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4CF57B-FC22-4607-9400-4B01D6ED50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A10" i="1" s="1"/>
  <c r="D7" i="1"/>
  <c r="P6" i="1"/>
  <c r="O2" i="1"/>
  <c r="Y274" i="1" l="1"/>
  <c r="Y280" i="1"/>
  <c r="Y304" i="1"/>
  <c r="Y320" i="1"/>
  <c r="Y365" i="1"/>
  <c r="E538" i="1"/>
  <c r="Y380" i="1"/>
  <c r="Y381" i="1" s="1"/>
  <c r="X381" i="1"/>
  <c r="Y33" i="1"/>
  <c r="X172" i="1"/>
  <c r="Y170" i="1"/>
  <c r="Y172" i="1" s="1"/>
  <c r="X206" i="1"/>
  <c r="Y202" i="1"/>
  <c r="X314" i="1"/>
  <c r="Y313" i="1"/>
  <c r="Y314" i="1" s="1"/>
  <c r="W532" i="1"/>
  <c r="W528" i="1"/>
  <c r="X34" i="1"/>
  <c r="C538" i="1"/>
  <c r="J538" i="1"/>
  <c r="X232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X93" i="1"/>
  <c r="X105" i="1"/>
  <c r="X131" i="1"/>
  <c r="H538" i="1"/>
  <c r="I538" i="1"/>
  <c r="X180" i="1"/>
  <c r="X200" i="1"/>
  <c r="X221" i="1"/>
  <c r="X263" i="1"/>
  <c r="X293" i="1"/>
  <c r="X292" i="1"/>
  <c r="X437" i="1"/>
  <c r="Y199" i="1"/>
  <c r="Y206" i="1"/>
  <c r="F9" i="1"/>
  <c r="J9" i="1"/>
  <c r="F10" i="1"/>
  <c r="X33" i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<sst xmlns="http://schemas.openxmlformats.org/spreadsheetml/2006/main" count="2246" uniqueCount="727">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</sst>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/>
      <c r="I5" s="554"/>
      <c r="J5" s="554"/>
      <c r="K5" s="554"/>
      <c r="L5" s="548"/>
      <c r="M5" s="59"/>
      <c r="O5" s="24" t="s">
        <v>9</v>
      </c>
      <c r="P5" s="727">
        <v>45408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712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Пятница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2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225</v>
      </c>
      <c r="X51" s="366">
        <f>IFERROR(IF(W51="",0,CEILING((W51/$H51),1)*$H51),"")</f>
        <v>226.8</v>
      </c>
      <c r="Y51" s="36">
        <f>IFERROR(IF(X51=0,"",ROUNDUP(X51/H51,0)*0.00753),"")</f>
        <v>0.63251999999999997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83.333333333333329</v>
      </c>
      <c r="X52" s="367">
        <f>IFERROR(X50/H50,"0")+IFERROR(X51/H51,"0")</f>
        <v>84</v>
      </c>
      <c r="Y52" s="367">
        <f>IFERROR(IF(Y50="",0,Y50),"0")+IFERROR(IF(Y51="",0,Y51),"0")</f>
        <v>0.63251999999999997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225</v>
      </c>
      <c r="X53" s="367">
        <f>IFERROR(SUM(X50:X51),"0")</f>
        <v>226.8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400</v>
      </c>
      <c r="X56" s="366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675</v>
      </c>
      <c r="X58" s="366">
        <f>IFERROR(IF(W58="",0,CEILING((W58/$H58),1)*$H58),"")</f>
        <v>675</v>
      </c>
      <c r="Y58" s="36">
        <f>IFERROR(IF(X58=0,"",ROUNDUP(X58/H58,0)*0.00937),"")</f>
        <v>1.4055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187.03703703703704</v>
      </c>
      <c r="X60" s="367">
        <f>IFERROR(X56/H56,"0")+IFERROR(X57/H57,"0")+IFERROR(X58/H58,"0")+IFERROR(X59/H59,"0")</f>
        <v>188</v>
      </c>
      <c r="Y60" s="367">
        <f>IFERROR(IF(Y56="",0,Y56),"0")+IFERROR(IF(Y57="",0,Y57),"0")+IFERROR(IF(Y58="",0,Y58),"0")+IFERROR(IF(Y59="",0,Y59),"0")</f>
        <v>2.2319999999999998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1075</v>
      </c>
      <c r="X61" s="367">
        <f>IFERROR(SUM(X56:X59),"0")</f>
        <v>1085.4000000000001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140</v>
      </c>
      <c r="X66" s="366">
        <f t="shared" si="2"/>
        <v>145.6</v>
      </c>
      <c r="Y66" s="36">
        <f t="shared" si="3"/>
        <v>0.28275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30</v>
      </c>
      <c r="X70" s="366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208</v>
      </c>
      <c r="X72" s="366">
        <f t="shared" si="2"/>
        <v>208</v>
      </c>
      <c r="Y72" s="36">
        <f t="shared" ref="Y72:Y79" si="4">IFERROR(IF(X72=0,"",ROUNDUP(X72/H72,0)*0.00937),"")</f>
        <v>0.48724000000000001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625.5</v>
      </c>
      <c r="X79" s="366">
        <f t="shared" si="2"/>
        <v>625.5</v>
      </c>
      <c r="Y79" s="36">
        <f t="shared" si="4"/>
        <v>1.30243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64</v>
      </c>
      <c r="X80" s="366">
        <f t="shared" si="2"/>
        <v>64</v>
      </c>
      <c r="Y80" s="36">
        <f>IFERROR(IF(X80=0,"",ROUNDUP(X80/H80,0)*0.00753),"")</f>
        <v>0.15060000000000001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765</v>
      </c>
      <c r="X84" s="366">
        <f t="shared" si="2"/>
        <v>765</v>
      </c>
      <c r="Y84" s="36">
        <f>IFERROR(IF(X84=0,"",ROUNDUP(X84/H84,0)*0.00937),"")</f>
        <v>1.5929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396.17857142857144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397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3.88117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1832.5</v>
      </c>
      <c r="X87" s="367">
        <f>IFERROR(SUM(X64:X85),"0")</f>
        <v>1841.7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31.5</v>
      </c>
      <c r="X103" s="366">
        <f t="shared" si="5"/>
        <v>33.599999999999994</v>
      </c>
      <c r="Y103" s="36">
        <f>IFERROR(IF(X103=0,"",ROUNDUP(X103/H103,0)*0.00753),"")</f>
        <v>9.0359999999999996E-2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11.25</v>
      </c>
      <c r="X104" s="367">
        <f>IFERROR(X96/H96,"0")+IFERROR(X97/H97,"0")+IFERROR(X98/H98,"0")+IFERROR(X99/H99,"0")+IFERROR(X100/H100,"0")+IFERROR(X101/H101,"0")+IFERROR(X102/H102,"0")+IFERROR(X103/H103,"0")</f>
        <v>11.999999999999998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9.0359999999999996E-2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31.5</v>
      </c>
      <c r="X105" s="367">
        <f>IFERROR(SUM(X96:X103),"0")</f>
        <v>33.599999999999994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40</v>
      </c>
      <c r="X112" s="366">
        <f t="shared" si="6"/>
        <v>42</v>
      </c>
      <c r="Y112" s="36">
        <f>IFERROR(IF(X112=0,"",ROUNDUP(X112/H112,0)*0.02175),"")</f>
        <v>0.10874999999999999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49.5</v>
      </c>
      <c r="X115" s="366">
        <f t="shared" si="6"/>
        <v>50.160000000000004</v>
      </c>
      <c r="Y115" s="36">
        <f>IFERROR(IF(X115=0,"",ROUNDUP(X115/H115,0)*0.00753),"")</f>
        <v>0.14307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568.80000000000007</v>
      </c>
      <c r="X116" s="366">
        <f t="shared" si="6"/>
        <v>569.70000000000005</v>
      </c>
      <c r="Y116" s="36">
        <f>IFERROR(IF(X116=0,"",ROUNDUP(X116/H116,0)*0.00753),"")</f>
        <v>1.58883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30</v>
      </c>
      <c r="X119" s="366">
        <f t="shared" si="6"/>
        <v>30</v>
      </c>
      <c r="Y119" s="36">
        <f>IFERROR(IF(X119=0,"",ROUNDUP(X119/H119,0)*0.00753),"")</f>
        <v>7.5300000000000006E-2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244.17857142857144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245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1.9159499999999998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688.30000000000007</v>
      </c>
      <c r="X122" s="367">
        <f>IFERROR(SUM(X107:X120),"0")</f>
        <v>691.86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66</v>
      </c>
      <c r="X129" s="366">
        <f t="shared" si="7"/>
        <v>67.319999999999993</v>
      </c>
      <c r="Y129" s="36">
        <f>IFERROR(IF(X129=0,"",ROUNDUP(X129/H129,0)*0.00753),"")</f>
        <v>0.25602000000000003</v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33.333333333333336</v>
      </c>
      <c r="X131" s="367">
        <f>IFERROR(X124/H124,"0")+IFERROR(X125/H125,"0")+IFERROR(X126/H126,"0")+IFERROR(X127/H127,"0")+IFERROR(X128/H128,"0")+IFERROR(X129/H129,"0")+IFERROR(X130/H130,"0")</f>
        <v>34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0.25602000000000003</v>
      </c>
      <c r="Z131" s="368"/>
      <c r="AA131" s="368"/>
    </row>
    <row r="132" spans="1:54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66</v>
      </c>
      <c r="X132" s="367">
        <f>IFERROR(SUM(X124:X130),"0")</f>
        <v>67.319999999999993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430</v>
      </c>
      <c r="X136" s="366">
        <f>IFERROR(IF(W136="",0,CEILING((W136/$H136),1)*$H136),"")</f>
        <v>436.8</v>
      </c>
      <c r="Y136" s="36">
        <f>IFERROR(IF(X136=0,"",ROUNDUP(X136/H136,0)*0.02175),"")</f>
        <v>1.131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733.5</v>
      </c>
      <c r="X138" s="366">
        <f>IFERROR(IF(W138="",0,CEILING((W138/$H138),1)*$H138),"")</f>
        <v>734.40000000000009</v>
      </c>
      <c r="Y138" s="36">
        <f>IFERROR(IF(X138=0,"",ROUNDUP(X138/H138,0)*0.00753),"")</f>
        <v>2.0481600000000002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322.85714285714283</v>
      </c>
      <c r="X140" s="367">
        <f>IFERROR(X135/H135,"0")+IFERROR(X136/H136,"0")+IFERROR(X137/H137,"0")+IFERROR(X138/H138,"0")+IFERROR(X139/H139,"0")</f>
        <v>324</v>
      </c>
      <c r="Y140" s="367">
        <f>IFERROR(IF(Y135="",0,Y135),"0")+IFERROR(IF(Y136="",0,Y136),"0")+IFERROR(IF(Y137="",0,Y137),"0")+IFERROR(IF(Y138="",0,Y138),"0")+IFERROR(IF(Y139="",0,Y139),"0")</f>
        <v>3.1791600000000004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1163.5</v>
      </c>
      <c r="X141" s="367">
        <f>IFERROR(SUM(X135:X139),"0")</f>
        <v>1171.2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30</v>
      </c>
      <c r="X152" s="366">
        <f t="shared" ref="X152:X160" si="8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30</v>
      </c>
      <c r="X153" s="366">
        <f t="shared" si="8"/>
        <v>33.6</v>
      </c>
      <c r="Y153" s="36">
        <f>IFERROR(IF(X153=0,"",ROUNDUP(X153/H153,0)*0.00753),"")</f>
        <v>6.0240000000000002E-2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100</v>
      </c>
      <c r="X154" s="366">
        <f t="shared" si="8"/>
        <v>100.80000000000001</v>
      </c>
      <c r="Y154" s="36">
        <f>IFERROR(IF(X154=0,"",ROUNDUP(X154/H154,0)*0.00753),"")</f>
        <v>0.18071999999999999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105</v>
      </c>
      <c r="X155" s="366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175</v>
      </c>
      <c r="X157" s="366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175</v>
      </c>
      <c r="X158" s="366">
        <f t="shared" si="8"/>
        <v>176.4</v>
      </c>
      <c r="Y158" s="36">
        <f>IFERROR(IF(X158=0,"",ROUNDUP(X158/H158,0)*0.00502),"")</f>
        <v>0.42168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254.76190476190476</v>
      </c>
      <c r="X161" s="367">
        <f>IFERROR(X152/H152,"0")+IFERROR(X153/H153,"0")+IFERROR(X154/H154,"0")+IFERROR(X155/H155,"0")+IFERROR(X156/H156,"0")+IFERROR(X157/H157,"0")+IFERROR(X158/H158,"0")+IFERROR(X159/H159,"0")+IFERROR(X160/H160,"0")</f>
        <v>258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1.3955600000000001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615</v>
      </c>
      <c r="X162" s="367">
        <f>IFERROR(SUM(X152:X160),"0")</f>
        <v>625.79999999999995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130</v>
      </c>
      <c r="X175" s="366">
        <f>IFERROR(IF(W175="",0,CEILING((W175/$H175),1)*$H175),"")</f>
        <v>135</v>
      </c>
      <c r="Y175" s="36">
        <f>IFERROR(IF(X175=0,"",ROUNDUP(X175/H175,0)*0.00937),"")</f>
        <v>0.23424999999999999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100</v>
      </c>
      <c r="X176" s="366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350</v>
      </c>
      <c r="X177" s="366">
        <f>IFERROR(IF(W177="",0,CEILING((W177/$H177),1)*$H177),"")</f>
        <v>351</v>
      </c>
      <c r="Y177" s="36">
        <f>IFERROR(IF(X177=0,"",ROUNDUP(X177/H177,0)*0.00937),"")</f>
        <v>0.60904999999999998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150</v>
      </c>
      <c r="X178" s="366">
        <f>IFERROR(IF(W178="",0,CEILING((W178/$H178),1)*$H178),"")</f>
        <v>151.20000000000002</v>
      </c>
      <c r="Y178" s="36">
        <f>IFERROR(IF(X178=0,"",ROUNDUP(X178/H178,0)*0.00937),"")</f>
        <v>0.26235999999999998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135.18518518518519</v>
      </c>
      <c r="X179" s="367">
        <f>IFERROR(X175/H175,"0")+IFERROR(X176/H176,"0")+IFERROR(X177/H177,"0")+IFERROR(X178/H178,"0")</f>
        <v>137</v>
      </c>
      <c r="Y179" s="367">
        <f>IFERROR(IF(Y175="",0,Y175),"0")+IFERROR(IF(Y176="",0,Y176),"0")+IFERROR(IF(Y177="",0,Y177),"0")+IFERROR(IF(Y178="",0,Y178),"0")</f>
        <v>1.2836899999999998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730</v>
      </c>
      <c r="X180" s="367">
        <f>IFERROR(SUM(X175:X178),"0")</f>
        <v>739.80000000000007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300</v>
      </c>
      <c r="X183" s="366">
        <f t="shared" si="9"/>
        <v>304.5</v>
      </c>
      <c r="Y183" s="36">
        <f>IFERROR(IF(X183=0,"",ROUNDUP(X183/H183,0)*0.02175),"")</f>
        <v>0.76124999999999998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320</v>
      </c>
      <c r="X188" s="366">
        <f t="shared" si="9"/>
        <v>321.59999999999997</v>
      </c>
      <c r="Y188" s="36">
        <f>IFERROR(IF(X188=0,"",ROUNDUP(X188/H188,0)*0.00753),"")</f>
        <v>1.00902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240</v>
      </c>
      <c r="X190" s="366">
        <f t="shared" si="9"/>
        <v>240</v>
      </c>
      <c r="Y190" s="36">
        <f>IFERROR(IF(X190=0,"",ROUNDUP(X190/H190,0)*0.00753),"")</f>
        <v>0.753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789.6</v>
      </c>
      <c r="X192" s="366">
        <f t="shared" si="9"/>
        <v>789.6</v>
      </c>
      <c r="Y192" s="36">
        <f t="shared" ref="Y192:Y198" si="10">IFERROR(IF(X192=0,"",ROUNDUP(X192/H192,0)*0.00753),"")</f>
        <v>2.4773700000000001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740</v>
      </c>
      <c r="X194" s="366">
        <f t="shared" si="9"/>
        <v>741.6</v>
      </c>
      <c r="Y194" s="36">
        <f t="shared" si="10"/>
        <v>2.3267700000000002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120</v>
      </c>
      <c r="X197" s="366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440</v>
      </c>
      <c r="X198" s="366">
        <f t="shared" si="9"/>
        <v>441.59999999999997</v>
      </c>
      <c r="Y198" s="36">
        <f t="shared" si="10"/>
        <v>1.3855200000000001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1138.4827586206898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1141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9.0894300000000001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2949.6</v>
      </c>
      <c r="X200" s="367">
        <f>IFERROR(SUM(X182:X198),"0")</f>
        <v>2958.8999999999996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160</v>
      </c>
      <c r="X204" s="366">
        <f>IFERROR(IF(W204="",0,CEILING((W204/$H204),1)*$H204),"")</f>
        <v>160.79999999999998</v>
      </c>
      <c r="Y204" s="36">
        <f>IFERROR(IF(X204=0,"",ROUNDUP(X204/H204,0)*0.00753),"")</f>
        <v>0.50451000000000001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56</v>
      </c>
      <c r="X205" s="366">
        <f>IFERROR(IF(W205="",0,CEILING((W205/$H205),1)*$H205),"")</f>
        <v>57.599999999999994</v>
      </c>
      <c r="Y205" s="36">
        <f>IFERROR(IF(X205=0,"",ROUNDUP(X205/H205,0)*0.00753),"")</f>
        <v>0.18071999999999999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90</v>
      </c>
      <c r="X206" s="367">
        <f>IFERROR(X202/H202,"0")+IFERROR(X203/H203,"0")+IFERROR(X204/H204,"0")+IFERROR(X205/H205,"0")</f>
        <v>91</v>
      </c>
      <c r="Y206" s="367">
        <f>IFERROR(IF(Y202="",0,Y202),"0")+IFERROR(IF(Y203="",0,Y203),"0")+IFERROR(IF(Y204="",0,Y204),"0")+IFERROR(IF(Y205="",0,Y205),"0")</f>
        <v>0.68523000000000001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216</v>
      </c>
      <c r="X207" s="367">
        <f>IFERROR(SUM(X202:X205),"0")</f>
        <v>218.39999999999998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50</v>
      </c>
      <c r="X212" s="366">
        <f t="shared" si="11"/>
        <v>58</v>
      </c>
      <c r="Y212" s="36">
        <f>IFERROR(IF(X212=0,"",ROUNDUP(X212/H212,0)*0.02175),"")</f>
        <v>0.10874999999999999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52</v>
      </c>
      <c r="X215" s="366">
        <f t="shared" si="11"/>
        <v>52</v>
      </c>
      <c r="Y215" s="36">
        <f>IFERROR(IF(X215=0,"",ROUNDUP(X215/H215,0)*0.00937),"")</f>
        <v>0.12181</v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17.310344827586206</v>
      </c>
      <c r="X216" s="367">
        <f>IFERROR(X210/H210,"0")+IFERROR(X211/H211,"0")+IFERROR(X212/H212,"0")+IFERROR(X213/H213,"0")+IFERROR(X214/H214,"0")+IFERROR(X215/H215,"0")</f>
        <v>18</v>
      </c>
      <c r="Y216" s="367">
        <f>IFERROR(IF(Y210="",0,Y210),"0")+IFERROR(IF(Y211="",0,Y211),"0")+IFERROR(IF(Y212="",0,Y212),"0")+IFERROR(IF(Y213="",0,Y213),"0")+IFERROR(IF(Y214="",0,Y214),"0")+IFERROR(IF(Y215="",0,Y215),"0")</f>
        <v>0.23055999999999999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102</v>
      </c>
      <c r="X217" s="367">
        <f>IFERROR(SUM(X210:X215),"0")</f>
        <v>110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210</v>
      </c>
      <c r="X219" s="366">
        <f>IFERROR(IF(W219="",0,CEILING((W219/$H219),1)*$H219),"")</f>
        <v>210</v>
      </c>
      <c r="Y219" s="36">
        <f>IFERROR(IF(X219=0,"",ROUNDUP(X219/H219,0)*0.00502),"")</f>
        <v>0.502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100</v>
      </c>
      <c r="X221" s="367">
        <f>IFERROR(X219/H219,"0")+IFERROR(X220/H220,"0")</f>
        <v>100</v>
      </c>
      <c r="Y221" s="367">
        <f>IFERROR(IF(Y219="",0,Y219),"0")+IFERROR(IF(Y220="",0,Y220),"0")</f>
        <v>0.502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210</v>
      </c>
      <c r="X222" s="367">
        <f>IFERROR(SUM(X219:X220),"0")</f>
        <v>210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300</v>
      </c>
      <c r="X227" s="366">
        <f t="shared" si="12"/>
        <v>301.59999999999997</v>
      </c>
      <c r="Y227" s="36">
        <f>IFERROR(IF(X227=0,"",ROUNDUP(X227/H227,0)*0.02175),"")</f>
        <v>0.5655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100</v>
      </c>
      <c r="X230" s="366">
        <f t="shared" si="12"/>
        <v>100</v>
      </c>
      <c r="Y230" s="36">
        <f>IFERROR(IF(X230=0,"",ROUNDUP(X230/H230,0)*0.00937),"")</f>
        <v>0.23424999999999999</v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50.862068965517238</v>
      </c>
      <c r="X231" s="367">
        <f>IFERROR(X225/H225,"0")+IFERROR(X226/H226,"0")+IFERROR(X227/H227,"0")+IFERROR(X228/H228,"0")+IFERROR(X229/H229,"0")+IFERROR(X230/H230,"0")</f>
        <v>51</v>
      </c>
      <c r="Y231" s="367">
        <f>IFERROR(IF(Y225="",0,Y225),"0")+IFERROR(IF(Y226="",0,Y226),"0")+IFERROR(IF(Y227="",0,Y227),"0")+IFERROR(IF(Y228="",0,Y228),"0")+IFERROR(IF(Y229="",0,Y229),"0")+IFERROR(IF(Y230="",0,Y230),"0")</f>
        <v>0.79974999999999996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400</v>
      </c>
      <c r="X232" s="367">
        <f>IFERROR(SUM(X225:X230),"0")</f>
        <v>401.59999999999997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42.000000000000007</v>
      </c>
      <c r="X261" s="366">
        <f>IFERROR(IF(W261="",0,CEILING((W261/$H261),1)*$H261),"")</f>
        <v>42</v>
      </c>
      <c r="Y261" s="36">
        <f>IFERROR(IF(X261=0,"",ROUNDUP(X261/H261,0)*0.00502),"")</f>
        <v>0.1255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25.000000000000004</v>
      </c>
      <c r="X262" s="367">
        <f>IFERROR(X258/H258,"0")+IFERROR(X259/H259,"0")+IFERROR(X260/H260,"0")+IFERROR(X261/H261,"0")</f>
        <v>25</v>
      </c>
      <c r="Y262" s="367">
        <f>IFERROR(IF(Y258="",0,Y258),"0")+IFERROR(IF(Y259="",0,Y259),"0")+IFERROR(IF(Y260="",0,Y260),"0")+IFERROR(IF(Y261="",0,Y261),"0")</f>
        <v>0.1255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42.000000000000007</v>
      </c>
      <c r="X263" s="367">
        <f>IFERROR(SUM(X258:X261),"0")</f>
        <v>42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16.5</v>
      </c>
      <c r="X272" s="366">
        <f t="shared" si="15"/>
        <v>17.82</v>
      </c>
      <c r="Y272" s="36">
        <f>IFERROR(IF(X272=0,"",ROUNDUP(X272/H272,0)*0.00753),"")</f>
        <v>6.7769999999999997E-2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33</v>
      </c>
      <c r="X273" s="366">
        <f t="shared" si="15"/>
        <v>33.659999999999997</v>
      </c>
      <c r="Y273" s="36">
        <f>IFERROR(IF(X273=0,"",ROUNDUP(X273/H273,0)*0.00753),"")</f>
        <v>0.12801000000000001</v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25</v>
      </c>
      <c r="X274" s="367">
        <f>IFERROR(X265/H265,"0")+IFERROR(X266/H266,"0")+IFERROR(X267/H267,"0")+IFERROR(X268/H268,"0")+IFERROR(X269/H269,"0")+IFERROR(X270/H270,"0")+IFERROR(X271/H271,"0")+IFERROR(X272/H272,"0")+IFERROR(X273/H273,"0")</f>
        <v>26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0.19578000000000001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49.5</v>
      </c>
      <c r="X275" s="367">
        <f>IFERROR(SUM(X265:X273),"0")</f>
        <v>51.48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50</v>
      </c>
      <c r="X277" s="366">
        <f>IFERROR(IF(W277="",0,CEILING((W277/$H277),1)*$H277),"")</f>
        <v>50.400000000000006</v>
      </c>
      <c r="Y277" s="36">
        <f>IFERROR(IF(X277=0,"",ROUNDUP(X277/H277,0)*0.02175),"")</f>
        <v>0.1305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200</v>
      </c>
      <c r="X278" s="366">
        <f>IFERROR(IF(W278="",0,CEILING((W278/$H278),1)*$H278),"")</f>
        <v>202.79999999999998</v>
      </c>
      <c r="Y278" s="36">
        <f>IFERROR(IF(X278=0,"",ROUNDUP(X278/H278,0)*0.02175),"")</f>
        <v>0.5655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50</v>
      </c>
      <c r="X279" s="366">
        <f>IFERROR(IF(W279="",0,CEILING((W279/$H279),1)*$H279),"")</f>
        <v>50.400000000000006</v>
      </c>
      <c r="Y279" s="36">
        <f>IFERROR(IF(X279=0,"",ROUNDUP(X279/H279,0)*0.02175),"")</f>
        <v>0.1305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37.545787545787547</v>
      </c>
      <c r="X280" s="367">
        <f>IFERROR(X277/H277,"0")+IFERROR(X278/H278,"0")+IFERROR(X279/H279,"0")</f>
        <v>38</v>
      </c>
      <c r="Y280" s="367">
        <f>IFERROR(IF(Y277="",0,Y277),"0")+IFERROR(IF(Y278="",0,Y278),"0")+IFERROR(IF(Y279="",0,Y279),"0")</f>
        <v>0.82650000000000001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300</v>
      </c>
      <c r="X281" s="367">
        <f>IFERROR(SUM(X277:X279),"0")</f>
        <v>303.60000000000002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27</v>
      </c>
      <c r="X313" s="366">
        <f>IFERROR(IF(W313="",0,CEILING((W313/$H313),1)*$H313),"")</f>
        <v>27</v>
      </c>
      <c r="Y313" s="36">
        <f>IFERROR(IF(X313=0,"",ROUNDUP(X313/H313,0)*0.00753),"")</f>
        <v>0.11295000000000001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15</v>
      </c>
      <c r="X314" s="367">
        <f>IFERROR(X313/H313,"0")</f>
        <v>15</v>
      </c>
      <c r="Y314" s="367">
        <f>IFERROR(IF(Y313="",0,Y313),"0")</f>
        <v>0.11295000000000001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27</v>
      </c>
      <c r="X315" s="367">
        <f>IFERROR(SUM(X313:X313),"0")</f>
        <v>27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562.09999999999991</v>
      </c>
      <c r="X319" s="366">
        <f>IFERROR(IF(W319="",0,CEILING((W319/$H319),1)*$H319),"")</f>
        <v>562.80000000000007</v>
      </c>
      <c r="Y319" s="36">
        <f>IFERROR(IF(X319=0,"",ROUNDUP(X319/H319,0)*0.00753),"")</f>
        <v>2.0180400000000001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267.66666666666663</v>
      </c>
      <c r="X320" s="367">
        <f>IFERROR(X317/H317,"0")+IFERROR(X318/H318,"0")+IFERROR(X319/H319,"0")</f>
        <v>268</v>
      </c>
      <c r="Y320" s="367">
        <f>IFERROR(IF(Y317="",0,Y317),"0")+IFERROR(IF(Y318="",0,Y318),"0")+IFERROR(IF(Y319="",0,Y319),"0")</f>
        <v>2.0180400000000001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562.09999999999991</v>
      </c>
      <c r="X321" s="367">
        <f>IFERROR(SUM(X317:X319),"0")</f>
        <v>562.80000000000007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700</v>
      </c>
      <c r="X334" s="366">
        <f t="shared" si="17"/>
        <v>705</v>
      </c>
      <c r="Y334" s="36">
        <f>IFERROR(IF(X334=0,"",ROUNDUP(X334/H334,0)*0.02175),"")</f>
        <v>1.0222499999999999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500</v>
      </c>
      <c r="X337" s="366">
        <f t="shared" si="17"/>
        <v>510</v>
      </c>
      <c r="Y337" s="36">
        <f>IFERROR(IF(X337=0,"",ROUNDUP(X337/H337,0)*0.02175),"")</f>
        <v>0.73949999999999994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50</v>
      </c>
      <c r="X339" s="366">
        <f t="shared" si="17"/>
        <v>50</v>
      </c>
      <c r="Y339" s="36">
        <f>IFERROR(IF(X339=0,"",ROUNDUP(X339/H339,0)*0.00937),"")</f>
        <v>9.3700000000000006E-2</v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156.66666666666669</v>
      </c>
      <c r="X341" s="367">
        <f>IFERROR(X333/H333,"0")+IFERROR(X334/H334,"0")+IFERROR(X335/H335,"0")+IFERROR(X336/H336,"0")+IFERROR(X337/H337,"0")+IFERROR(X338/H338,"0")+IFERROR(X339/H339,"0")+IFERROR(X340/H340,"0")</f>
        <v>158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3.3127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2250</v>
      </c>
      <c r="X342" s="367">
        <f>IFERROR(SUM(X333:X340),"0")</f>
        <v>2270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1000</v>
      </c>
      <c r="X344" s="366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8</v>
      </c>
      <c r="X346" s="366">
        <f>IFERROR(IF(W346="",0,CEILING((W346/$H346),1)*$H346),"")</f>
        <v>8</v>
      </c>
      <c r="Y346" s="36">
        <f>IFERROR(IF(X346=0,"",ROUNDUP(X346/H346,0)*0.00937),"")</f>
        <v>1.874E-2</v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68.666666666666671</v>
      </c>
      <c r="X347" s="367">
        <f>IFERROR(X344/H344,"0")+IFERROR(X345/H345,"0")+IFERROR(X346/H346,"0")</f>
        <v>69</v>
      </c>
      <c r="Y347" s="367">
        <f>IFERROR(IF(Y344="",0,Y344),"0")+IFERROR(IF(Y345="",0,Y345),"0")+IFERROR(IF(Y346="",0,Y346),"0")</f>
        <v>1.4759899999999999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1008</v>
      </c>
      <c r="X348" s="367">
        <f>IFERROR(SUM(X344:X346),"0")</f>
        <v>1013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30</v>
      </c>
      <c r="X351" s="366">
        <f>IFERROR(IF(W351="",0,CEILING((W351/$H351),1)*$H351),"")</f>
        <v>31.2</v>
      </c>
      <c r="Y351" s="36">
        <f>IFERROR(IF(X351=0,"",ROUNDUP(X351/H351,0)*0.02175),"")</f>
        <v>8.6999999999999994E-2</v>
      </c>
      <c r="Z351" s="56"/>
      <c r="AA351" s="57"/>
      <c r="AE351" s="58"/>
      <c r="BB351" s="264" t="s">
        <v>1</v>
      </c>
    </row>
    <row r="352" spans="1:54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3.8461538461538463</v>
      </c>
      <c r="X352" s="367">
        <f>IFERROR(X350/H350,"0")+IFERROR(X351/H351,"0")</f>
        <v>4</v>
      </c>
      <c r="Y352" s="367">
        <f>IFERROR(IF(Y350="",0,Y350),"0")+IFERROR(IF(Y351="",0,Y351),"0")</f>
        <v>8.6999999999999994E-2</v>
      </c>
      <c r="Z352" s="368"/>
      <c r="AA352" s="368"/>
    </row>
    <row r="353" spans="1:54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30</v>
      </c>
      <c r="X353" s="367">
        <f>IFERROR(SUM(X350:X351),"0")</f>
        <v>31.2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40</v>
      </c>
      <c r="X355" s="366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58"/>
      <c r="BB355" s="265" t="s">
        <v>1</v>
      </c>
    </row>
    <row r="356" spans="1:54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5.1282051282051286</v>
      </c>
      <c r="X356" s="367">
        <f>IFERROR(X355/H355,"0")</f>
        <v>6</v>
      </c>
      <c r="Y356" s="367">
        <f>IFERROR(IF(Y355="",0,Y355),"0")</f>
        <v>0.1305</v>
      </c>
      <c r="Z356" s="368"/>
      <c r="AA356" s="368"/>
    </row>
    <row r="357" spans="1:54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40</v>
      </c>
      <c r="X357" s="367">
        <f>IFERROR(SUM(X355:X355),"0")</f>
        <v>46.8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30</v>
      </c>
      <c r="X360" s="366">
        <f>IFERROR(IF(W360="",0,CEILING((W360/$H360),1)*$H360),"")</f>
        <v>36</v>
      </c>
      <c r="Y360" s="36">
        <f>IFERROR(IF(X360=0,"",ROUNDUP(X360/H360,0)*0.02175),"")</f>
        <v>6.5250000000000002E-2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2.5</v>
      </c>
      <c r="X365" s="367">
        <f>IFERROR(X360/H360,"0")+IFERROR(X361/H361,"0")+IFERROR(X362/H362,"0")+IFERROR(X363/H363,"0")+IFERROR(X364/H364,"0")</f>
        <v>3</v>
      </c>
      <c r="Y365" s="367">
        <f>IFERROR(IF(Y360="",0,Y360),"0")+IFERROR(IF(Y361="",0,Y361),"0")+IFERROR(IF(Y362="",0,Y362),"0")+IFERROR(IF(Y363="",0,Y363),"0")+IFERROR(IF(Y364="",0,Y364),"0")</f>
        <v>6.5250000000000002E-2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30</v>
      </c>
      <c r="X366" s="367">
        <f>IFERROR(SUM(X360:X364),"0")</f>
        <v>36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90</v>
      </c>
      <c r="X391" s="366">
        <f t="shared" ref="X391:X403" si="18">IFERROR(IF(W391="",0,CEILING((W391/$H391),1)*$H391),"")</f>
        <v>92.4</v>
      </c>
      <c r="Y391" s="36">
        <f>IFERROR(IF(X391=0,"",ROUNDUP(X391/H391,0)*0.00753),"")</f>
        <v>0.16566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70</v>
      </c>
      <c r="X393" s="366">
        <f t="shared" si="18"/>
        <v>71.400000000000006</v>
      </c>
      <c r="Y393" s="36">
        <f>IFERROR(IF(X393=0,"",ROUNDUP(X393/H393,0)*0.00753),"")</f>
        <v>0.12801000000000001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196</v>
      </c>
      <c r="X394" s="366">
        <f t="shared" si="18"/>
        <v>196.56</v>
      </c>
      <c r="Y394" s="36">
        <f>IFERROR(IF(X394=0,"",ROUNDUP(X394/H394,0)*0.00753),"")</f>
        <v>0.88101000000000007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70</v>
      </c>
      <c r="X396" s="366">
        <f t="shared" si="18"/>
        <v>71.400000000000006</v>
      </c>
      <c r="Y396" s="36">
        <f t="shared" si="19"/>
        <v>0.17068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14.7</v>
      </c>
      <c r="X398" s="366">
        <f t="shared" si="18"/>
        <v>14.700000000000001</v>
      </c>
      <c r="Y398" s="36">
        <f t="shared" si="19"/>
        <v>3.5140000000000005E-2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77</v>
      </c>
      <c r="X402" s="366">
        <f t="shared" si="18"/>
        <v>77.7</v>
      </c>
      <c r="Y402" s="36">
        <f t="shared" si="19"/>
        <v>0.18574000000000002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231.76190476190473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234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1.5662399999999999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517.70000000000005</v>
      </c>
      <c r="X405" s="367">
        <f>IFERROR(SUM(X391:X403),"0")</f>
        <v>524.16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6</v>
      </c>
      <c r="X417" s="366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10</v>
      </c>
      <c r="X420" s="367">
        <f>IFERROR(X417/H417,"0")+IFERROR(X418/H418,"0")+IFERROR(X419/H419,"0")</f>
        <v>10</v>
      </c>
      <c r="Y420" s="367">
        <f>IFERROR(IF(Y417="",0,Y417),"0")+IFERROR(IF(Y418="",0,Y418),"0")+IFERROR(IF(Y419="",0,Y419),"0")</f>
        <v>6.2700000000000006E-2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12</v>
      </c>
      <c r="X421" s="367">
        <f>IFERROR(SUM(X417:X419),"0")</f>
        <v>12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120</v>
      </c>
      <c r="X429" s="366">
        <f t="shared" ref="X429:X435" si="20">IFERROR(IF(W429="",0,CEILING((W429/$H429),1)*$H429),"")</f>
        <v>121.80000000000001</v>
      </c>
      <c r="Y429" s="36">
        <f>IFERROR(IF(X429=0,"",ROUNDUP(X429/H429,0)*0.00753),"")</f>
        <v>0.21837000000000001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92.399999999999991</v>
      </c>
      <c r="X434" s="366">
        <f t="shared" si="20"/>
        <v>92.4</v>
      </c>
      <c r="Y434" s="36">
        <f>IFERROR(IF(X434=0,"",ROUNDUP(X434/H434,0)*0.00502),"")</f>
        <v>0.22088000000000002</v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72.571428571428555</v>
      </c>
      <c r="X436" s="367">
        <f>IFERROR(X429/H429,"0")+IFERROR(X430/H430,"0")+IFERROR(X431/H431,"0")+IFERROR(X432/H432,"0")+IFERROR(X433/H433,"0")+IFERROR(X434/H434,"0")+IFERROR(X435/H435,"0")</f>
        <v>73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0.43925000000000003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212.39999999999998</v>
      </c>
      <c r="X437" s="367">
        <f>IFERROR(SUM(X429:X435),"0")</f>
        <v>214.20000000000002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30</v>
      </c>
      <c r="X454" s="366">
        <f t="shared" ref="X454:X464" si="21">IFERROR(IF(W454="",0,CEILING((W454/$H454),1)*$H454),"")</f>
        <v>31.68</v>
      </c>
      <c r="Y454" s="36">
        <f t="shared" ref="Y454:Y459" si="22">IFERROR(IF(X454=0,"",ROUNDUP(X454/H454,0)*0.01196),"")</f>
        <v>7.1760000000000004E-2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70</v>
      </c>
      <c r="X455" s="366">
        <f t="shared" si="21"/>
        <v>73.92</v>
      </c>
      <c r="Y455" s="36">
        <f t="shared" si="22"/>
        <v>0.16744000000000001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20</v>
      </c>
      <c r="X456" s="366">
        <f t="shared" si="21"/>
        <v>21.12</v>
      </c>
      <c r="Y456" s="36">
        <f t="shared" si="22"/>
        <v>4.7840000000000001E-2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300</v>
      </c>
      <c r="X458" s="366">
        <f t="shared" si="21"/>
        <v>300.96000000000004</v>
      </c>
      <c r="Y458" s="36">
        <f t="shared" si="22"/>
        <v>0.68171999999999999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150</v>
      </c>
      <c r="X460" s="366">
        <f t="shared" si="21"/>
        <v>151.20000000000002</v>
      </c>
      <c r="Y460" s="36">
        <f>IFERROR(IF(X460=0,"",ROUNDUP(X460/H460,0)*0.00937),"")</f>
        <v>0.39354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90</v>
      </c>
      <c r="X464" s="366">
        <f t="shared" si="21"/>
        <v>90</v>
      </c>
      <c r="Y464" s="36">
        <f>IFERROR(IF(X464=0,"",ROUNDUP(X464/H464,0)*0.00937),"")</f>
        <v>0.23424999999999999</v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146.21212121212119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148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1.5965500000000001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660</v>
      </c>
      <c r="X466" s="367">
        <f>IFERROR(SUM(X454:X464),"0")</f>
        <v>668.88000000000011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80</v>
      </c>
      <c r="X473" s="366">
        <f t="shared" ref="X473:X478" si="23">IFERROR(IF(W473="",0,CEILING((W473/$H473),1)*$H473),"")</f>
        <v>84.48</v>
      </c>
      <c r="Y473" s="36">
        <f>IFERROR(IF(X473=0,"",ROUNDUP(X473/H473,0)*0.01196),"")</f>
        <v>0.19136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80</v>
      </c>
      <c r="X474" s="366">
        <f t="shared" si="23"/>
        <v>84.48</v>
      </c>
      <c r="Y474" s="36">
        <f>IFERROR(IF(X474=0,"",ROUNDUP(X474/H474,0)*0.01196),"")</f>
        <v>0.19136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60</v>
      </c>
      <c r="X475" s="366">
        <f t="shared" si="23"/>
        <v>63.36</v>
      </c>
      <c r="Y475" s="36">
        <f>IFERROR(IF(X475=0,"",ROUNDUP(X475/H475,0)*0.01196),"")</f>
        <v>0.14352000000000001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54</v>
      </c>
      <c r="X476" s="366">
        <f t="shared" si="23"/>
        <v>54</v>
      </c>
      <c r="Y476" s="36">
        <f>IFERROR(IF(X476=0,"",ROUNDUP(X476/H476,0)*0.00937),"")</f>
        <v>0.14055000000000001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96</v>
      </c>
      <c r="X478" s="366">
        <f t="shared" si="23"/>
        <v>97.2</v>
      </c>
      <c r="Y478" s="36">
        <f>IFERROR(IF(X478=0,"",ROUNDUP(X478/H478,0)*0.00937),"")</f>
        <v>0.25298999999999999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86.666666666666657</v>
      </c>
      <c r="X479" s="367">
        <f>IFERROR(X473/H473,"0")+IFERROR(X474/H474,"0")+IFERROR(X475/H475,"0")+IFERROR(X476/H476,"0")+IFERROR(X477/H477,"0")+IFERROR(X478/H478,"0")</f>
        <v>90</v>
      </c>
      <c r="Y479" s="367">
        <f>IFERROR(IF(Y473="",0,Y473),"0")+IFERROR(IF(Y474="",0,Y474),"0")+IFERROR(IF(Y475="",0,Y475),"0")+IFERROR(IF(Y476="",0,Y476),"0")+IFERROR(IF(Y477="",0,Y477),"0")+IFERROR(IF(Y478="",0,Y478),"0")</f>
        <v>0.95726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382</v>
      </c>
      <c r="X480" s="367">
        <f>IFERROR(SUM(X473:X478),"0")</f>
        <v>397.91999999999996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600</v>
      </c>
      <c r="X516" s="366">
        <f>IFERROR(IF(W516="",0,CEILING((W516/$H516),1)*$H516),"")</f>
        <v>600.6</v>
      </c>
      <c r="Y516" s="36">
        <f>IFERROR(IF(X516=0,"",ROUNDUP(X516/H516,0)*0.02175),"")</f>
        <v>1.67475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76.92307692307692</v>
      </c>
      <c r="X521" s="367">
        <f>IFERROR(X516/H516,"0")+IFERROR(X517/H517,"0")+IFERROR(X518/H518,"0")+IFERROR(X519/H519,"0")+IFERROR(X520/H520,"0")</f>
        <v>77</v>
      </c>
      <c r="Y521" s="367">
        <f>IFERROR(IF(Y516="",0,Y516),"0")+IFERROR(IF(Y517="",0,Y517),"0")+IFERROR(IF(Y518="",0,Y518),"0")+IFERROR(IF(Y519="",0,Y519),"0")+IFERROR(IF(Y520="",0,Y520),"0")</f>
        <v>1.67475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600</v>
      </c>
      <c r="X522" s="367">
        <f>IFERROR(SUM(X516:X520),"0")</f>
        <v>600.6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17027.099999999999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17184.019999999997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18286.19261423633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18452.493999999999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35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36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19161.19261423633</v>
      </c>
      <c r="X531" s="367">
        <f>GrossWeightTotalR+PalletQtyTotalR*25</f>
        <v>19352.493999999999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4295.9255964342165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4324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40.820360000000008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226.8</v>
      </c>
      <c r="D538" s="46">
        <f>IFERROR(X56*1,"0")+IFERROR(X57*1,"0")+IFERROR(X58*1,"0")+IFERROR(X59*1,"0")</f>
        <v>1085.4000000000001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2634.48</v>
      </c>
      <c r="F538" s="46">
        <f>IFERROR(X135*1,"0")+IFERROR(X136*1,"0")+IFERROR(X137*1,"0")+IFERROR(X138*1,"0")+IFERROR(X139*1,"0")</f>
        <v>1171.2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625.79999999999995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3917.1</v>
      </c>
      <c r="J538" s="46">
        <f>IFERROR(X210*1,"0")+IFERROR(X211*1,"0")+IFERROR(X212*1,"0")+IFERROR(X213*1,"0")+IFERROR(X214*1,"0")+IFERROR(X215*1,"0")+IFERROR(X219*1,"0")+IFERROR(X220*1,"0")</f>
        <v>320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397.07999999999993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397.07999999999993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589.80000000000007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3361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536.16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214.20000000000002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1066.8000000000002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600.6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075,00"/>
        <filter val="1 138,48"/>
        <filter val="1 163,50"/>
        <filter val="1 832,50"/>
        <filter val="10,00"/>
        <filter val="100,00"/>
        <filter val="102,00"/>
        <filter val="105,00"/>
        <filter val="11,25"/>
        <filter val="12,00"/>
        <filter val="120,00"/>
        <filter val="130,00"/>
        <filter val="135,19"/>
        <filter val="14,70"/>
        <filter val="140,00"/>
        <filter val="146,21"/>
        <filter val="15,00"/>
        <filter val="150,00"/>
        <filter val="156,67"/>
        <filter val="16,50"/>
        <filter val="160,00"/>
        <filter val="17 027,10"/>
        <filter val="17,31"/>
        <filter val="175,00"/>
        <filter val="18 286,19"/>
        <filter val="187,04"/>
        <filter val="19 161,19"/>
        <filter val="196,00"/>
        <filter val="2 250,00"/>
        <filter val="2 949,60"/>
        <filter val="2,50"/>
        <filter val="20,00"/>
        <filter val="200,00"/>
        <filter val="208,00"/>
        <filter val="210,00"/>
        <filter val="212,40"/>
        <filter val="216,00"/>
        <filter val="225,00"/>
        <filter val="231,76"/>
        <filter val="240,00"/>
        <filter val="244,18"/>
        <filter val="25,00"/>
        <filter val="254,76"/>
        <filter val="267,67"/>
        <filter val="27,00"/>
        <filter val="3,85"/>
        <filter val="30,00"/>
        <filter val="300,00"/>
        <filter val="31,50"/>
        <filter val="320,00"/>
        <filter val="322,86"/>
        <filter val="33,00"/>
        <filter val="33,33"/>
        <filter val="35"/>
        <filter val="350,00"/>
        <filter val="37,55"/>
        <filter val="382,00"/>
        <filter val="396,18"/>
        <filter val="4 295,93"/>
        <filter val="40,00"/>
        <filter val="400,00"/>
        <filter val="42,00"/>
        <filter val="430,00"/>
        <filter val="440,00"/>
        <filter val="49,50"/>
        <filter val="5,13"/>
        <filter val="50,00"/>
        <filter val="50,86"/>
        <filter val="500,00"/>
        <filter val="517,70"/>
        <filter val="52,00"/>
        <filter val="54,00"/>
        <filter val="56,00"/>
        <filter val="562,10"/>
        <filter val="568,80"/>
        <filter val="6,00"/>
        <filter val="60,00"/>
        <filter val="600,00"/>
        <filter val="615,00"/>
        <filter val="625,50"/>
        <filter val="64,00"/>
        <filter val="66,00"/>
        <filter val="660,00"/>
        <filter val="675,00"/>
        <filter val="68,67"/>
        <filter val="688,30"/>
        <filter val="70,00"/>
        <filter val="700,00"/>
        <filter val="72,57"/>
        <filter val="730,00"/>
        <filter val="733,50"/>
        <filter val="740,00"/>
        <filter val="76,92"/>
        <filter val="765,00"/>
        <filter val="77,00"/>
        <filter val="789,60"/>
        <filter val="8,00"/>
        <filter val="80,00"/>
        <filter val="83,33"/>
        <filter val="86,67"/>
        <filter val="90,00"/>
        <filter val="92,40"/>
        <filter val="96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2024-04-24T10:56:54Z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