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7C2DA4-3C82-4C58-A5CD-8797C00632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X14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Y56" i="1"/>
  <c r="X56" i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X26" i="1"/>
  <c r="O26" i="1"/>
  <c r="W24" i="1"/>
  <c r="W23" i="1"/>
  <c r="W529" i="1" s="1"/>
  <c r="X22" i="1"/>
  <c r="O22" i="1"/>
  <c r="H10" i="1"/>
  <c r="A9" i="1"/>
  <c r="D7" i="1"/>
  <c r="P6" i="1"/>
  <c r="O2" i="1"/>
  <c r="Y248" i="1" l="1"/>
  <c r="Y271" i="1"/>
  <c r="Y277" i="1"/>
  <c r="Y301" i="1"/>
  <c r="W525" i="1"/>
  <c r="J535" i="1"/>
  <c r="X229" i="1"/>
  <c r="Y377" i="1"/>
  <c r="Y378" i="1" s="1"/>
  <c r="X378" i="1"/>
  <c r="V535" i="1"/>
  <c r="X510" i="1"/>
  <c r="Y85" i="1"/>
  <c r="X104" i="1"/>
  <c r="F535" i="1"/>
  <c r="X169" i="1"/>
  <c r="Y167" i="1"/>
  <c r="Y169" i="1" s="1"/>
  <c r="Y196" i="1"/>
  <c r="X203" i="1"/>
  <c r="Y199" i="1"/>
  <c r="X311" i="1"/>
  <c r="Y310" i="1"/>
  <c r="Y311" i="1" s="1"/>
  <c r="Y317" i="1"/>
  <c r="Y60" i="1"/>
  <c r="X92" i="1"/>
  <c r="Y88" i="1"/>
  <c r="X322" i="1"/>
  <c r="X321" i="1"/>
  <c r="Y320" i="1"/>
  <c r="Y321" i="1" s="1"/>
  <c r="X326" i="1"/>
  <c r="X325" i="1"/>
  <c r="Y324" i="1"/>
  <c r="Y325" i="1" s="1"/>
  <c r="X338" i="1"/>
  <c r="Y330" i="1"/>
  <c r="Y338" i="1" s="1"/>
  <c r="Y362" i="1"/>
  <c r="Y476" i="1"/>
  <c r="X118" i="1"/>
  <c r="X128" i="1"/>
  <c r="H535" i="1"/>
  <c r="I535" i="1"/>
  <c r="X177" i="1"/>
  <c r="X197" i="1"/>
  <c r="X218" i="1"/>
  <c r="X260" i="1"/>
  <c r="X290" i="1"/>
  <c r="X289" i="1"/>
  <c r="X434" i="1"/>
  <c r="Y491" i="1"/>
  <c r="Y496" i="1" s="1"/>
  <c r="X496" i="1"/>
  <c r="Y505" i="1"/>
  <c r="Y510" i="1" s="1"/>
  <c r="F10" i="1"/>
  <c r="J9" i="1"/>
  <c r="F9" i="1"/>
  <c r="A10" i="1"/>
  <c r="X34" i="1"/>
  <c r="X37" i="1"/>
  <c r="Y36" i="1"/>
  <c r="Y37" i="1" s="1"/>
  <c r="X38" i="1"/>
  <c r="H9" i="1"/>
  <c r="B535" i="1"/>
  <c r="X527" i="1"/>
  <c r="X526" i="1"/>
  <c r="X23" i="1"/>
  <c r="Y22" i="1"/>
  <c r="Y23" i="1" s="1"/>
  <c r="X24" i="1"/>
  <c r="X33" i="1"/>
  <c r="Y26" i="1"/>
  <c r="Y33" i="1" s="1"/>
  <c r="Y92" i="1"/>
  <c r="Y203" i="1"/>
  <c r="X42" i="1"/>
  <c r="X46" i="1"/>
  <c r="X52" i="1"/>
  <c r="X85" i="1"/>
  <c r="X138" i="1"/>
  <c r="X146" i="1"/>
  <c r="X159" i="1"/>
  <c r="X204" i="1"/>
  <c r="X21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60" i="1"/>
  <c r="X93" i="1"/>
  <c r="X103" i="1"/>
  <c r="X119" i="1"/>
  <c r="X129" i="1"/>
  <c r="X164" i="1"/>
  <c r="X170" i="1"/>
  <c r="X176" i="1"/>
  <c r="X196" i="1"/>
  <c r="X219" i="1"/>
  <c r="X228" i="1"/>
  <c r="X249" i="1"/>
  <c r="X253" i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<sst xmlns="http://schemas.openxmlformats.org/spreadsheetml/2006/main" count="2244" uniqueCount="736">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</sst>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0.5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4</v>
      </c>
      <c r="X59" s="363">
        <f>IFERROR(IF(W59="",0,CEILING((W59/$H59),1)*$H59),"")</f>
        <v>4</v>
      </c>
      <c r="Y59" s="36">
        <f>IFERROR(IF(X59=0,"",ROUNDUP(X59/H59,0)*0.00937),"")</f>
        <v>9.3699999999999999E-3</v>
      </c>
      <c r="Z59" s="56"/>
      <c r="AA59" s="57"/>
      <c r="AE59" s="58"/>
      <c r="BB59" s="81" t="s">
        <v>1</v>
      </c>
    </row>
    <row r="60" spans="1:54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1</v>
      </c>
      <c r="X60" s="364">
        <f>IFERROR(X56/H56,"0")+IFERROR(X57/H57,"0")+IFERROR(X58/H58,"0")+IFERROR(X59/H59,"0")</f>
        <v>1</v>
      </c>
      <c r="Y60" s="364">
        <f>IFERROR(IF(Y56="",0,Y56),"0")+IFERROR(IF(Y57="",0,Y57),"0")+IFERROR(IF(Y58="",0,Y58),"0")+IFERROR(IF(Y59="",0,Y59),"0")</f>
        <v>9.3699999999999999E-3</v>
      </c>
      <c r="Z60" s="365"/>
      <c r="AA60" s="365"/>
    </row>
    <row r="61" spans="1:54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4</v>
      </c>
      <c r="X61" s="364">
        <f>IFERROR(SUM(X56:X59),"0")</f>
        <v>4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59</v>
      </c>
      <c r="X68" s="363">
        <f t="shared" si="2"/>
        <v>64.800000000000011</v>
      </c>
      <c r="Y68" s="36">
        <f t="shared" si="3"/>
        <v>0.1305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16</v>
      </c>
      <c r="X78" s="363">
        <f t="shared" si="2"/>
        <v>18</v>
      </c>
      <c r="Y78" s="36">
        <f t="shared" si="4"/>
        <v>3.7479999999999999E-2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5</v>
      </c>
      <c r="X83" s="363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10.12962962962963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0.18672000000000002</v>
      </c>
      <c r="Z85" s="365"/>
      <c r="AA85" s="365"/>
    </row>
    <row r="86" spans="1:54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80</v>
      </c>
      <c r="X86" s="364">
        <f>IFERROR(SUM(X64:X84),"0")</f>
        <v>91.800000000000011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12</v>
      </c>
      <c r="X110" s="363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22</v>
      </c>
      <c r="X111" s="363">
        <f t="shared" si="6"/>
        <v>25.200000000000003</v>
      </c>
      <c r="Y111" s="36">
        <f>IFERROR(IF(X111=0,"",ROUNDUP(X111/H111,0)*0.02175),"")</f>
        <v>6.5250000000000002E-2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53</v>
      </c>
      <c r="X113" s="363">
        <f t="shared" si="6"/>
        <v>54</v>
      </c>
      <c r="Y113" s="36">
        <f>IFERROR(IF(X113=0,"",ROUNDUP(X113/H113,0)*0.00753),"")</f>
        <v>0.15060000000000001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26</v>
      </c>
      <c r="X114" s="363">
        <f t="shared" si="6"/>
        <v>27</v>
      </c>
      <c r="Y114" s="36">
        <f>IFERROR(IF(X114=0,"",ROUNDUP(X114/H114,0)*0.00937),"")</f>
        <v>9.3700000000000006E-2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33.306878306878303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0.35305000000000003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113</v>
      </c>
      <c r="X119" s="364">
        <f>IFERROR(SUM(X106:X117),"0")</f>
        <v>123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81</v>
      </c>
      <c r="X133" s="363">
        <f>IFERROR(IF(W133="",0,CEILING((W133/$H133),1)*$H133),"")</f>
        <v>84</v>
      </c>
      <c r="Y133" s="36">
        <f>IFERROR(IF(X133=0,"",ROUNDUP(X133/H133,0)*0.02175),"")</f>
        <v>0.21749999999999997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144</v>
      </c>
      <c r="X135" s="363">
        <f>IFERROR(IF(W135="",0,CEILING((W135/$H135),1)*$H135),"")</f>
        <v>145.80000000000001</v>
      </c>
      <c r="Y135" s="36">
        <f>IFERROR(IF(X135=0,"",ROUNDUP(X135/H135,0)*0.00753),"")</f>
        <v>0.40662000000000004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62.976190476190467</v>
      </c>
      <c r="X137" s="364">
        <f>IFERROR(X132/H132,"0")+IFERROR(X133/H133,"0")+IFERROR(X134/H134,"0")+IFERROR(X135/H135,"0")+IFERROR(X136/H136,"0")</f>
        <v>64</v>
      </c>
      <c r="Y137" s="364">
        <f>IFERROR(IF(Y132="",0,Y132),"0")+IFERROR(IF(Y133="",0,Y133),"0")+IFERROR(IF(Y134="",0,Y134),"0")+IFERROR(IF(Y135="",0,Y135),"0")+IFERROR(IF(Y136="",0,Y136),"0")</f>
        <v>0.62412000000000001</v>
      </c>
      <c r="Z137" s="365"/>
      <c r="AA137" s="365"/>
    </row>
    <row r="138" spans="1:54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225</v>
      </c>
      <c r="X138" s="364">
        <f>IFERROR(SUM(X132:X136),"0")</f>
        <v>229.8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21</v>
      </c>
      <c r="X149" s="363">
        <f t="shared" ref="X149:X157" si="8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37</v>
      </c>
      <c r="X151" s="363">
        <f t="shared" si="8"/>
        <v>37.800000000000004</v>
      </c>
      <c r="Y151" s="36">
        <f>IFERROR(IF(X151=0,"",ROUNDUP(X151/H151,0)*0.00753),"")</f>
        <v>6.7769999999999997E-2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26</v>
      </c>
      <c r="X152" s="363">
        <f t="shared" si="8"/>
        <v>27.3</v>
      </c>
      <c r="Y152" s="36">
        <f>IFERROR(IF(X152=0,"",ROUNDUP(X152/H152,0)*0.00502),"")</f>
        <v>6.5259999999999999E-2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19</v>
      </c>
      <c r="X155" s="363">
        <f t="shared" si="8"/>
        <v>21</v>
      </c>
      <c r="Y155" s="36">
        <f>IFERROR(IF(X155=0,"",ROUNDUP(X155/H155,0)*0.00502),"")</f>
        <v>5.0200000000000002E-2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35.238095238095241</v>
      </c>
      <c r="X158" s="364">
        <f>IFERROR(X149/H149,"0")+IFERROR(X150/H150,"0")+IFERROR(X151/H151,"0")+IFERROR(X152/H152,"0")+IFERROR(X153/H153,"0")+IFERROR(X154/H154,"0")+IFERROR(X155/H155,"0")+IFERROR(X156/H156,"0")+IFERROR(X157/H157,"0")</f>
        <v>37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0.22087999999999999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103</v>
      </c>
      <c r="X159" s="364">
        <f>IFERROR(SUM(X149:X157),"0")</f>
        <v>107.10000000000001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76</v>
      </c>
      <c r="X175" s="363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14.074074074074073</v>
      </c>
      <c r="X176" s="364">
        <f>IFERROR(X172/H172,"0")+IFERROR(X173/H173,"0")+IFERROR(X174/H174,"0")+IFERROR(X175/H175,"0")</f>
        <v>14.999999999999998</v>
      </c>
      <c r="Y176" s="364">
        <f>IFERROR(IF(Y172="",0,Y172),"0")+IFERROR(IF(Y173="",0,Y173),"0")+IFERROR(IF(Y174="",0,Y174),"0")+IFERROR(IF(Y175="",0,Y175),"0")</f>
        <v>0.14055000000000001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76</v>
      </c>
      <c r="X177" s="364">
        <f>IFERROR(SUM(X172:X175),"0")</f>
        <v>81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38</v>
      </c>
      <c r="X180" s="363">
        <f t="shared" si="9"/>
        <v>43.5</v>
      </c>
      <c r="Y180" s="36">
        <f>IFERROR(IF(X180=0,"",ROUNDUP(X180/H180,0)*0.02175),"")</f>
        <v>0.10874999999999999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28</v>
      </c>
      <c r="X183" s="363">
        <f t="shared" si="9"/>
        <v>31.2</v>
      </c>
      <c r="Y183" s="36">
        <f>IFERROR(IF(X183=0,"",ROUNDUP(X183/H183,0)*0.02175),"")</f>
        <v>8.6999999999999994E-2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167</v>
      </c>
      <c r="X185" s="363">
        <f t="shared" si="9"/>
        <v>168</v>
      </c>
      <c r="Y185" s="36">
        <f>IFERROR(IF(X185=0,"",ROUNDUP(X185/H185,0)*0.00753),"")</f>
        <v>0.52710000000000001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324</v>
      </c>
      <c r="X187" s="363">
        <f t="shared" si="9"/>
        <v>324</v>
      </c>
      <c r="Y187" s="36">
        <f>IFERROR(IF(X187=0,"",ROUNDUP(X187/H187,0)*0.00753),"")</f>
        <v>1.0165500000000001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281</v>
      </c>
      <c r="X189" s="363">
        <f t="shared" si="9"/>
        <v>283.2</v>
      </c>
      <c r="Y189" s="36">
        <f t="shared" ref="Y189:Y195" si="10">IFERROR(IF(X189=0,"",ROUNDUP(X189/H189,0)*0.00753),"")</f>
        <v>0.88854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343</v>
      </c>
      <c r="X191" s="363">
        <f t="shared" si="9"/>
        <v>343.2</v>
      </c>
      <c r="Y191" s="36">
        <f t="shared" si="10"/>
        <v>1.0767900000000001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205</v>
      </c>
      <c r="X192" s="363">
        <f t="shared" si="9"/>
        <v>206.4</v>
      </c>
      <c r="Y192" s="36">
        <f t="shared" si="10"/>
        <v>0.64758000000000004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232</v>
      </c>
      <c r="X194" s="363">
        <f t="shared" si="9"/>
        <v>232.79999999999998</v>
      </c>
      <c r="Y194" s="36">
        <f t="shared" si="10"/>
        <v>0.73041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255</v>
      </c>
      <c r="X195" s="363">
        <f t="shared" si="9"/>
        <v>256.8</v>
      </c>
      <c r="Y195" s="36">
        <f t="shared" si="10"/>
        <v>0.80571000000000004</v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760.87422634836435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765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5.8884300000000014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1873</v>
      </c>
      <c r="X197" s="364">
        <f>IFERROR(SUM(X179:X195),"0")</f>
        <v>1889.1000000000001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102</v>
      </c>
      <c r="X201" s="363">
        <f>IFERROR(IF(W201="",0,CEILING((W201/$H201),1)*$H201),"")</f>
        <v>103.2</v>
      </c>
      <c r="Y201" s="36">
        <f>IFERROR(IF(X201=0,"",ROUNDUP(X201/H201,0)*0.00753),"")</f>
        <v>0.32379000000000002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68</v>
      </c>
      <c r="X202" s="363">
        <f>IFERROR(IF(W202="",0,CEILING((W202/$H202),1)*$H202),"")</f>
        <v>69.599999999999994</v>
      </c>
      <c r="Y202" s="36">
        <f>IFERROR(IF(X202=0,"",ROUNDUP(X202/H202,0)*0.00753),"")</f>
        <v>0.21837000000000001</v>
      </c>
      <c r="Z202" s="56"/>
      <c r="AA202" s="57"/>
      <c r="AE202" s="58"/>
      <c r="BB202" s="179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70.833333333333343</v>
      </c>
      <c r="X203" s="364">
        <f>IFERROR(X199/H199,"0")+IFERROR(X200/H200,"0")+IFERROR(X201/H201,"0")+IFERROR(X202/H202,"0")</f>
        <v>72</v>
      </c>
      <c r="Y203" s="364">
        <f>IFERROR(IF(Y199="",0,Y199),"0")+IFERROR(IF(Y200="",0,Y200),"0")+IFERROR(IF(Y201="",0,Y201),"0")+IFERROR(IF(Y202="",0,Y202),"0")</f>
        <v>0.54215999999999998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170</v>
      </c>
      <c r="X204" s="364">
        <f>IFERROR(SUM(X199:X202),"0")</f>
        <v>172.8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77</v>
      </c>
      <c r="X209" s="363">
        <f t="shared" si="11"/>
        <v>81.2</v>
      </c>
      <c r="Y209" s="36">
        <f>IFERROR(IF(X209=0,"",ROUNDUP(X209/H209,0)*0.02175),"")</f>
        <v>0.15225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7.6379310344827589</v>
      </c>
      <c r="X213" s="364">
        <f>IFERROR(X207/H207,"0")+IFERROR(X208/H208,"0")+IFERROR(X209/H209,"0")+IFERROR(X210/H210,"0")+IFERROR(X211/H211,"0")+IFERROR(X212/H212,"0")</f>
        <v>8</v>
      </c>
      <c r="Y213" s="364">
        <f>IFERROR(IF(Y207="",0,Y207),"0")+IFERROR(IF(Y208="",0,Y208),"0")+IFERROR(IF(Y209="",0,Y209),"0")+IFERROR(IF(Y210="",0,Y210),"0")+IFERROR(IF(Y211="",0,Y211),"0")+IFERROR(IF(Y212="",0,Y212),"0")</f>
        <v>0.16161999999999999</v>
      </c>
      <c r="Z213" s="365"/>
      <c r="AA213" s="365"/>
    </row>
    <row r="214" spans="1:54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81</v>
      </c>
      <c r="X214" s="364">
        <f>IFERROR(SUM(X207:X212),"0")</f>
        <v>85.2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70</v>
      </c>
      <c r="X222" s="363">
        <f t="shared" ref="X222:X227" si="12">IFERROR(IF(W222="",0,CEILING((W222/$H222),1)*$H222),"")</f>
        <v>81.2</v>
      </c>
      <c r="Y222" s="36">
        <f>IFERROR(IF(X222=0,"",ROUNDUP(X222/H222,0)*0.02175),"")</f>
        <v>0.15225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5</v>
      </c>
      <c r="X225" s="363">
        <f t="shared" si="12"/>
        <v>8</v>
      </c>
      <c r="Y225" s="36">
        <f>IFERROR(IF(X225=0,"",ROUNDUP(X225/H225,0)*0.00937),"")</f>
        <v>1.874E-2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7.2844827586206895</v>
      </c>
      <c r="X228" s="364">
        <f>IFERROR(X222/H222,"0")+IFERROR(X223/H223,"0")+IFERROR(X224/H224,"0")+IFERROR(X225/H225,"0")+IFERROR(X226/H226,"0")+IFERROR(X227/H227,"0")</f>
        <v>9</v>
      </c>
      <c r="Y228" s="364">
        <f>IFERROR(IF(Y222="",0,Y222),"0")+IFERROR(IF(Y223="",0,Y223),"0")+IFERROR(IF(Y224="",0,Y224),"0")+IFERROR(IF(Y225="",0,Y225),"0")+IFERROR(IF(Y226="",0,Y226),"0")+IFERROR(IF(Y227="",0,Y227),"0")</f>
        <v>0.17099</v>
      </c>
      <c r="Z228" s="365"/>
      <c r="AA228" s="365"/>
    </row>
    <row r="229" spans="1:54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75</v>
      </c>
      <c r="X229" s="364">
        <f>IFERROR(SUM(X222:X227),"0")</f>
        <v>89.2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13</v>
      </c>
      <c r="X255" s="363">
        <f>IFERROR(IF(W255="",0,CEILING((W255/$H255),1)*$H255),"")</f>
        <v>16.8</v>
      </c>
      <c r="Y255" s="36">
        <f>IFERROR(IF(X255=0,"",ROUNDUP(X255/H255,0)*0.00753),"")</f>
        <v>3.0120000000000001E-2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3.0952380952380949</v>
      </c>
      <c r="X259" s="364">
        <f>IFERROR(X255/H255,"0")+IFERROR(X256/H256,"0")+IFERROR(X257/H257,"0")+IFERROR(X258/H258,"0")</f>
        <v>4</v>
      </c>
      <c r="Y259" s="364">
        <f>IFERROR(IF(Y255="",0,Y255),"0")+IFERROR(IF(Y256="",0,Y256),"0")+IFERROR(IF(Y257="",0,Y257),"0")+IFERROR(IF(Y258="",0,Y258),"0")</f>
        <v>3.0120000000000001E-2</v>
      </c>
      <c r="Z259" s="365"/>
      <c r="AA259" s="365"/>
    </row>
    <row r="260" spans="1:54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13</v>
      </c>
      <c r="X260" s="364">
        <f>IFERROR(SUM(X255:X258),"0")</f>
        <v>16.8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162</v>
      </c>
      <c r="X275" s="363">
        <f>IFERROR(IF(W275="",0,CEILING((W275/$H275),1)*$H275),"")</f>
        <v>163.79999999999998</v>
      </c>
      <c r="Y275" s="36">
        <f>IFERROR(IF(X275=0,"",ROUNDUP(X275/H275,0)*0.02175),"")</f>
        <v>0.45674999999999999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23</v>
      </c>
      <c r="X276" s="363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58"/>
      <c r="BB276" s="226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23.507326007326007</v>
      </c>
      <c r="X277" s="364">
        <f>IFERROR(X274/H274,"0")+IFERROR(X275/H275,"0")+IFERROR(X276/H276,"0")</f>
        <v>24</v>
      </c>
      <c r="Y277" s="364">
        <f>IFERROR(IF(Y274="",0,Y274),"0")+IFERROR(IF(Y275="",0,Y275),"0")+IFERROR(IF(Y276="",0,Y276),"0")</f>
        <v>0.52200000000000002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185</v>
      </c>
      <c r="X278" s="364">
        <f>IFERROR(SUM(X274:X276),"0")</f>
        <v>189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2</v>
      </c>
      <c r="X324" s="363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58"/>
      <c r="BB324" s="248" t="s">
        <v>1</v>
      </c>
    </row>
    <row r="325" spans="1:54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0.78431372549019618</v>
      </c>
      <c r="X325" s="364">
        <f>IFERROR(X324/H324,"0")</f>
        <v>1</v>
      </c>
      <c r="Y325" s="364">
        <f>IFERROR(IF(Y324="",0,Y324),"0")</f>
        <v>7.5300000000000002E-3</v>
      </c>
      <c r="Z325" s="365"/>
      <c r="AA325" s="365"/>
    </row>
    <row r="326" spans="1:54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2</v>
      </c>
      <c r="X326" s="364">
        <f>IFERROR(SUM(X324:X324),"0")</f>
        <v>2.5499999999999998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1179</v>
      </c>
      <c r="X331" s="363">
        <f t="shared" si="17"/>
        <v>1185</v>
      </c>
      <c r="Y331" s="36">
        <f>IFERROR(IF(X331=0,"",ROUNDUP(X331/H331,0)*0.02175),"")</f>
        <v>1.7182499999999998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1451</v>
      </c>
      <c r="X332" s="363">
        <f t="shared" si="17"/>
        <v>1455</v>
      </c>
      <c r="Y332" s="36">
        <f>IFERROR(IF(X332=0,"",ROUNDUP(X332/H332,0)*0.02175),"")</f>
        <v>2.10975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921</v>
      </c>
      <c r="X334" s="363">
        <f t="shared" si="17"/>
        <v>930</v>
      </c>
      <c r="Y334" s="36">
        <f>IFERROR(IF(X334=0,"",ROUNDUP(X334/H334,0)*0.02175),"")</f>
        <v>1.3484999999999998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236.73333333333332</v>
      </c>
      <c r="X338" s="364">
        <f>IFERROR(X330/H330,"0")+IFERROR(X331/H331,"0")+IFERROR(X332/H332,"0")+IFERROR(X333/H333,"0")+IFERROR(X334/H334,"0")+IFERROR(X335/H335,"0")+IFERROR(X336/H336,"0")+IFERROR(X337/H337,"0")</f>
        <v>238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3551</v>
      </c>
      <c r="X339" s="364">
        <f>IFERROR(SUM(X330:X337),"0")</f>
        <v>3570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1289</v>
      </c>
      <c r="X341" s="363">
        <f>IFERROR(IF(W341="",0,CEILING((W341/$H341),1)*$H341),"")</f>
        <v>1290</v>
      </c>
      <c r="Y341" s="36">
        <f>IFERROR(IF(X341=0,"",ROUNDUP(X341/H341,0)*0.02175),"")</f>
        <v>1.8704999999999998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85.933333333333337</v>
      </c>
      <c r="X344" s="364">
        <f>IFERROR(X341/H341,"0")+IFERROR(X342/H342,"0")+IFERROR(X343/H343,"0")</f>
        <v>86</v>
      </c>
      <c r="Y344" s="364">
        <f>IFERROR(IF(Y341="",0,Y341),"0")+IFERROR(IF(Y342="",0,Y342),"0")+IFERROR(IF(Y343="",0,Y343),"0")</f>
        <v>1.8704999999999998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1289</v>
      </c>
      <c r="X345" s="364">
        <f>IFERROR(SUM(X341:X343),"0")</f>
        <v>1290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79</v>
      </c>
      <c r="X348" s="363">
        <f>IFERROR(IF(W348="",0,CEILING((W348/$H348),1)*$H348),"")</f>
        <v>85.8</v>
      </c>
      <c r="Y348" s="36">
        <f>IFERROR(IF(X348=0,"",ROUNDUP(X348/H348,0)*0.02175),"")</f>
        <v>0.23924999999999999</v>
      </c>
      <c r="Z348" s="56"/>
      <c r="AA348" s="57"/>
      <c r="AE348" s="58"/>
      <c r="BB348" s="261" t="s">
        <v>1</v>
      </c>
    </row>
    <row r="349" spans="1:54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10.128205128205128</v>
      </c>
      <c r="X349" s="364">
        <f>IFERROR(X347/H347,"0")+IFERROR(X348/H348,"0")</f>
        <v>11</v>
      </c>
      <c r="Y349" s="364">
        <f>IFERROR(IF(Y347="",0,Y347),"0")+IFERROR(IF(Y348="",0,Y348),"0")</f>
        <v>0.23924999999999999</v>
      </c>
      <c r="Z349" s="365"/>
      <c r="AA349" s="365"/>
    </row>
    <row r="350" spans="1:54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79</v>
      </c>
      <c r="X350" s="364">
        <f>IFERROR(SUM(X347:X348),"0")</f>
        <v>85.8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105</v>
      </c>
      <c r="X352" s="363">
        <f>IFERROR(IF(W352="",0,CEILING((W352/$H352),1)*$H352),"")</f>
        <v>109.2</v>
      </c>
      <c r="Y352" s="36">
        <f>IFERROR(IF(X352=0,"",ROUNDUP(X352/H352,0)*0.02175),"")</f>
        <v>0.30449999999999999</v>
      </c>
      <c r="Z352" s="56"/>
      <c r="AA352" s="57"/>
      <c r="AE352" s="58"/>
      <c r="BB352" s="262" t="s">
        <v>1</v>
      </c>
    </row>
    <row r="353" spans="1:54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13.461538461538462</v>
      </c>
      <c r="X353" s="364">
        <f>IFERROR(X352/H352,"0")</f>
        <v>14</v>
      </c>
      <c r="Y353" s="364">
        <f>IFERROR(IF(Y352="",0,Y352),"0")</f>
        <v>0.30449999999999999</v>
      </c>
      <c r="Z353" s="365"/>
      <c r="AA353" s="365"/>
    </row>
    <row r="354" spans="1:54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105</v>
      </c>
      <c r="X354" s="364">
        <f>IFERROR(SUM(X352:X352),"0")</f>
        <v>109.2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44</v>
      </c>
      <c r="X370" s="363">
        <f>IFERROR(IF(W370="",0,CEILING((W370/$H370),1)*$H370),"")</f>
        <v>46.8</v>
      </c>
      <c r="Y370" s="36">
        <f>IFERROR(IF(X370=0,"",ROUNDUP(X370/H370,0)*0.02175),"")</f>
        <v>0.1305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5.6410256410256414</v>
      </c>
      <c r="X374" s="364">
        <f>IFERROR(X370/H370,"0")+IFERROR(X371/H371,"0")+IFERROR(X372/H372,"0")+IFERROR(X373/H373,"0")</f>
        <v>6</v>
      </c>
      <c r="Y374" s="364">
        <f>IFERROR(IF(Y370="",0,Y370),"0")+IFERROR(IF(Y371="",0,Y371),"0")+IFERROR(IF(Y372="",0,Y372),"0")+IFERROR(IF(Y373="",0,Y373),"0")</f>
        <v>0.1305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44</v>
      </c>
      <c r="X375" s="364">
        <f>IFERROR(SUM(X370:X373),"0")</f>
        <v>46.8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207</v>
      </c>
      <c r="X390" s="363">
        <f t="shared" si="18"/>
        <v>210</v>
      </c>
      <c r="Y390" s="36">
        <f>IFERROR(IF(X390=0,"",ROUNDUP(X390/H390,0)*0.00753),"")</f>
        <v>0.3765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11</v>
      </c>
      <c r="X395" s="363">
        <f t="shared" si="18"/>
        <v>12.600000000000001</v>
      </c>
      <c r="Y395" s="36">
        <f t="shared" si="19"/>
        <v>3.0120000000000001E-2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54.523809523809526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56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0.40661999999999998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218</v>
      </c>
      <c r="X402" s="364">
        <f>IFERROR(SUM(X388:X400),"0")</f>
        <v>222.6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410</v>
      </c>
      <c r="X426" s="363">
        <f t="shared" ref="X426:X432" si="20">IFERROR(IF(W426="",0,CEILING((W426/$H426),1)*$H426),"")</f>
        <v>411.6</v>
      </c>
      <c r="Y426" s="36">
        <f>IFERROR(IF(X426=0,"",ROUNDUP(X426/H426,0)*0.00753),"")</f>
        <v>0.73794000000000004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97.61904761904762</v>
      </c>
      <c r="X433" s="364">
        <f>IFERROR(X426/H426,"0")+IFERROR(X427/H427,"0")+IFERROR(X428/H428,"0")+IFERROR(X429/H429,"0")+IFERROR(X430/H430,"0")+IFERROR(X431/H431,"0")+IFERROR(X432/H432,"0")</f>
        <v>98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0.73794000000000004</v>
      </c>
      <c r="Z433" s="365"/>
      <c r="AA433" s="365"/>
    </row>
    <row r="434" spans="1:54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410</v>
      </c>
      <c r="X434" s="364">
        <f>IFERROR(SUM(X426:X432),"0")</f>
        <v>411.6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233</v>
      </c>
      <c r="X452" s="363">
        <f t="shared" si="21"/>
        <v>237.60000000000002</v>
      </c>
      <c r="Y452" s="36">
        <f t="shared" si="22"/>
        <v>0.53820000000000001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215</v>
      </c>
      <c r="X455" s="363">
        <f t="shared" si="21"/>
        <v>216.48000000000002</v>
      </c>
      <c r="Y455" s="36">
        <f t="shared" si="22"/>
        <v>0.49036000000000002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84.848484848484844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1.0285600000000001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448</v>
      </c>
      <c r="X463" s="364">
        <f>IFERROR(SUM(X451:X461),"0")</f>
        <v>454.08000000000004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229</v>
      </c>
      <c r="X465" s="363">
        <f>IFERROR(IF(W465="",0,CEILING((W465/$H465),1)*$H465),"")</f>
        <v>232.32000000000002</v>
      </c>
      <c r="Y465" s="36">
        <f>IFERROR(IF(X465=0,"",ROUNDUP(X465/H465,0)*0.01196),"")</f>
        <v>0.52624000000000004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43.371212121212118</v>
      </c>
      <c r="X467" s="364">
        <f>IFERROR(X465/H465,"0")+IFERROR(X466/H466,"0")</f>
        <v>44</v>
      </c>
      <c r="Y467" s="364">
        <f>IFERROR(IF(Y465="",0,Y465),"0")+IFERROR(IF(Y466="",0,Y466),"0")</f>
        <v>0.52624000000000004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229</v>
      </c>
      <c r="X468" s="364">
        <f>IFERROR(SUM(X465:X466),"0")</f>
        <v>232.32000000000002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76</v>
      </c>
      <c r="X470" s="363">
        <f t="shared" ref="X470:X475" si="23">IFERROR(IF(W470="",0,CEILING((W470/$H470),1)*$H470),"")</f>
        <v>79.2</v>
      </c>
      <c r="Y470" s="36">
        <f>IFERROR(IF(X470=0,"",ROUNDUP(X470/H470,0)*0.01196),"")</f>
        <v>0.1794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41</v>
      </c>
      <c r="X471" s="363">
        <f t="shared" si="23"/>
        <v>42.24</v>
      </c>
      <c r="Y471" s="36">
        <f>IFERROR(IF(X471=0,"",ROUNDUP(X471/H471,0)*0.01196),"")</f>
        <v>9.5680000000000001E-2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123</v>
      </c>
      <c r="X472" s="363">
        <f t="shared" si="23"/>
        <v>126.72</v>
      </c>
      <c r="Y472" s="36">
        <f>IFERROR(IF(X472=0,"",ROUNDUP(X472/H472,0)*0.01196),"")</f>
        <v>0.28704000000000002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45.454545454545453</v>
      </c>
      <c r="X476" s="364">
        <f>IFERROR(X470/H470,"0")+IFERROR(X471/H471,"0")+IFERROR(X472/H472,"0")+IFERROR(X473/H473,"0")+IFERROR(X474/H474,"0")+IFERROR(X475/H475,"0")</f>
        <v>47</v>
      </c>
      <c r="Y476" s="364">
        <f>IFERROR(IF(Y470="",0,Y470),"0")+IFERROR(IF(Y471="",0,Y471),"0")+IFERROR(IF(Y472="",0,Y472),"0")+IFERROR(IF(Y473="",0,Y473),"0")+IFERROR(IF(Y474="",0,Y474),"0")+IFERROR(IF(Y475="",0,Y475),"0")</f>
        <v>0.56211999999999995</v>
      </c>
      <c r="Z476" s="365"/>
      <c r="AA476" s="365"/>
    </row>
    <row r="477" spans="1:54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240</v>
      </c>
      <c r="X477" s="364">
        <f>IFERROR(SUM(X470:X475),"0")</f>
        <v>248.16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364</v>
      </c>
      <c r="X513" s="363">
        <f>IFERROR(IF(W513="",0,CEILING((W513/$H513),1)*$H513),"")</f>
        <v>366.59999999999997</v>
      </c>
      <c r="Y513" s="36">
        <f>IFERROR(IF(X513=0,"",ROUNDUP(X513/H513,0)*0.02175),"")</f>
        <v>1.0222499999999999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46.666666666666664</v>
      </c>
      <c r="X518" s="364">
        <f>IFERROR(X513/H513,"0")+IFERROR(X514/H514,"0")+IFERROR(X515/H515,"0")+IFERROR(X516/H516,"0")+IFERROR(X517/H517,"0")</f>
        <v>47</v>
      </c>
      <c r="Y518" s="364">
        <f>IFERROR(IF(Y513="",0,Y513),"0")+IFERROR(IF(Y514="",0,Y514),"0")+IFERROR(IF(Y515="",0,Y515),"0")+IFERROR(IF(Y516="",0,Y516),"0")+IFERROR(IF(Y517="",0,Y517),"0")</f>
        <v>1.0222499999999999</v>
      </c>
      <c r="Z518" s="365"/>
      <c r="AA518" s="365"/>
    </row>
    <row r="519" spans="1:54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364</v>
      </c>
      <c r="X519" s="364">
        <f>IFERROR(SUM(X513:X517),"0")</f>
        <v>366.59999999999997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9977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10118.51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10556.960110400454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10707.128999999999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19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11031.960110400454</v>
      </c>
      <c r="X528" s="364">
        <f>GrossWeightTotalR+PalletQtyTotalR*25</f>
        <v>11182.128999999999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1755.1229211589255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1780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20.862520000000004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4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214.8</v>
      </c>
      <c r="F535" s="46">
        <f>IFERROR(X132*1,"0")+IFERROR(X133*1,"0")+IFERROR(X134*1,"0")+IFERROR(X135*1,"0")+IFERROR(X136*1,"0")</f>
        <v>229.8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107.10000000000001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2142.9</v>
      </c>
      <c r="J535" s="46">
        <f>IFERROR(X207*1,"0")+IFERROR(X208*1,"0")+IFERROR(X209*1,"0")+IFERROR(X210*1,"0")+IFERROR(X211*1,"0")+IFERROR(X212*1,"0")+IFERROR(X216*1,"0")+IFERROR(X217*1,"0")</f>
        <v>85.2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205.8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205.8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2.5499999999999998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5055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46.8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222.6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411.6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934.56000000000017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366.59999999999997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179,00"/>
        <filter val="1 289,00"/>
        <filter val="1 451,00"/>
        <filter val="1 755,12"/>
        <filter val="1 873,00"/>
        <filter val="1,00"/>
        <filter val="10 556,96"/>
        <filter val="10,13"/>
        <filter val="102,00"/>
        <filter val="103,00"/>
        <filter val="105,00"/>
        <filter val="11 031,96"/>
        <filter val="11,00"/>
        <filter val="113,00"/>
        <filter val="12,00"/>
        <filter val="123,00"/>
        <filter val="13,00"/>
        <filter val="13,46"/>
        <filter val="14,07"/>
        <filter val="144,00"/>
        <filter val="16,00"/>
        <filter val="162,00"/>
        <filter val="167,00"/>
        <filter val="170,00"/>
        <filter val="185,00"/>
        <filter val="19"/>
        <filter val="19,00"/>
        <filter val="2,00"/>
        <filter val="205,00"/>
        <filter val="207,00"/>
        <filter val="21,00"/>
        <filter val="215,00"/>
        <filter val="218,00"/>
        <filter val="22,00"/>
        <filter val="225,00"/>
        <filter val="229,00"/>
        <filter val="23,00"/>
        <filter val="23,51"/>
        <filter val="232,00"/>
        <filter val="233,00"/>
        <filter val="236,73"/>
        <filter val="240,00"/>
        <filter val="255,00"/>
        <filter val="26,00"/>
        <filter val="28,00"/>
        <filter val="281,00"/>
        <filter val="3 551,00"/>
        <filter val="3,10"/>
        <filter val="324,00"/>
        <filter val="33,31"/>
        <filter val="343,00"/>
        <filter val="35,24"/>
        <filter val="364,00"/>
        <filter val="37,00"/>
        <filter val="38,00"/>
        <filter val="4,00"/>
        <filter val="41,00"/>
        <filter val="410,00"/>
        <filter val="43,37"/>
        <filter val="44,00"/>
        <filter val="448,00"/>
        <filter val="45,45"/>
        <filter val="46,67"/>
        <filter val="5,00"/>
        <filter val="5,64"/>
        <filter val="53,00"/>
        <filter val="54,52"/>
        <filter val="59,00"/>
        <filter val="62,98"/>
        <filter val="68,00"/>
        <filter val="7,28"/>
        <filter val="7,64"/>
        <filter val="70,00"/>
        <filter val="70,83"/>
        <filter val="75,00"/>
        <filter val="76,00"/>
        <filter val="760,87"/>
        <filter val="77,00"/>
        <filter val="79,00"/>
        <filter val="80,00"/>
        <filter val="81,00"/>
        <filter val="84,85"/>
        <filter val="85,93"/>
        <filter val="9 977,00"/>
        <filter val="921,00"/>
        <filter val="97,62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