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88608A-FEE1-4DAB-BF8B-6195FA8E2D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Y56" i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H9" i="1" s="1"/>
  <c r="D7" i="1"/>
  <c r="P6" i="1"/>
  <c r="O2" i="1"/>
  <c r="Y248" i="1" l="1"/>
  <c r="Y271" i="1"/>
  <c r="Y377" i="1"/>
  <c r="Y378" i="1" s="1"/>
  <c r="X378" i="1"/>
  <c r="V535" i="1"/>
  <c r="X510" i="1"/>
  <c r="Y60" i="1"/>
  <c r="X169" i="1"/>
  <c r="Y167" i="1"/>
  <c r="Y169" i="1" s="1"/>
  <c r="X203" i="1"/>
  <c r="Y199" i="1"/>
  <c r="X311" i="1"/>
  <c r="Y310" i="1"/>
  <c r="Y311" i="1" s="1"/>
  <c r="Y362" i="1"/>
  <c r="X92" i="1"/>
  <c r="Y88" i="1"/>
  <c r="Y92" i="1" s="1"/>
  <c r="Y203" i="1"/>
  <c r="X322" i="1"/>
  <c r="X321" i="1"/>
  <c r="Y320" i="1"/>
  <c r="Y321" i="1" s="1"/>
  <c r="X326" i="1"/>
  <c r="X325" i="1"/>
  <c r="Y324" i="1"/>
  <c r="Y325" i="1" s="1"/>
  <c r="X338" i="1"/>
  <c r="Y330" i="1"/>
  <c r="Y438" i="1"/>
  <c r="Y476" i="1"/>
  <c r="X197" i="1"/>
  <c r="X218" i="1"/>
  <c r="X290" i="1"/>
  <c r="X289" i="1"/>
  <c r="X434" i="1"/>
  <c r="Y491" i="1"/>
  <c r="Y496" i="1" s="1"/>
  <c r="X496" i="1"/>
  <c r="Y505" i="1"/>
  <c r="Y510" i="1" s="1"/>
  <c r="B535" i="1"/>
  <c r="X527" i="1"/>
  <c r="X526" i="1"/>
  <c r="X23" i="1"/>
  <c r="Y22" i="1"/>
  <c r="Y23" i="1" s="1"/>
  <c r="X24" i="1"/>
  <c r="X33" i="1"/>
  <c r="Y26" i="1"/>
  <c r="Y33" i="1" s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204" i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7" i="1"/>
  <c r="Y315" i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<sst xmlns="http://schemas.openxmlformats.org/spreadsheetml/2006/main" count="2244" uniqueCount="736">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</sst>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0.45833333333333331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55</v>
      </c>
      <c r="X50" s="363">
        <f>IFERROR(IF(W50="",0,CEILING((W50/$H50),1)*$H50),"")</f>
        <v>64.800000000000011</v>
      </c>
      <c r="Y50" s="36">
        <f>IFERROR(IF(X50=0,"",ROUNDUP(X50/H50,0)*0.02175),"")</f>
        <v>0.1305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5.0925925925925926</v>
      </c>
      <c r="X52" s="364">
        <f>IFERROR(X50/H50,"0")+IFERROR(X51/H51,"0")</f>
        <v>6.0000000000000009</v>
      </c>
      <c r="Y52" s="364">
        <f>IFERROR(IF(Y50="",0,Y50),"0")+IFERROR(IF(Y51="",0,Y51),"0")</f>
        <v>0.1305</v>
      </c>
      <c r="Z52" s="365"/>
      <c r="AA52" s="365"/>
    </row>
    <row r="53" spans="1:54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55</v>
      </c>
      <c r="X53" s="364">
        <f>IFERROR(SUM(X50:X51),"0")</f>
        <v>64.800000000000011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134</v>
      </c>
      <c r="X65" s="363">
        <f t="shared" si="2"/>
        <v>134.39999999999998</v>
      </c>
      <c r="Y65" s="36">
        <f t="shared" si="3"/>
        <v>0.26100000000000001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133</v>
      </c>
      <c r="X70" s="363">
        <f t="shared" si="2"/>
        <v>134.39999999999998</v>
      </c>
      <c r="Y70" s="36">
        <f t="shared" si="3"/>
        <v>0.26100000000000001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23.839285714285715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23.999999999999996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0.52200000000000002</v>
      </c>
      <c r="Z85" s="365"/>
      <c r="AA85" s="365"/>
    </row>
    <row r="86" spans="1:54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267</v>
      </c>
      <c r="X86" s="364">
        <f>IFERROR(SUM(X64:X84),"0")</f>
        <v>268.79999999999995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700</v>
      </c>
      <c r="X110" s="363">
        <f t="shared" si="6"/>
        <v>705.6</v>
      </c>
      <c r="Y110" s="36">
        <f>IFERROR(IF(X110=0,"",ROUNDUP(X110/H110,0)*0.02175),"")</f>
        <v>1.827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136</v>
      </c>
      <c r="X111" s="363">
        <f t="shared" si="6"/>
        <v>142.80000000000001</v>
      </c>
      <c r="Y111" s="36">
        <f>IFERROR(IF(X111=0,"",ROUNDUP(X111/H111,0)*0.02175),"")</f>
        <v>0.36974999999999997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99.523809523809518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101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2.1967499999999998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836</v>
      </c>
      <c r="X119" s="364">
        <f>IFERROR(SUM(X106:X117),"0")</f>
        <v>848.40000000000009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90</v>
      </c>
      <c r="X123" s="363">
        <f t="shared" si="7"/>
        <v>92.4</v>
      </c>
      <c r="Y123" s="36">
        <f>IFERROR(IF(X123=0,"",ROUNDUP(X123/H123,0)*0.02175),"")</f>
        <v>0.23924999999999999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10.714285714285714</v>
      </c>
      <c r="X128" s="364">
        <f>IFERROR(X121/H121,"0")+IFERROR(X122/H122,"0")+IFERROR(X123/H123,"0")+IFERROR(X124/H124,"0")+IFERROR(X125/H125,"0")+IFERROR(X126/H126,"0")+IFERROR(X127/H127,"0")</f>
        <v>11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0.23924999999999999</v>
      </c>
      <c r="Z128" s="365"/>
      <c r="AA128" s="365"/>
    </row>
    <row r="129" spans="1:54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90</v>
      </c>
      <c r="X129" s="364">
        <f>IFERROR(SUM(X121:X127),"0")</f>
        <v>92.4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730</v>
      </c>
      <c r="X133" s="363">
        <f>IFERROR(IF(W133="",0,CEILING((W133/$H133),1)*$H133),"")</f>
        <v>730.80000000000007</v>
      </c>
      <c r="Y133" s="36">
        <f>IFERROR(IF(X133=0,"",ROUNDUP(X133/H133,0)*0.02175),"")</f>
        <v>1.8922499999999998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86.904761904761898</v>
      </c>
      <c r="X137" s="364">
        <f>IFERROR(X132/H132,"0")+IFERROR(X133/H133,"0")+IFERROR(X134/H134,"0")+IFERROR(X135/H135,"0")+IFERROR(X136/H136,"0")</f>
        <v>87</v>
      </c>
      <c r="Y137" s="364">
        <f>IFERROR(IF(Y132="",0,Y132),"0")+IFERROR(IF(Y133="",0,Y133),"0")+IFERROR(IF(Y134="",0,Y134),"0")+IFERROR(IF(Y135="",0,Y135),"0")+IFERROR(IF(Y136="",0,Y136),"0")</f>
        <v>1.8922499999999998</v>
      </c>
      <c r="Z137" s="365"/>
      <c r="AA137" s="365"/>
    </row>
    <row r="138" spans="1:54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730</v>
      </c>
      <c r="X138" s="364">
        <f>IFERROR(SUM(X132:X136),"0")</f>
        <v>730.80000000000007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200</v>
      </c>
      <c r="X149" s="363">
        <f t="shared" ref="X149:X157" si="8">IFERROR(IF(W149="",0,CEILING((W149/$H149),1)*$H149),"")</f>
        <v>201.60000000000002</v>
      </c>
      <c r="Y149" s="36">
        <f>IFERROR(IF(X149=0,"",ROUNDUP(X149/H149,0)*0.00753),"")</f>
        <v>0.36143999999999998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47.61904761904762</v>
      </c>
      <c r="X158" s="364">
        <f>IFERROR(X149/H149,"0")+IFERROR(X150/H150,"0")+IFERROR(X151/H151,"0")+IFERROR(X152/H152,"0")+IFERROR(X153/H153,"0")+IFERROR(X154/H154,"0")+IFERROR(X155/H155,"0")+IFERROR(X156/H156,"0")+IFERROR(X157/H157,"0")</f>
        <v>48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0.36143999999999998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200</v>
      </c>
      <c r="X159" s="364">
        <f>IFERROR(SUM(X149:X157),"0")</f>
        <v>201.60000000000002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146</v>
      </c>
      <c r="X172" s="363">
        <f>IFERROR(IF(W172="",0,CEILING((W172/$H172),1)*$H172),"")</f>
        <v>151.20000000000002</v>
      </c>
      <c r="Y172" s="36">
        <f>IFERROR(IF(X172=0,"",ROUNDUP(X172/H172,0)*0.00937),"")</f>
        <v>0.26235999999999998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195</v>
      </c>
      <c r="X173" s="363">
        <f>IFERROR(IF(W173="",0,CEILING((W173/$H173),1)*$H173),"")</f>
        <v>199.8</v>
      </c>
      <c r="Y173" s="36">
        <f>IFERROR(IF(X173=0,"",ROUNDUP(X173/H173,0)*0.00937),"")</f>
        <v>0.34669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63.148148148148138</v>
      </c>
      <c r="X176" s="364">
        <f>IFERROR(X172/H172,"0")+IFERROR(X173/H173,"0")+IFERROR(X174/H174,"0")+IFERROR(X175/H175,"0")</f>
        <v>65</v>
      </c>
      <c r="Y176" s="364">
        <f>IFERROR(IF(Y172="",0,Y172),"0")+IFERROR(IF(Y173="",0,Y173),"0")+IFERROR(IF(Y174="",0,Y174),"0")+IFERROR(IF(Y175="",0,Y175),"0")</f>
        <v>0.60904999999999998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341</v>
      </c>
      <c r="X177" s="364">
        <f>IFERROR(SUM(X172:X175),"0")</f>
        <v>351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104</v>
      </c>
      <c r="X183" s="363">
        <f t="shared" si="9"/>
        <v>109.2</v>
      </c>
      <c r="Y183" s="36">
        <f>IFERROR(IF(X183=0,"",ROUNDUP(X183/H183,0)*0.02175),"")</f>
        <v>0.30449999999999999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220</v>
      </c>
      <c r="X185" s="363">
        <f t="shared" si="9"/>
        <v>220.79999999999998</v>
      </c>
      <c r="Y185" s="36">
        <f>IFERROR(IF(X185=0,"",ROUNDUP(X185/H185,0)*0.00753),"")</f>
        <v>0.69276000000000004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112</v>
      </c>
      <c r="X187" s="363">
        <f t="shared" si="9"/>
        <v>112.8</v>
      </c>
      <c r="Y187" s="36">
        <f>IFERROR(IF(X187=0,"",ROUNDUP(X187/H187,0)*0.00753),"")</f>
        <v>0.35391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280</v>
      </c>
      <c r="X189" s="363">
        <f t="shared" si="9"/>
        <v>280.8</v>
      </c>
      <c r="Y189" s="36">
        <f t="shared" ref="Y189:Y195" si="10"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220</v>
      </c>
      <c r="X191" s="363">
        <f t="shared" si="9"/>
        <v>220.79999999999998</v>
      </c>
      <c r="Y191" s="36">
        <f t="shared" si="10"/>
        <v>0.69276000000000004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292</v>
      </c>
      <c r="X192" s="363">
        <f t="shared" si="9"/>
        <v>292.8</v>
      </c>
      <c r="Y192" s="36">
        <f t="shared" si="10"/>
        <v>0.91866000000000003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252</v>
      </c>
      <c r="X194" s="363">
        <f t="shared" si="9"/>
        <v>252</v>
      </c>
      <c r="Y194" s="36">
        <f t="shared" si="10"/>
        <v>0.79065000000000007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172</v>
      </c>
      <c r="X195" s="363">
        <f t="shared" si="9"/>
        <v>172.79999999999998</v>
      </c>
      <c r="Y195" s="36">
        <f t="shared" si="10"/>
        <v>0.54215999999999998</v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658.33333333333337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661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5.1764100000000006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1652</v>
      </c>
      <c r="X197" s="364">
        <f>IFERROR(SUM(X179:X195),"0")</f>
        <v>1662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323</v>
      </c>
      <c r="X201" s="363">
        <f>IFERROR(IF(W201="",0,CEILING((W201/$H201),1)*$H201),"")</f>
        <v>324</v>
      </c>
      <c r="Y201" s="36">
        <f>IFERROR(IF(X201=0,"",ROUNDUP(X201/H201,0)*0.00753),"")</f>
        <v>1.0165500000000001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324</v>
      </c>
      <c r="X202" s="363">
        <f>IFERROR(IF(W202="",0,CEILING((W202/$H202),1)*$H202),"")</f>
        <v>324</v>
      </c>
      <c r="Y202" s="36">
        <f>IFERROR(IF(X202=0,"",ROUNDUP(X202/H202,0)*0.00753),"")</f>
        <v>1.0165500000000001</v>
      </c>
      <c r="Z202" s="56"/>
      <c r="AA202" s="57"/>
      <c r="AE202" s="58"/>
      <c r="BB202" s="179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269.58333333333337</v>
      </c>
      <c r="X203" s="364">
        <f>IFERROR(X199/H199,"0")+IFERROR(X200/H200,"0")+IFERROR(X201/H201,"0")+IFERROR(X202/H202,"0")</f>
        <v>270</v>
      </c>
      <c r="Y203" s="364">
        <f>IFERROR(IF(Y199="",0,Y199),"0")+IFERROR(IF(Y200="",0,Y200),"0")+IFERROR(IF(Y201="",0,Y201),"0")+IFERROR(IF(Y202="",0,Y202),"0")</f>
        <v>2.0331000000000001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647</v>
      </c>
      <c r="X204" s="364">
        <f>IFERROR(SUM(X199:X202),"0")</f>
        <v>648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28</v>
      </c>
      <c r="X225" s="363">
        <f t="shared" si="12"/>
        <v>28</v>
      </c>
      <c r="Y225" s="36">
        <f>IFERROR(IF(X225=0,"",ROUNDUP(X225/H225,0)*0.00937),"")</f>
        <v>6.5589999999999996E-2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7</v>
      </c>
      <c r="X228" s="364">
        <f>IFERROR(X222/H222,"0")+IFERROR(X223/H223,"0")+IFERROR(X224/H224,"0")+IFERROR(X225/H225,"0")+IFERROR(X226/H226,"0")+IFERROR(X227/H227,"0")</f>
        <v>7</v>
      </c>
      <c r="Y228" s="364">
        <f>IFERROR(IF(Y222="",0,Y222),"0")+IFERROR(IF(Y223="",0,Y223),"0")+IFERROR(IF(Y224="",0,Y224),"0")+IFERROR(IF(Y225="",0,Y225),"0")+IFERROR(IF(Y226="",0,Y226),"0")+IFERROR(IF(Y227="",0,Y227),"0")</f>
        <v>6.5589999999999996E-2</v>
      </c>
      <c r="Z228" s="365"/>
      <c r="AA228" s="365"/>
    </row>
    <row r="229" spans="1:54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28</v>
      </c>
      <c r="X229" s="364">
        <f>IFERROR(SUM(X222:X227),"0")</f>
        <v>28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150</v>
      </c>
      <c r="X255" s="363">
        <f>IFERROR(IF(W255="",0,CEILING((W255/$H255),1)*$H255),"")</f>
        <v>151.20000000000002</v>
      </c>
      <c r="Y255" s="36">
        <f>IFERROR(IF(X255=0,"",ROUNDUP(X255/H255,0)*0.00753),"")</f>
        <v>0.27107999999999999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35.714285714285715</v>
      </c>
      <c r="X259" s="364">
        <f>IFERROR(X255/H255,"0")+IFERROR(X256/H256,"0")+IFERROR(X257/H257,"0")+IFERROR(X258/H258,"0")</f>
        <v>36</v>
      </c>
      <c r="Y259" s="364">
        <f>IFERROR(IF(Y255="",0,Y255),"0")+IFERROR(IF(Y256="",0,Y256),"0")+IFERROR(IF(Y257="",0,Y257),"0")+IFERROR(IF(Y258="",0,Y258),"0")</f>
        <v>0.27107999999999999</v>
      </c>
      <c r="Z259" s="365"/>
      <c r="AA259" s="365"/>
    </row>
    <row r="260" spans="1:54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150</v>
      </c>
      <c r="X260" s="364">
        <f>IFERROR(SUM(X255:X258),"0")</f>
        <v>151.20000000000002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287</v>
      </c>
      <c r="X274" s="363">
        <f>IFERROR(IF(W274="",0,CEILING((W274/$H274),1)*$H274),"")</f>
        <v>294</v>
      </c>
      <c r="Y274" s="36">
        <f>IFERROR(IF(X274=0,"",ROUNDUP(X274/H274,0)*0.02175),"")</f>
        <v>0.76124999999999998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48</v>
      </c>
      <c r="X275" s="363">
        <f>IFERROR(IF(W275="",0,CEILING((W275/$H275),1)*$H275),"")</f>
        <v>54.6</v>
      </c>
      <c r="Y275" s="36">
        <f>IFERROR(IF(X275=0,"",ROUNDUP(X275/H275,0)*0.02175),"")</f>
        <v>0.15225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100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52.225274725274723</v>
      </c>
      <c r="X277" s="364">
        <f>IFERROR(X274/H274,"0")+IFERROR(X275/H275,"0")+IFERROR(X276/H276,"0")</f>
        <v>54</v>
      </c>
      <c r="Y277" s="364">
        <f>IFERROR(IF(Y274="",0,Y274),"0")+IFERROR(IF(Y275="",0,Y275),"0")+IFERROR(IF(Y276="",0,Y276),"0")</f>
        <v>1.1745000000000001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435</v>
      </c>
      <c r="X278" s="364">
        <f>IFERROR(SUM(X274:X276),"0")</f>
        <v>449.40000000000003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32</v>
      </c>
      <c r="X282" s="363">
        <f>IFERROR(IF(W282="",0,CEILING((W282/$H282),1)*$H282),"")</f>
        <v>33.15</v>
      </c>
      <c r="Y282" s="36">
        <f>IFERROR(IF(X282=0,"",ROUNDUP(X282/H282,0)*0.00753),"")</f>
        <v>9.7890000000000005E-2</v>
      </c>
      <c r="Z282" s="56"/>
      <c r="AA282" s="57"/>
      <c r="AE282" s="58"/>
      <c r="BB282" s="229" t="s">
        <v>1</v>
      </c>
    </row>
    <row r="283" spans="1:54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12.549019607843139</v>
      </c>
      <c r="X283" s="364">
        <f>IFERROR(X280/H280,"0")+IFERROR(X281/H281,"0")+IFERROR(X282/H282,"0")</f>
        <v>13</v>
      </c>
      <c r="Y283" s="364">
        <f>IFERROR(IF(Y280="",0,Y280),"0")+IFERROR(IF(Y281="",0,Y281),"0")+IFERROR(IF(Y282="",0,Y282),"0")</f>
        <v>9.7890000000000005E-2</v>
      </c>
      <c r="Z283" s="365"/>
      <c r="AA283" s="365"/>
    </row>
    <row r="284" spans="1:54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32</v>
      </c>
      <c r="X284" s="364">
        <f>IFERROR(SUM(X280:X282),"0")</f>
        <v>33.15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2400</v>
      </c>
      <c r="X331" s="363">
        <f t="shared" si="17"/>
        <v>2400</v>
      </c>
      <c r="Y331" s="36">
        <f>IFERROR(IF(X331=0,"",ROUNDUP(X331/H331,0)*0.02175),"")</f>
        <v>3.4799999999999995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1800</v>
      </c>
      <c r="X332" s="363">
        <f t="shared" si="17"/>
        <v>1800</v>
      </c>
      <c r="Y332" s="36">
        <f>IFERROR(IF(X332=0,"",ROUNDUP(X332/H332,0)*0.02175),"")</f>
        <v>2.61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2000</v>
      </c>
      <c r="X334" s="363">
        <f t="shared" si="17"/>
        <v>2010</v>
      </c>
      <c r="Y334" s="36">
        <f>IFERROR(IF(X334=0,"",ROUNDUP(X334/H334,0)*0.02175),"")</f>
        <v>2.9144999999999999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413.33333333333337</v>
      </c>
      <c r="X338" s="364">
        <f>IFERROR(X330/H330,"0")+IFERROR(X331/H331,"0")+IFERROR(X332/H332,"0")+IFERROR(X333/H333,"0")+IFERROR(X334/H334,"0")+IFERROR(X335/H335,"0")+IFERROR(X336/H336,"0")+IFERROR(X337/H337,"0")</f>
        <v>414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9.0045000000000002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6200</v>
      </c>
      <c r="X339" s="364">
        <f>IFERROR(SUM(X330:X337),"0")</f>
        <v>6210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1500</v>
      </c>
      <c r="X341" s="363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100</v>
      </c>
      <c r="X344" s="364">
        <f>IFERROR(X341/H341,"0")+IFERROR(X342/H342,"0")+IFERROR(X343/H343,"0")</f>
        <v>100</v>
      </c>
      <c r="Y344" s="364">
        <f>IFERROR(IF(Y341="",0,Y341),"0")+IFERROR(IF(Y342="",0,Y342),"0")+IFERROR(IF(Y343="",0,Y343),"0")</f>
        <v>2.1749999999999998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1500</v>
      </c>
      <c r="X345" s="364">
        <f>IFERROR(SUM(X341:X343),"0")</f>
        <v>1500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86</v>
      </c>
      <c r="X348" s="363">
        <f>IFERROR(IF(W348="",0,CEILING((W348/$H348),1)*$H348),"")</f>
        <v>93.6</v>
      </c>
      <c r="Y348" s="36">
        <f>IFERROR(IF(X348=0,"",ROUNDUP(X348/H348,0)*0.02175),"")</f>
        <v>0.26100000000000001</v>
      </c>
      <c r="Z348" s="56"/>
      <c r="AA348" s="57"/>
      <c r="AE348" s="58"/>
      <c r="BB348" s="261" t="s">
        <v>1</v>
      </c>
    </row>
    <row r="349" spans="1:54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11.025641025641026</v>
      </c>
      <c r="X349" s="364">
        <f>IFERROR(X347/H347,"0")+IFERROR(X348/H348,"0")</f>
        <v>12</v>
      </c>
      <c r="Y349" s="364">
        <f>IFERROR(IF(Y347="",0,Y347),"0")+IFERROR(IF(Y348="",0,Y348),"0")</f>
        <v>0.26100000000000001</v>
      </c>
      <c r="Z349" s="365"/>
      <c r="AA349" s="365"/>
    </row>
    <row r="350" spans="1:54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86</v>
      </c>
      <c r="X350" s="364">
        <f>IFERROR(SUM(X347:X348),"0")</f>
        <v>93.6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165</v>
      </c>
      <c r="X352" s="363">
        <f>IFERROR(IF(W352="",0,CEILING((W352/$H352),1)*$H352),"")</f>
        <v>171.6</v>
      </c>
      <c r="Y352" s="36">
        <f>IFERROR(IF(X352=0,"",ROUNDUP(X352/H352,0)*0.02175),"")</f>
        <v>0.47849999999999998</v>
      </c>
      <c r="Z352" s="56"/>
      <c r="AA352" s="57"/>
      <c r="AE352" s="58"/>
      <c r="BB352" s="262" t="s">
        <v>1</v>
      </c>
    </row>
    <row r="353" spans="1:54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21.153846153846153</v>
      </c>
      <c r="X353" s="364">
        <f>IFERROR(X352/H352,"0")</f>
        <v>22</v>
      </c>
      <c r="Y353" s="364">
        <f>IFERROR(IF(Y352="",0,Y352),"0")</f>
        <v>0.47849999999999998</v>
      </c>
      <c r="Z353" s="365"/>
      <c r="AA353" s="365"/>
    </row>
    <row r="354" spans="1:54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165</v>
      </c>
      <c r="X354" s="364">
        <f>IFERROR(SUM(X352:X352),"0")</f>
        <v>171.6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120</v>
      </c>
      <c r="X388" s="363">
        <f t="shared" ref="X388:X400" si="18">IFERROR(IF(W388="",0,CEILING((W388/$H388),1)*$H388),"")</f>
        <v>121.80000000000001</v>
      </c>
      <c r="Y388" s="36">
        <f>IFERROR(IF(X388=0,"",ROUNDUP(X388/H388,0)*0.00753),"")</f>
        <v>0.21837000000000001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300</v>
      </c>
      <c r="X390" s="363">
        <f t="shared" si="18"/>
        <v>302.40000000000003</v>
      </c>
      <c r="Y390" s="36">
        <f>IFERROR(IF(X390=0,"",ROUNDUP(X390/H390,0)*0.00753),"")</f>
        <v>0.54215999999999998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67</v>
      </c>
      <c r="X399" s="363">
        <f t="shared" si="18"/>
        <v>67.2</v>
      </c>
      <c r="Y399" s="36">
        <f t="shared" si="19"/>
        <v>0.16064000000000001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131.9047619047619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133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0.92116999999999993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487</v>
      </c>
      <c r="X402" s="364">
        <f>IFERROR(SUM(X388:X400),"0")</f>
        <v>491.40000000000003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300</v>
      </c>
      <c r="X426" s="363">
        <f t="shared" ref="X426:X432" si="20">IFERROR(IF(W426="",0,CEILING((W426/$H426),1)*$H426),"")</f>
        <v>302.40000000000003</v>
      </c>
      <c r="Y426" s="36">
        <f>IFERROR(IF(X426=0,"",ROUNDUP(X426/H426,0)*0.00753),"")</f>
        <v>0.54215999999999998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71.428571428571431</v>
      </c>
      <c r="X433" s="364">
        <f>IFERROR(X426/H426,"0")+IFERROR(X427/H427,"0")+IFERROR(X428/H428,"0")+IFERROR(X429/H429,"0")+IFERROR(X430/H430,"0")+IFERROR(X431/H431,"0")+IFERROR(X432/H432,"0")</f>
        <v>72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0.54215999999999998</v>
      </c>
      <c r="Z433" s="365"/>
      <c r="AA433" s="365"/>
    </row>
    <row r="434" spans="1:54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300</v>
      </c>
      <c r="X434" s="364">
        <f>IFERROR(SUM(X426:X432),"0")</f>
        <v>302.40000000000003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350</v>
      </c>
      <c r="X452" s="363">
        <f t="shared" si="21"/>
        <v>353.76</v>
      </c>
      <c r="Y452" s="36">
        <f t="shared" si="22"/>
        <v>0.80132000000000003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383</v>
      </c>
      <c r="X455" s="363">
        <f t="shared" si="21"/>
        <v>385.44</v>
      </c>
      <c r="Y455" s="36">
        <f t="shared" si="22"/>
        <v>0.87307999999999997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138.82575757575756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140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1.6743999999999999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733</v>
      </c>
      <c r="X463" s="364">
        <f>IFERROR(SUM(X451:X461),"0")</f>
        <v>739.2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462</v>
      </c>
      <c r="X465" s="363">
        <f>IFERROR(IF(W465="",0,CEILING((W465/$H465),1)*$H465),"")</f>
        <v>464.64000000000004</v>
      </c>
      <c r="Y465" s="36">
        <f>IFERROR(IF(X465=0,"",ROUNDUP(X465/H465,0)*0.01196),"")</f>
        <v>1.0524800000000001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87.5</v>
      </c>
      <c r="X467" s="364">
        <f>IFERROR(X465/H465,"0")+IFERROR(X466/H466,"0")</f>
        <v>88</v>
      </c>
      <c r="Y467" s="364">
        <f>IFERROR(IF(Y465="",0,Y465),"0")+IFERROR(IF(Y466="",0,Y466),"0")</f>
        <v>1.0524800000000001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462</v>
      </c>
      <c r="X468" s="364">
        <f>IFERROR(SUM(X465:X466),"0")</f>
        <v>464.64000000000004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330</v>
      </c>
      <c r="X470" s="363">
        <f t="shared" ref="X470:X475" si="23">IFERROR(IF(W470="",0,CEILING((W470/$H470),1)*$H470),"")</f>
        <v>332.64000000000004</v>
      </c>
      <c r="Y470" s="36">
        <f>IFERROR(IF(X470=0,"",ROUNDUP(X470/H470,0)*0.01196),"")</f>
        <v>0.75348000000000004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250</v>
      </c>
      <c r="X471" s="363">
        <f t="shared" si="23"/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430</v>
      </c>
      <c r="X472" s="363">
        <f t="shared" si="23"/>
        <v>432.96000000000004</v>
      </c>
      <c r="Y472" s="36">
        <f>IFERROR(IF(X472=0,"",ROUNDUP(X472/H472,0)*0.01196),"")</f>
        <v>0.98072000000000004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191.28787878787878</v>
      </c>
      <c r="X476" s="364">
        <f>IFERROR(X470/H470,"0")+IFERROR(X471/H471,"0")+IFERROR(X472/H472,"0")+IFERROR(X473/H473,"0")+IFERROR(X474/H474,"0")+IFERROR(X475/H475,"0")</f>
        <v>193</v>
      </c>
      <c r="Y476" s="364">
        <f>IFERROR(IF(Y470="",0,Y470),"0")+IFERROR(IF(Y471="",0,Y471),"0")+IFERROR(IF(Y472="",0,Y472),"0")+IFERROR(IF(Y473="",0,Y473),"0")+IFERROR(IF(Y474="",0,Y474),"0")+IFERROR(IF(Y475="",0,Y475),"0")</f>
        <v>2.3082799999999999</v>
      </c>
      <c r="Z476" s="365"/>
      <c r="AA476" s="365"/>
    </row>
    <row r="477" spans="1:54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1010</v>
      </c>
      <c r="X477" s="364">
        <f>IFERROR(SUM(X470:X475),"0")</f>
        <v>1019.0400000000001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9</v>
      </c>
      <c r="X480" s="363">
        <f>IFERROR(IF(W480="",0,CEILING((W480/$H480),1)*$H480),"")</f>
        <v>15.6</v>
      </c>
      <c r="Y480" s="36">
        <f>IFERROR(IF(X480=0,"",ROUNDUP(X480/H480,0)*0.02175),"")</f>
        <v>4.3499999999999997E-2</v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1.153846153846154</v>
      </c>
      <c r="X482" s="364">
        <f>IFERROR(X479/H479,"0")+IFERROR(X480/H480,"0")+IFERROR(X481/H481,"0")</f>
        <v>2</v>
      </c>
      <c r="Y482" s="364">
        <f>IFERROR(IF(Y479="",0,Y479),"0")+IFERROR(IF(Y480="",0,Y480),"0")+IFERROR(IF(Y481="",0,Y481),"0")</f>
        <v>4.3499999999999997E-2</v>
      </c>
      <c r="Z482" s="365"/>
      <c r="AA482" s="365"/>
    </row>
    <row r="483" spans="1:54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9</v>
      </c>
      <c r="X483" s="364">
        <f>IFERROR(SUM(X479:X481),"0")</f>
        <v>15.6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120</v>
      </c>
      <c r="X505" s="363">
        <f>IFERROR(IF(W505="",0,CEILING((W505/$H505),1)*$H505),"")</f>
        <v>121.80000000000001</v>
      </c>
      <c r="Y505" s="36">
        <f>IFERROR(IF(X505=0,"",ROUNDUP(X505/H505,0)*0.00753),"")</f>
        <v>0.21837000000000001</v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62</v>
      </c>
      <c r="X507" s="363">
        <f>IFERROR(IF(W507="",0,CEILING((W507/$H507),1)*$H507),"")</f>
        <v>63</v>
      </c>
      <c r="Y507" s="36">
        <f>IFERROR(IF(X507=0,"",ROUNDUP(X507/H507,0)*0.00753),"")</f>
        <v>0.11295000000000001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43.333333333333329</v>
      </c>
      <c r="X510" s="364">
        <f>IFERROR(X505/H505,"0")+IFERROR(X506/H506,"0")+IFERROR(X507/H507,"0")+IFERROR(X508/H508,"0")+IFERROR(X509/H509,"0")</f>
        <v>44</v>
      </c>
      <c r="Y510" s="364">
        <f>IFERROR(IF(Y505="",0,Y505),"0")+IFERROR(IF(Y506="",0,Y506),"0")+IFERROR(IF(Y507="",0,Y507),"0")+IFERROR(IF(Y508="",0,Y508),"0")+IFERROR(IF(Y509="",0,Y509),"0")</f>
        <v>0.33132</v>
      </c>
      <c r="Z510" s="365"/>
      <c r="AA510" s="365"/>
    </row>
    <row r="511" spans="1:54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182</v>
      </c>
      <c r="X511" s="364">
        <f>IFERROR(SUM(X505:X509),"0")</f>
        <v>184.8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510</v>
      </c>
      <c r="X513" s="363">
        <f>IFERROR(IF(W513="",0,CEILING((W513/$H513),1)*$H513),"")</f>
        <v>514.79999999999995</v>
      </c>
      <c r="Y513" s="36">
        <f>IFERROR(IF(X513=0,"",ROUNDUP(X513/H513,0)*0.02175),"")</f>
        <v>1.4355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65.384615384615387</v>
      </c>
      <c r="X518" s="364">
        <f>IFERROR(X513/H513,"0")+IFERROR(X514/H514,"0")+IFERROR(X515/H515,"0")+IFERROR(X516/H516,"0")+IFERROR(X517/H517,"0")</f>
        <v>66</v>
      </c>
      <c r="Y518" s="364">
        <f>IFERROR(IF(Y513="",0,Y513),"0")+IFERROR(IF(Y514="",0,Y514),"0")+IFERROR(IF(Y515="",0,Y515),"0")+IFERROR(IF(Y516="",0,Y516),"0")+IFERROR(IF(Y517="",0,Y517),"0")</f>
        <v>1.4355</v>
      </c>
      <c r="Z518" s="365"/>
      <c r="AA518" s="365"/>
    </row>
    <row r="519" spans="1:54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510</v>
      </c>
      <c r="X519" s="364">
        <f>IFERROR(SUM(X513:X517),"0")</f>
        <v>514.79999999999995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17607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17743.629999999997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18600.859866930456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18746.216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19400.859866930456</v>
      </c>
      <c r="X528" s="364">
        <f>GrossWeightTotalR+PalletQtyTotalR*25</f>
        <v>19546.216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2712.6813271151509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2734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36.411369999999998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64.800000000000011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1209.6000000000001</v>
      </c>
      <c r="F535" s="46">
        <f>IFERROR(X132*1,"0")+IFERROR(X133*1,"0")+IFERROR(X134*1,"0")+IFERROR(X135*1,"0")+IFERROR(X136*1,"0")</f>
        <v>730.80000000000007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201.60000000000002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2661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633.75000000000011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633.75000000000011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7975.2000000000007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491.40000000000003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302.40000000000003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2238.48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699.59999999999991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0,00"/>
        <filter val="1 500,00"/>
        <filter val="1 652,00"/>
        <filter val="1 800,00"/>
        <filter val="1,15"/>
        <filter val="10,71"/>
        <filter val="100,00"/>
        <filter val="104,00"/>
        <filter val="11,03"/>
        <filter val="112,00"/>
        <filter val="12,55"/>
        <filter val="120,00"/>
        <filter val="131,90"/>
        <filter val="133,00"/>
        <filter val="134,00"/>
        <filter val="136,00"/>
        <filter val="138,83"/>
        <filter val="146,00"/>
        <filter val="150,00"/>
        <filter val="165,00"/>
        <filter val="17 607,00"/>
        <filter val="172,00"/>
        <filter val="18 600,86"/>
        <filter val="182,00"/>
        <filter val="19 400,86"/>
        <filter val="191,29"/>
        <filter val="195,00"/>
        <filter val="2 000,00"/>
        <filter val="2 400,00"/>
        <filter val="2 712,68"/>
        <filter val="200,00"/>
        <filter val="21,15"/>
        <filter val="220,00"/>
        <filter val="23,84"/>
        <filter val="250,00"/>
        <filter val="252,00"/>
        <filter val="267,00"/>
        <filter val="269,58"/>
        <filter val="28,00"/>
        <filter val="280,00"/>
        <filter val="287,00"/>
        <filter val="292,00"/>
        <filter val="300,00"/>
        <filter val="32"/>
        <filter val="32,00"/>
        <filter val="323,00"/>
        <filter val="324,00"/>
        <filter val="330,00"/>
        <filter val="341,00"/>
        <filter val="35,71"/>
        <filter val="350,00"/>
        <filter val="383,00"/>
        <filter val="413,33"/>
        <filter val="43,33"/>
        <filter val="430,00"/>
        <filter val="435,00"/>
        <filter val="462,00"/>
        <filter val="47,62"/>
        <filter val="48,00"/>
        <filter val="487,00"/>
        <filter val="5,09"/>
        <filter val="500,00"/>
        <filter val="510,00"/>
        <filter val="52,23"/>
        <filter val="55,00"/>
        <filter val="6 200,00"/>
        <filter val="62,00"/>
        <filter val="63,15"/>
        <filter val="64,10"/>
        <filter val="647,00"/>
        <filter val="65,38"/>
        <filter val="658,33"/>
        <filter val="67,00"/>
        <filter val="7,00"/>
        <filter val="700,00"/>
        <filter val="71,43"/>
        <filter val="730,00"/>
        <filter val="733,00"/>
        <filter val="836,00"/>
        <filter val="86,00"/>
        <filter val="86,90"/>
        <filter val="87,50"/>
        <filter val="9,00"/>
        <filter val="90,00"/>
        <filter val="99,52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