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F5E5FA-6EA5-4B84-8C6F-51F4FB6191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O506" i="1"/>
  <c r="X505" i="1"/>
  <c r="Y505" i="1" s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X436" i="1"/>
  <c r="X438" i="1" s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Y428" i="1"/>
  <c r="X428" i="1"/>
  <c r="O428" i="1"/>
  <c r="X427" i="1"/>
  <c r="O427" i="1"/>
  <c r="X426" i="1"/>
  <c r="Y426" i="1" s="1"/>
  <c r="O426" i="1"/>
  <c r="W424" i="1"/>
  <c r="W423" i="1"/>
  <c r="X422" i="1"/>
  <c r="Y422" i="1" s="1"/>
  <c r="O422" i="1"/>
  <c r="X421" i="1"/>
  <c r="X423" i="1" s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O383" i="1"/>
  <c r="W379" i="1"/>
  <c r="W378" i="1"/>
  <c r="X377" i="1"/>
  <c r="O377" i="1"/>
  <c r="W375" i="1"/>
  <c r="W374" i="1"/>
  <c r="X373" i="1"/>
  <c r="Y373" i="1" s="1"/>
  <c r="O373" i="1"/>
  <c r="X372" i="1"/>
  <c r="Y372" i="1" s="1"/>
  <c r="O372" i="1"/>
  <c r="X371" i="1"/>
  <c r="Y371" i="1" s="1"/>
  <c r="O371" i="1"/>
  <c r="X370" i="1"/>
  <c r="X374" i="1" s="1"/>
  <c r="O370" i="1"/>
  <c r="W368" i="1"/>
  <c r="W367" i="1"/>
  <c r="Y366" i="1"/>
  <c r="X366" i="1"/>
  <c r="O366" i="1"/>
  <c r="X365" i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X357" i="1"/>
  <c r="O357" i="1"/>
  <c r="W354" i="1"/>
  <c r="W353" i="1"/>
  <c r="X352" i="1"/>
  <c r="O352" i="1"/>
  <c r="W350" i="1"/>
  <c r="W349" i="1"/>
  <c r="X348" i="1"/>
  <c r="Y348" i="1" s="1"/>
  <c r="O348" i="1"/>
  <c r="X347" i="1"/>
  <c r="Y347" i="1" s="1"/>
  <c r="Y349" i="1" s="1"/>
  <c r="O347" i="1"/>
  <c r="W345" i="1"/>
  <c r="W344" i="1"/>
  <c r="X343" i="1"/>
  <c r="Y343" i="1" s="1"/>
  <c r="O343" i="1"/>
  <c r="X342" i="1"/>
  <c r="Y342" i="1" s="1"/>
  <c r="O342" i="1"/>
  <c r="Y341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Y331" i="1"/>
  <c r="X331" i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O314" i="1"/>
  <c r="W312" i="1"/>
  <c r="W311" i="1"/>
  <c r="X310" i="1"/>
  <c r="O310" i="1"/>
  <c r="W307" i="1"/>
  <c r="W306" i="1"/>
  <c r="X305" i="1"/>
  <c r="Y305" i="1" s="1"/>
  <c r="O305" i="1"/>
  <c r="X304" i="1"/>
  <c r="Y304" i="1" s="1"/>
  <c r="Y306" i="1" s="1"/>
  <c r="O304" i="1"/>
  <c r="W302" i="1"/>
  <c r="W301" i="1"/>
  <c r="X300" i="1"/>
  <c r="Y300" i="1" s="1"/>
  <c r="O300" i="1"/>
  <c r="X299" i="1"/>
  <c r="Y299" i="1" s="1"/>
  <c r="O299" i="1"/>
  <c r="Y298" i="1"/>
  <c r="X298" i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O293" i="1"/>
  <c r="W290" i="1"/>
  <c r="W289" i="1"/>
  <c r="X288" i="1"/>
  <c r="Y288" i="1" s="1"/>
  <c r="O288" i="1"/>
  <c r="X287" i="1"/>
  <c r="Y287" i="1" s="1"/>
  <c r="O287" i="1"/>
  <c r="X286" i="1"/>
  <c r="O286" i="1"/>
  <c r="W284" i="1"/>
  <c r="W283" i="1"/>
  <c r="X282" i="1"/>
  <c r="Y282" i="1" s="1"/>
  <c r="O282" i="1"/>
  <c r="Y281" i="1"/>
  <c r="X281" i="1"/>
  <c r="Y280" i="1"/>
  <c r="Y283" i="1" s="1"/>
  <c r="X280" i="1"/>
  <c r="W278" i="1"/>
  <c r="W277" i="1"/>
  <c r="X276" i="1"/>
  <c r="Y276" i="1" s="1"/>
  <c r="O276" i="1"/>
  <c r="Y275" i="1"/>
  <c r="X275" i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Y263" i="1"/>
  <c r="X263" i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Y255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Y245" i="1"/>
  <c r="X245" i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Y237" i="1"/>
  <c r="X237" i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O232" i="1"/>
  <c r="W229" i="1"/>
  <c r="W228" i="1"/>
  <c r="X227" i="1"/>
  <c r="Y227" i="1" s="1"/>
  <c r="O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O216" i="1"/>
  <c r="W214" i="1"/>
  <c r="W213" i="1"/>
  <c r="X212" i="1"/>
  <c r="Y212" i="1" s="1"/>
  <c r="O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O179" i="1"/>
  <c r="W177" i="1"/>
  <c r="W176" i="1"/>
  <c r="X175" i="1"/>
  <c r="Y175" i="1" s="1"/>
  <c r="O175" i="1"/>
  <c r="Y174" i="1"/>
  <c r="X174" i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X163" i="1"/>
  <c r="Y163" i="1" s="1"/>
  <c r="O163" i="1"/>
  <c r="X162" i="1"/>
  <c r="Y162" i="1" s="1"/>
  <c r="Y164" i="1" s="1"/>
  <c r="O162" i="1"/>
  <c r="W159" i="1"/>
  <c r="W158" i="1"/>
  <c r="Y157" i="1"/>
  <c r="X157" i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W146" i="1"/>
  <c r="W145" i="1"/>
  <c r="X144" i="1"/>
  <c r="Y144" i="1" s="1"/>
  <c r="O144" i="1"/>
  <c r="X143" i="1"/>
  <c r="Y143" i="1" s="1"/>
  <c r="O143" i="1"/>
  <c r="X142" i="1"/>
  <c r="G535" i="1" s="1"/>
  <c r="O142" i="1"/>
  <c r="W138" i="1"/>
  <c r="W137" i="1"/>
  <c r="Y136" i="1"/>
  <c r="X136" i="1"/>
  <c r="O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W129" i="1"/>
  <c r="W128" i="1"/>
  <c r="X127" i="1"/>
  <c r="Y127" i="1" s="1"/>
  <c r="O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W119" i="1"/>
  <c r="W118" i="1"/>
  <c r="X117" i="1"/>
  <c r="Y117" i="1" s="1"/>
  <c r="O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Y107" i="1"/>
  <c r="X107" i="1"/>
  <c r="Y106" i="1"/>
  <c r="X106" i="1"/>
  <c r="W104" i="1"/>
  <c r="W103" i="1"/>
  <c r="X102" i="1"/>
  <c r="Y102" i="1" s="1"/>
  <c r="O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Y95" i="1" s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X85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X50" i="1"/>
  <c r="Y50" i="1" s="1"/>
  <c r="Y52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Y27" i="1" s="1"/>
  <c r="O27" i="1"/>
  <c r="X26" i="1"/>
  <c r="Y26" i="1" s="1"/>
  <c r="O26" i="1"/>
  <c r="W24" i="1"/>
  <c r="W23" i="1"/>
  <c r="X22" i="1"/>
  <c r="X23" i="1" s="1"/>
  <c r="O22" i="1"/>
  <c r="H10" i="1"/>
  <c r="F10" i="1"/>
  <c r="F9" i="1"/>
  <c r="A9" i="1"/>
  <c r="A10" i="1" s="1"/>
  <c r="D7" i="1"/>
  <c r="P6" i="1"/>
  <c r="O2" i="1"/>
  <c r="Y22" i="1" l="1"/>
  <c r="Y23" i="1" s="1"/>
  <c r="Y36" i="1"/>
  <c r="Y37" i="1" s="1"/>
  <c r="X37" i="1"/>
  <c r="Y40" i="1"/>
  <c r="Y41" i="1" s="1"/>
  <c r="X41" i="1"/>
  <c r="Y44" i="1"/>
  <c r="Y45" i="1" s="1"/>
  <c r="X45" i="1"/>
  <c r="D535" i="1"/>
  <c r="X176" i="1"/>
  <c r="Y213" i="1"/>
  <c r="X228" i="1"/>
  <c r="Y251" i="1"/>
  <c r="Y252" i="1" s="1"/>
  <c r="X252" i="1"/>
  <c r="Y259" i="1"/>
  <c r="X496" i="1"/>
  <c r="Y103" i="1"/>
  <c r="Y33" i="1"/>
  <c r="Y128" i="1"/>
  <c r="X145" i="1"/>
  <c r="Y158" i="1"/>
  <c r="Y476" i="1"/>
  <c r="J9" i="1"/>
  <c r="W525" i="1"/>
  <c r="X34" i="1"/>
  <c r="X119" i="1"/>
  <c r="Y142" i="1"/>
  <c r="Y172" i="1"/>
  <c r="Y176" i="1" s="1"/>
  <c r="Y222" i="1"/>
  <c r="Y228" i="1" s="1"/>
  <c r="X259" i="1"/>
  <c r="X283" i="1"/>
  <c r="X345" i="1"/>
  <c r="X344" i="1"/>
  <c r="Y370" i="1"/>
  <c r="Y374" i="1" s="1"/>
  <c r="Y436" i="1"/>
  <c r="Y438" i="1" s="1"/>
  <c r="X476" i="1"/>
  <c r="Y491" i="1"/>
  <c r="Y496" i="1" s="1"/>
  <c r="X33" i="1"/>
  <c r="X53" i="1"/>
  <c r="X61" i="1"/>
  <c r="X86" i="1"/>
  <c r="X92" i="1"/>
  <c r="X118" i="1"/>
  <c r="X158" i="1"/>
  <c r="X165" i="1"/>
  <c r="X170" i="1"/>
  <c r="Y167" i="1"/>
  <c r="Y169" i="1" s="1"/>
  <c r="X177" i="1"/>
  <c r="X196" i="1"/>
  <c r="Y179" i="1"/>
  <c r="Y196" i="1" s="1"/>
  <c r="X197" i="1"/>
  <c r="X204" i="1"/>
  <c r="Y199" i="1"/>
  <c r="Y203" i="1" s="1"/>
  <c r="X203" i="1"/>
  <c r="X214" i="1"/>
  <c r="X219" i="1"/>
  <c r="Y216" i="1"/>
  <c r="Y218" i="1" s="1"/>
  <c r="X260" i="1"/>
  <c r="X271" i="1"/>
  <c r="Y262" i="1"/>
  <c r="Y271" i="1" s="1"/>
  <c r="X272" i="1"/>
  <c r="X277" i="1"/>
  <c r="Y274" i="1"/>
  <c r="Y277" i="1" s="1"/>
  <c r="X290" i="1"/>
  <c r="X302" i="1"/>
  <c r="Y293" i="1"/>
  <c r="Y301" i="1" s="1"/>
  <c r="X301" i="1"/>
  <c r="X307" i="1"/>
  <c r="P535" i="1"/>
  <c r="X311" i="1"/>
  <c r="Y310" i="1"/>
  <c r="Y311" i="1" s="1"/>
  <c r="X312" i="1"/>
  <c r="X317" i="1"/>
  <c r="Y314" i="1"/>
  <c r="Y317" i="1" s="1"/>
  <c r="X350" i="1"/>
  <c r="X353" i="1"/>
  <c r="Y352" i="1"/>
  <c r="Y353" i="1" s="1"/>
  <c r="X354" i="1"/>
  <c r="R535" i="1"/>
  <c r="X362" i="1"/>
  <c r="Y357" i="1"/>
  <c r="Y362" i="1" s="1"/>
  <c r="X363" i="1"/>
  <c r="X368" i="1"/>
  <c r="Y365" i="1"/>
  <c r="Y367" i="1" s="1"/>
  <c r="X375" i="1"/>
  <c r="X378" i="1"/>
  <c r="Y377" i="1"/>
  <c r="Y378" i="1" s="1"/>
  <c r="X379" i="1"/>
  <c r="X385" i="1"/>
  <c r="X386" i="1"/>
  <c r="Y383" i="1"/>
  <c r="Y385" i="1" s="1"/>
  <c r="X463" i="1"/>
  <c r="X468" i="1"/>
  <c r="Y465" i="1"/>
  <c r="Y467" i="1" s="1"/>
  <c r="X467" i="1"/>
  <c r="E535" i="1"/>
  <c r="O535" i="1"/>
  <c r="H9" i="1"/>
  <c r="B535" i="1"/>
  <c r="X527" i="1"/>
  <c r="X526" i="1"/>
  <c r="W529" i="1"/>
  <c r="X24" i="1"/>
  <c r="C535" i="1"/>
  <c r="X52" i="1"/>
  <c r="Y56" i="1"/>
  <c r="Y60" i="1" s="1"/>
  <c r="X60" i="1"/>
  <c r="Y64" i="1"/>
  <c r="Y85" i="1" s="1"/>
  <c r="Y88" i="1"/>
  <c r="Y92" i="1" s="1"/>
  <c r="X103" i="1"/>
  <c r="X104" i="1"/>
  <c r="Y118" i="1"/>
  <c r="X129" i="1"/>
  <c r="X128" i="1"/>
  <c r="Y137" i="1"/>
  <c r="X137" i="1"/>
  <c r="Y145" i="1"/>
  <c r="X164" i="1"/>
  <c r="X169" i="1"/>
  <c r="X218" i="1"/>
  <c r="X229" i="1"/>
  <c r="N535" i="1"/>
  <c r="L535" i="1"/>
  <c r="X249" i="1"/>
  <c r="Y232" i="1"/>
  <c r="Y248" i="1" s="1"/>
  <c r="X248" i="1"/>
  <c r="X278" i="1"/>
  <c r="X284" i="1"/>
  <c r="X289" i="1"/>
  <c r="Y286" i="1"/>
  <c r="Y289" i="1" s="1"/>
  <c r="X306" i="1"/>
  <c r="X318" i="1"/>
  <c r="X321" i="1"/>
  <c r="Y320" i="1"/>
  <c r="Y321" i="1" s="1"/>
  <c r="X322" i="1"/>
  <c r="X325" i="1"/>
  <c r="Y324" i="1"/>
  <c r="Y325" i="1" s="1"/>
  <c r="X326" i="1"/>
  <c r="Q535" i="1"/>
  <c r="X339" i="1"/>
  <c r="Y330" i="1"/>
  <c r="Y338" i="1" s="1"/>
  <c r="X338" i="1"/>
  <c r="Y344" i="1"/>
  <c r="X349" i="1"/>
  <c r="X367" i="1"/>
  <c r="X408" i="1"/>
  <c r="X411" i="1"/>
  <c r="Y410" i="1"/>
  <c r="Y411" i="1" s="1"/>
  <c r="X412" i="1"/>
  <c r="X417" i="1"/>
  <c r="Y414" i="1"/>
  <c r="Y417" i="1" s="1"/>
  <c r="X418" i="1"/>
  <c r="Y427" i="1"/>
  <c r="Y433" i="1" s="1"/>
  <c r="X433" i="1"/>
  <c r="X483" i="1"/>
  <c r="X486" i="1"/>
  <c r="Y485" i="1"/>
  <c r="Y486" i="1" s="1"/>
  <c r="X487" i="1"/>
  <c r="X502" i="1"/>
  <c r="Y499" i="1"/>
  <c r="Y502" i="1" s="1"/>
  <c r="X503" i="1"/>
  <c r="Y506" i="1"/>
  <c r="Y510" i="1" s="1"/>
  <c r="X511" i="1"/>
  <c r="I535" i="1"/>
  <c r="S535" i="1"/>
  <c r="F535" i="1"/>
  <c r="X138" i="1"/>
  <c r="X146" i="1"/>
  <c r="H535" i="1"/>
  <c r="X159" i="1"/>
  <c r="J535" i="1"/>
  <c r="X213" i="1"/>
  <c r="X401" i="1"/>
  <c r="Y388" i="1"/>
  <c r="Y401" i="1" s="1"/>
  <c r="X402" i="1"/>
  <c r="X407" i="1"/>
  <c r="Y404" i="1"/>
  <c r="Y407" i="1" s="1"/>
  <c r="T535" i="1"/>
  <c r="X424" i="1"/>
  <c r="Y421" i="1"/>
  <c r="Y423" i="1" s="1"/>
  <c r="X434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77" i="1"/>
  <c r="X482" i="1"/>
  <c r="Y479" i="1"/>
  <c r="Y482" i="1" s="1"/>
  <c r="V535" i="1"/>
  <c r="X510" i="1"/>
  <c r="X518" i="1"/>
  <c r="Y513" i="1"/>
  <c r="Y518" i="1" s="1"/>
  <c r="X519" i="1"/>
  <c r="U535" i="1"/>
  <c r="X497" i="1"/>
  <c r="Y530" i="1" l="1"/>
  <c r="X529" i="1"/>
  <c r="X528" i="1"/>
  <c r="X525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<sst xmlns="http://schemas.openxmlformats.org/spreadsheetml/2006/main" count="2244" uniqueCount="736">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</sst>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111" sqref="AA111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0.375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120</v>
      </c>
      <c r="X111" s="363">
        <f t="shared" si="6"/>
        <v>126</v>
      </c>
      <c r="Y111" s="36">
        <f>IFERROR(IF(X111=0,"",ROUNDUP(X111/H111,0)*0.02175),"")</f>
        <v>0.32624999999999998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14.285714285714285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0.32624999999999998</v>
      </c>
      <c r="Z118" s="365"/>
      <c r="AA118" s="365"/>
    </row>
    <row r="119" spans="1:54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120</v>
      </c>
      <c r="X119" s="364">
        <f>IFERROR(SUM(X106:X117),"0")</f>
        <v>126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50</v>
      </c>
      <c r="X150" s="363">
        <f t="shared" si="8"/>
        <v>50.400000000000006</v>
      </c>
      <c r="Y150" s="36">
        <f>IFERROR(IF(X150=0,"",ROUNDUP(X150/H150,0)*0.00753),"")</f>
        <v>9.0359999999999996E-2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60</v>
      </c>
      <c r="X151" s="363">
        <f t="shared" si="8"/>
        <v>63</v>
      </c>
      <c r="Y151" s="36">
        <f>IFERROR(IF(X151=0,"",ROUNDUP(X151/H151,0)*0.00753),"")</f>
        <v>0.11295000000000001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42</v>
      </c>
      <c r="X155" s="363">
        <f t="shared" si="8"/>
        <v>42</v>
      </c>
      <c r="Y155" s="36">
        <f>IFERROR(IF(X155=0,"",ROUNDUP(X155/H155,0)*0.00502),"")</f>
        <v>0.1004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46.19047619047619</v>
      </c>
      <c r="X158" s="364">
        <f>IFERROR(X149/H149,"0")+IFERROR(X150/H150,"0")+IFERROR(X151/H151,"0")+IFERROR(X152/H152,"0")+IFERROR(X153/H153,"0")+IFERROR(X154/H154,"0")+IFERROR(X155/H155,"0")+IFERROR(X156/H156,"0")+IFERROR(X157/H157,"0")</f>
        <v>47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0.30370999999999998</v>
      </c>
      <c r="Z158" s="365"/>
      <c r="AA158" s="365"/>
    </row>
    <row r="159" spans="1:54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152</v>
      </c>
      <c r="X159" s="364">
        <f>IFERROR(SUM(X149:X157),"0")</f>
        <v>155.4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300</v>
      </c>
      <c r="X172" s="363">
        <f>IFERROR(IF(W172="",0,CEILING((W172/$H172),1)*$H172),"")</f>
        <v>302.40000000000003</v>
      </c>
      <c r="Y172" s="36">
        <f>IFERROR(IF(X172=0,"",ROUNDUP(X172/H172,0)*0.00937),"")</f>
        <v>0.52471999999999996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250</v>
      </c>
      <c r="X173" s="363">
        <f>IFERROR(IF(W173="",0,CEILING((W173/$H173),1)*$H173),"")</f>
        <v>253.8</v>
      </c>
      <c r="Y173" s="36">
        <f>IFERROR(IF(X173=0,"",ROUNDUP(X173/H173,0)*0.00937),"")</f>
        <v>0.44039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300</v>
      </c>
      <c r="X174" s="363">
        <f>IFERROR(IF(W174="",0,CEILING((W174/$H174),1)*$H174),"")</f>
        <v>302.40000000000003</v>
      </c>
      <c r="Y174" s="36">
        <f>IFERROR(IF(X174=0,"",ROUNDUP(X174/H174,0)*0.00937),"")</f>
        <v>0.52471999999999996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300</v>
      </c>
      <c r="X175" s="363">
        <f>IFERROR(IF(W175="",0,CEILING((W175/$H175),1)*$H175),"")</f>
        <v>302.40000000000003</v>
      </c>
      <c r="Y175" s="36">
        <f>IFERROR(IF(X175=0,"",ROUNDUP(X175/H175,0)*0.00937),"")</f>
        <v>0.52471999999999996</v>
      </c>
      <c r="Z175" s="56"/>
      <c r="AA175" s="57"/>
      <c r="AE175" s="58"/>
      <c r="BB175" s="158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212.96296296296293</v>
      </c>
      <c r="X176" s="364">
        <f>IFERROR(X172/H172,"0")+IFERROR(X173/H173,"0")+IFERROR(X174/H174,"0")+IFERROR(X175/H175,"0")</f>
        <v>215</v>
      </c>
      <c r="Y176" s="364">
        <f>IFERROR(IF(Y172="",0,Y172),"0")+IFERROR(IF(Y173="",0,Y173),"0")+IFERROR(IF(Y174="",0,Y174),"0")+IFERROR(IF(Y175="",0,Y175),"0")</f>
        <v>2.0145499999999998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1150</v>
      </c>
      <c r="X177" s="364">
        <f>IFERROR(SUM(X172:X175),"0")</f>
        <v>1161.0000000000002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170</v>
      </c>
      <c r="X180" s="363">
        <f t="shared" si="9"/>
        <v>174</v>
      </c>
      <c r="Y180" s="36">
        <f>IFERROR(IF(X180=0,"",ROUNDUP(X180/H180,0)*0.02175),"")</f>
        <v>0.43499999999999994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150</v>
      </c>
      <c r="X181" s="363">
        <f t="shared" si="9"/>
        <v>153.9</v>
      </c>
      <c r="Y181" s="36">
        <f>IFERROR(IF(X181=0,"",ROUNDUP(X181/H181,0)*0.02175),"")</f>
        <v>0.41324999999999995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100</v>
      </c>
      <c r="X183" s="363">
        <f t="shared" si="9"/>
        <v>101.39999999999999</v>
      </c>
      <c r="Y183" s="36">
        <f>IFERROR(IF(X183=0,"",ROUNDUP(X183/H183,0)*0.02175),"")</f>
        <v>0.28275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96</v>
      </c>
      <c r="X185" s="363">
        <f t="shared" si="9"/>
        <v>96</v>
      </c>
      <c r="Y185" s="36">
        <f>IFERROR(IF(X185=0,"",ROUNDUP(X185/H185,0)*0.00753),"")</f>
        <v>0.30120000000000002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24</v>
      </c>
      <c r="X187" s="363">
        <f t="shared" si="9"/>
        <v>24</v>
      </c>
      <c r="Y187" s="36">
        <f>IFERROR(IF(X187=0,"",ROUNDUP(X187/H187,0)*0.00753),"")</f>
        <v>7.5300000000000006E-2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96</v>
      </c>
      <c r="X189" s="363">
        <f t="shared" si="9"/>
        <v>96</v>
      </c>
      <c r="Y189" s="36">
        <f t="shared" ref="Y189:Y195" si="10">IFERROR(IF(X189=0,"",ROUNDUP(X189/H189,0)*0.00753),"")</f>
        <v>0.30120000000000002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108</v>
      </c>
      <c r="X190" s="363">
        <f t="shared" si="9"/>
        <v>108</v>
      </c>
      <c r="Y190" s="36">
        <f t="shared" si="10"/>
        <v>0.45180000000000003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48</v>
      </c>
      <c r="X192" s="363">
        <f t="shared" si="9"/>
        <v>48</v>
      </c>
      <c r="Y192" s="36">
        <f t="shared" si="10"/>
        <v>0.15060000000000001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48</v>
      </c>
      <c r="X194" s="363">
        <f t="shared" si="9"/>
        <v>48</v>
      </c>
      <c r="Y194" s="36">
        <f t="shared" si="10"/>
        <v>0.15060000000000001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240.87926122408879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242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2.5616999999999996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840</v>
      </c>
      <c r="X197" s="364">
        <f>IFERROR(SUM(X179:X195),"0")</f>
        <v>849.3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24</v>
      </c>
      <c r="X201" s="363">
        <f>IFERROR(IF(W201="",0,CEILING((W201/$H201),1)*$H201),"")</f>
        <v>24</v>
      </c>
      <c r="Y201" s="36">
        <f>IFERROR(IF(X201=0,"",ROUNDUP(X201/H201,0)*0.00753),"")</f>
        <v>7.5300000000000006E-2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48</v>
      </c>
      <c r="X202" s="363">
        <f>IFERROR(IF(W202="",0,CEILING((W202/$H202),1)*$H202),"")</f>
        <v>48</v>
      </c>
      <c r="Y202" s="36">
        <f>IFERROR(IF(X202=0,"",ROUNDUP(X202/H202,0)*0.00753),"")</f>
        <v>0.15060000000000001</v>
      </c>
      <c r="Z202" s="56"/>
      <c r="AA202" s="57"/>
      <c r="AE202" s="58"/>
      <c r="BB202" s="179" t="s">
        <v>1</v>
      </c>
    </row>
    <row r="203" spans="1:54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30</v>
      </c>
      <c r="X203" s="364">
        <f>IFERROR(X199/H199,"0")+IFERROR(X200/H200,"0")+IFERROR(X201/H201,"0")+IFERROR(X202/H202,"0")</f>
        <v>30</v>
      </c>
      <c r="Y203" s="364">
        <f>IFERROR(IF(Y199="",0,Y199),"0")+IFERROR(IF(Y200="",0,Y200),"0")+IFERROR(IF(Y201="",0,Y201),"0")+IFERROR(IF(Y202="",0,Y202),"0")</f>
        <v>0.22590000000000002</v>
      </c>
      <c r="Z203" s="365"/>
      <c r="AA203" s="365"/>
    </row>
    <row r="204" spans="1:54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72</v>
      </c>
      <c r="X204" s="364">
        <f>IFERROR(SUM(X199:X202),"0")</f>
        <v>72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150</v>
      </c>
      <c r="X255" s="363">
        <f>IFERROR(IF(W255="",0,CEILING((W255/$H255),1)*$H255),"")</f>
        <v>151.20000000000002</v>
      </c>
      <c r="Y255" s="36">
        <f>IFERROR(IF(X255=0,"",ROUNDUP(X255/H255,0)*0.00753),"")</f>
        <v>0.27107999999999999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35.714285714285715</v>
      </c>
      <c r="X259" s="364">
        <f>IFERROR(X255/H255,"0")+IFERROR(X256/H256,"0")+IFERROR(X257/H257,"0")+IFERROR(X258/H258,"0")</f>
        <v>36</v>
      </c>
      <c r="Y259" s="364">
        <f>IFERROR(IF(Y255="",0,Y255),"0")+IFERROR(IF(Y256="",0,Y256),"0")+IFERROR(IF(Y257="",0,Y257),"0")+IFERROR(IF(Y258="",0,Y258),"0")</f>
        <v>0.27107999999999999</v>
      </c>
      <c r="Z259" s="365"/>
      <c r="AA259" s="365"/>
    </row>
    <row r="260" spans="1:54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150</v>
      </c>
      <c r="X260" s="364">
        <f>IFERROR(SUM(X255:X258),"0")</f>
        <v>151.20000000000002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50</v>
      </c>
      <c r="X274" s="363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30</v>
      </c>
      <c r="X276" s="363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58"/>
      <c r="BB276" s="226" t="s">
        <v>1</v>
      </c>
    </row>
    <row r="277" spans="1:54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9.5238095238095237</v>
      </c>
      <c r="X277" s="364">
        <f>IFERROR(X274/H274,"0")+IFERROR(X275/H275,"0")+IFERROR(X276/H276,"0")</f>
        <v>10</v>
      </c>
      <c r="Y277" s="364">
        <f>IFERROR(IF(Y274="",0,Y274),"0")+IFERROR(IF(Y275="",0,Y275),"0")+IFERROR(IF(Y276="",0,Y276),"0")</f>
        <v>0.2175</v>
      </c>
      <c r="Z277" s="365"/>
      <c r="AA277" s="365"/>
    </row>
    <row r="278" spans="1:54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80</v>
      </c>
      <c r="X278" s="364">
        <f>IFERROR(SUM(X274:X276),"0")</f>
        <v>84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12.6</v>
      </c>
      <c r="X315" s="363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6</v>
      </c>
      <c r="X317" s="364">
        <f>IFERROR(X314/H314,"0")+IFERROR(X315/H315,"0")+IFERROR(X316/H316,"0")</f>
        <v>6</v>
      </c>
      <c r="Y317" s="364">
        <f>IFERROR(IF(Y314="",0,Y314),"0")+IFERROR(IF(Y315="",0,Y315),"0")+IFERROR(IF(Y316="",0,Y316),"0")</f>
        <v>4.5179999999999998E-2</v>
      </c>
      <c r="Z317" s="365"/>
      <c r="AA317" s="365"/>
    </row>
    <row r="318" spans="1:54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12.6</v>
      </c>
      <c r="X318" s="364">
        <f>IFERROR(SUM(X314:X316),"0")</f>
        <v>12.600000000000001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3000</v>
      </c>
      <c r="X331" s="363">
        <f t="shared" si="17"/>
        <v>3000</v>
      </c>
      <c r="Y331" s="36">
        <f>IFERROR(IF(X331=0,"",ROUNDUP(X331/H331,0)*0.02175),"")</f>
        <v>4.3499999999999996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3500</v>
      </c>
      <c r="X332" s="363">
        <f t="shared" si="17"/>
        <v>3510</v>
      </c>
      <c r="Y332" s="36">
        <f>IFERROR(IF(X332=0,"",ROUNDUP(X332/H332,0)*0.02175),"")</f>
        <v>5.0894999999999992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3000</v>
      </c>
      <c r="X334" s="363">
        <f t="shared" si="17"/>
        <v>3000</v>
      </c>
      <c r="Y334" s="36">
        <f>IFERROR(IF(X334=0,"",ROUNDUP(X334/H334,0)*0.02175),"")</f>
        <v>4.3499999999999996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18</v>
      </c>
      <c r="X336" s="363">
        <f t="shared" si="17"/>
        <v>20</v>
      </c>
      <c r="Y336" s="36">
        <f>IFERROR(IF(X336=0,"",ROUNDUP(X336/H336,0)*0.00937),"")</f>
        <v>3.7479999999999999E-2</v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636.93333333333339</v>
      </c>
      <c r="X338" s="364">
        <f>IFERROR(X330/H330,"0")+IFERROR(X331/H331,"0")+IFERROR(X332/H332,"0")+IFERROR(X333/H333,"0")+IFERROR(X334/H334,"0")+IFERROR(X335/H335,"0")+IFERROR(X336/H336,"0")+IFERROR(X337/H337,"0")</f>
        <v>638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13.826979999999999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9518</v>
      </c>
      <c r="X339" s="364">
        <f>IFERROR(SUM(X330:X337),"0")</f>
        <v>9530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1000</v>
      </c>
      <c r="X341" s="36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66.666666666666671</v>
      </c>
      <c r="X344" s="364">
        <f>IFERROR(X341/H341,"0")+IFERROR(X342/H342,"0")+IFERROR(X343/H343,"0")</f>
        <v>67</v>
      </c>
      <c r="Y344" s="364">
        <f>IFERROR(IF(Y341="",0,Y341),"0")+IFERROR(IF(Y342="",0,Y342),"0")+IFERROR(IF(Y343="",0,Y343),"0")</f>
        <v>1.4572499999999999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1000</v>
      </c>
      <c r="X345" s="364">
        <f>IFERROR(SUM(X341:X343),"0")</f>
        <v>1005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160</v>
      </c>
      <c r="X348" s="363">
        <f>IFERROR(IF(W348="",0,CEILING((W348/$H348),1)*$H348),"")</f>
        <v>163.79999999999998</v>
      </c>
      <c r="Y348" s="36">
        <f>IFERROR(IF(X348=0,"",ROUNDUP(X348/H348,0)*0.02175),"")</f>
        <v>0.45674999999999999</v>
      </c>
      <c r="Z348" s="56"/>
      <c r="AA348" s="57"/>
      <c r="AE348" s="58"/>
      <c r="BB348" s="261" t="s">
        <v>1</v>
      </c>
    </row>
    <row r="349" spans="1:54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20.512820512820515</v>
      </c>
      <c r="X349" s="364">
        <f>IFERROR(X347/H347,"0")+IFERROR(X348/H348,"0")</f>
        <v>21</v>
      </c>
      <c r="Y349" s="364">
        <f>IFERROR(IF(Y347="",0,Y347),"0")+IFERROR(IF(Y348="",0,Y348),"0")</f>
        <v>0.45674999999999999</v>
      </c>
      <c r="Z349" s="365"/>
      <c r="AA349" s="365"/>
    </row>
    <row r="350" spans="1:54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160</v>
      </c>
      <c r="X350" s="364">
        <f>IFERROR(SUM(X347:X348),"0")</f>
        <v>163.79999999999998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500</v>
      </c>
      <c r="X352" s="363">
        <f>IFERROR(IF(W352="",0,CEILING((W352/$H352),1)*$H352),"")</f>
        <v>507</v>
      </c>
      <c r="Y352" s="36">
        <f>IFERROR(IF(X352=0,"",ROUNDUP(X352/H352,0)*0.02175),"")</f>
        <v>1.4137499999999998</v>
      </c>
      <c r="Z352" s="56"/>
      <c r="AA352" s="57"/>
      <c r="AE352" s="58"/>
      <c r="BB352" s="262" t="s">
        <v>1</v>
      </c>
    </row>
    <row r="353" spans="1:54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64.102564102564102</v>
      </c>
      <c r="X353" s="364">
        <f>IFERROR(X352/H352,"0")</f>
        <v>65</v>
      </c>
      <c r="Y353" s="364">
        <f>IFERROR(IF(Y352="",0,Y352),"0")</f>
        <v>1.4137499999999998</v>
      </c>
      <c r="Z353" s="365"/>
      <c r="AA353" s="365"/>
    </row>
    <row r="354" spans="1:54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500</v>
      </c>
      <c r="X354" s="364">
        <f>IFERROR(SUM(X352:X352),"0")</f>
        <v>507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220</v>
      </c>
      <c r="X370" s="363">
        <f>IFERROR(IF(W370="",0,CEILING((W370/$H370),1)*$H370),"")</f>
        <v>226.2</v>
      </c>
      <c r="Y370" s="36">
        <f>IFERROR(IF(X370=0,"",ROUNDUP(X370/H370,0)*0.02175),"")</f>
        <v>0.63074999999999992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28.205128205128204</v>
      </c>
      <c r="X374" s="364">
        <f>IFERROR(X370/H370,"0")+IFERROR(X371/H371,"0")+IFERROR(X372/H372,"0")+IFERROR(X373/H373,"0")</f>
        <v>29</v>
      </c>
      <c r="Y374" s="364">
        <f>IFERROR(IF(Y370="",0,Y370),"0")+IFERROR(IF(Y371="",0,Y371),"0")+IFERROR(IF(Y372="",0,Y372),"0")+IFERROR(IF(Y373="",0,Y373),"0")</f>
        <v>0.63074999999999992</v>
      </c>
      <c r="Z374" s="365"/>
      <c r="AA374" s="365"/>
    </row>
    <row r="375" spans="1:54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220</v>
      </c>
      <c r="X375" s="364">
        <f>IFERROR(SUM(X370:X373),"0")</f>
        <v>226.2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40</v>
      </c>
      <c r="X389" s="363">
        <f t="shared" si="18"/>
        <v>42</v>
      </c>
      <c r="Y389" s="36">
        <f>IFERROR(IF(X389=0,"",ROUNDUP(X389/H389,0)*0.00753),"")</f>
        <v>7.5300000000000006E-2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21</v>
      </c>
      <c r="X395" s="363">
        <f t="shared" si="18"/>
        <v>21</v>
      </c>
      <c r="Y395" s="36">
        <f t="shared" si="19"/>
        <v>5.0200000000000002E-2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19.523809523809526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20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0.1255</v>
      </c>
      <c r="Z401" s="365"/>
      <c r="AA401" s="365"/>
    </row>
    <row r="402" spans="1:54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61</v>
      </c>
      <c r="X402" s="364">
        <f>IFERROR(SUM(X388:X400),"0")</f>
        <v>63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50</v>
      </c>
      <c r="X404" s="363">
        <f>IFERROR(IF(W404="",0,CEILING((W404/$H404),1)*$H404),"")</f>
        <v>54.6</v>
      </c>
      <c r="Y404" s="36">
        <f>IFERROR(IF(X404=0,"",ROUNDUP(X404/H404,0)*0.02175),"")</f>
        <v>0.15225</v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6.4102564102564106</v>
      </c>
      <c r="X407" s="364">
        <f>IFERROR(X404/H404,"0")+IFERROR(X405/H405,"0")+IFERROR(X406/H406,"0")</f>
        <v>7</v>
      </c>
      <c r="Y407" s="364">
        <f>IFERROR(IF(Y404="",0,Y404),"0")+IFERROR(IF(Y405="",0,Y405),"0")+IFERROR(IF(Y406="",0,Y406),"0")</f>
        <v>0.15225</v>
      </c>
      <c r="Z407" s="365"/>
      <c r="AA407" s="365"/>
    </row>
    <row r="408" spans="1:54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50</v>
      </c>
      <c r="X408" s="364">
        <f>IFERROR(SUM(X404:X406),"0")</f>
        <v>54.6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250</v>
      </c>
      <c r="X452" s="363">
        <f t="shared" si="21"/>
        <v>253.44</v>
      </c>
      <c r="Y452" s="36">
        <f t="shared" si="22"/>
        <v>0.57408000000000003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47.348484848484844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48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0.57408000000000003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250</v>
      </c>
      <c r="X463" s="364">
        <f>IFERROR(SUM(X451:X461),"0")</f>
        <v>253.44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60</v>
      </c>
      <c r="X493" s="363">
        <f>IFERROR(IF(W493="",0,CEILING((W493/$H493),1)*$H493),"")</f>
        <v>60</v>
      </c>
      <c r="Y493" s="36">
        <f>IFERROR(IF(X493=0,"",ROUNDUP(X493/H493,0)*0.02175),"")</f>
        <v>0.10874999999999999</v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5</v>
      </c>
      <c r="X496" s="364">
        <f>IFERROR(X491/H491,"0")+IFERROR(X492/H492,"0")+IFERROR(X493/H493,"0")+IFERROR(X494/H494,"0")+IFERROR(X495/H495,"0")</f>
        <v>5</v>
      </c>
      <c r="Y496" s="364">
        <f>IFERROR(IF(Y491="",0,Y491),"0")+IFERROR(IF(Y492="",0,Y492),"0")+IFERROR(IF(Y493="",0,Y493),"0")+IFERROR(IF(Y494="",0,Y494),"0")+IFERROR(IF(Y495="",0,Y495),"0")</f>
        <v>0.10874999999999999</v>
      </c>
      <c r="Z496" s="365"/>
      <c r="AA496" s="365"/>
    </row>
    <row r="497" spans="1:54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60</v>
      </c>
      <c r="X497" s="364">
        <f>IFERROR(SUM(X491:X495),"0")</f>
        <v>60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60</v>
      </c>
      <c r="X505" s="363">
        <f>IFERROR(IF(W505="",0,CEILING((W505/$H505),1)*$H505),"")</f>
        <v>63</v>
      </c>
      <c r="Y505" s="36">
        <f>IFERROR(IF(X505=0,"",ROUNDUP(X505/H505,0)*0.00753),"")</f>
        <v>0.11295000000000001</v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60</v>
      </c>
      <c r="X507" s="363">
        <f>IFERROR(IF(W507="",0,CEILING((W507/$H507),1)*$H507),"")</f>
        <v>63</v>
      </c>
      <c r="Y507" s="36">
        <f>IFERROR(IF(X507=0,"",ROUNDUP(X507/H507,0)*0.00753),"")</f>
        <v>0.11295000000000001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28.571428571428569</v>
      </c>
      <c r="X510" s="364">
        <f>IFERROR(X505/H505,"0")+IFERROR(X506/H506,"0")+IFERROR(X507/H507,"0")+IFERROR(X508/H508,"0")+IFERROR(X509/H509,"0")</f>
        <v>30</v>
      </c>
      <c r="Y510" s="364">
        <f>IFERROR(IF(Y505="",0,Y505),"0")+IFERROR(IF(Y506="",0,Y506),"0")+IFERROR(IF(Y507="",0,Y507),"0")+IFERROR(IF(Y508="",0,Y508),"0")+IFERROR(IF(Y509="",0,Y509),"0")</f>
        <v>0.22590000000000002</v>
      </c>
      <c r="Z510" s="365"/>
      <c r="AA510" s="365"/>
    </row>
    <row r="511" spans="1:54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120</v>
      </c>
      <c r="X511" s="364">
        <f>IFERROR(SUM(X505:X509),"0")</f>
        <v>126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1200</v>
      </c>
      <c r="X513" s="363">
        <f>IFERROR(IF(W513="",0,CEILING((W513/$H513),1)*$H513),"")</f>
        <v>1201.2</v>
      </c>
      <c r="Y513" s="36">
        <f>IFERROR(IF(X513=0,"",ROUNDUP(X513/H513,0)*0.02175),"")</f>
        <v>3.3494999999999999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153.84615384615384</v>
      </c>
      <c r="X518" s="364">
        <f>IFERROR(X513/H513,"0")+IFERROR(X514/H514,"0")+IFERROR(X515/H515,"0")+IFERROR(X516/H516,"0")+IFERROR(X517/H517,"0")</f>
        <v>154</v>
      </c>
      <c r="Y518" s="364">
        <f>IFERROR(IF(Y513="",0,Y513),"0")+IFERROR(IF(Y514="",0,Y514),"0")+IFERROR(IF(Y515="",0,Y515),"0")+IFERROR(IF(Y516="",0,Y516),"0")+IFERROR(IF(Y517="",0,Y517),"0")</f>
        <v>3.3494999999999999</v>
      </c>
      <c r="Z518" s="365"/>
      <c r="AA518" s="365"/>
    </row>
    <row r="519" spans="1:54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1200</v>
      </c>
      <c r="X519" s="364">
        <f>IFERROR(SUM(X513:X517),"0")</f>
        <v>1201.2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15715.6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15801.740000000002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16402.177294383775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16493.207999999999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26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26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17052.177294383775</v>
      </c>
      <c r="X528" s="364">
        <f>GrossWeightTotalR+PalletQtyTotalR*25</f>
        <v>17143.207999999999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1672.6771559219837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1685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28.28732999999999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126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155.4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2082.3000000000002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235.20000000000002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235.20000000000002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12.600000000000001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11205.8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226.2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117.6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253.44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1387.2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50,00"/>
        <filter val="1 200,00"/>
        <filter val="1 672,68"/>
        <filter val="100,00"/>
        <filter val="108,00"/>
        <filter val="12,60"/>
        <filter val="120,00"/>
        <filter val="14,29"/>
        <filter val="15 715,60"/>
        <filter val="150,00"/>
        <filter val="152,00"/>
        <filter val="153,85"/>
        <filter val="16 402,18"/>
        <filter val="160,00"/>
        <filter val="17 052,18"/>
        <filter val="170,00"/>
        <filter val="18,00"/>
        <filter val="19,52"/>
        <filter val="20,51"/>
        <filter val="21,00"/>
        <filter val="212,96"/>
        <filter val="220,00"/>
        <filter val="24,00"/>
        <filter val="240,88"/>
        <filter val="250,00"/>
        <filter val="26"/>
        <filter val="28,21"/>
        <filter val="28,57"/>
        <filter val="3 000,00"/>
        <filter val="3 500,00"/>
        <filter val="30,00"/>
        <filter val="300,00"/>
        <filter val="35,71"/>
        <filter val="40,00"/>
        <filter val="42,00"/>
        <filter val="46,19"/>
        <filter val="47,35"/>
        <filter val="48,00"/>
        <filter val="5,00"/>
        <filter val="50,00"/>
        <filter val="500,00"/>
        <filter val="6,00"/>
        <filter val="6,41"/>
        <filter val="60,00"/>
        <filter val="61,00"/>
        <filter val="636,93"/>
        <filter val="64,10"/>
        <filter val="66,67"/>
        <filter val="72,00"/>
        <filter val="80,00"/>
        <filter val="840,00"/>
        <filter val="9 518,00"/>
        <filter val="9,52"/>
        <filter val="96,00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