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4A4BBA-13B9-4907-9796-63E01914E1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X293" i="1"/>
  <c r="X292" i="1"/>
  <c r="C302" i="1" s="1"/>
  <c r="B302" i="1" l="1"/>
  <c r="A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<sst xmlns="http://schemas.openxmlformats.org/spreadsheetml/2006/main" count="1101" uniqueCount="424">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</sst>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45411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10</v>
      </c>
      <c r="X28" s="188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19</v>
      </c>
      <c r="X29" s="188">
        <f>IFERROR(IF(W29="","",W29),"")</f>
        <v>19</v>
      </c>
      <c r="Y29" s="36">
        <f>IFERROR(IF(W29="","",W29*0.00936),"")</f>
        <v>0.17784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174</v>
      </c>
      <c r="X30" s="188">
        <f>IFERROR(IF(W30="","",W30),"")</f>
        <v>174</v>
      </c>
      <c r="Y30" s="36">
        <f>IFERROR(IF(W30="","",W30*0.00936),"")</f>
        <v>1.6286400000000001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10</v>
      </c>
      <c r="X31" s="188">
        <f>IFERROR(IF(W31="","",W31),"")</f>
        <v>10</v>
      </c>
      <c r="Y31" s="36">
        <f>IFERROR(IF(W31="","",W31*0.00936),"")</f>
        <v>9.3600000000000003E-2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213</v>
      </c>
      <c r="X32" s="189">
        <f>IFERROR(SUM(X28:X31),"0")</f>
        <v>213</v>
      </c>
      <c r="Y32" s="189">
        <f>IFERROR(IF(Y28="",0,Y28),"0")+IFERROR(IF(Y29="",0,Y29),"0")+IFERROR(IF(Y30="",0,Y30),"0")+IFERROR(IF(Y31="",0,Y31),"0")</f>
        <v>1.9936799999999999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319.5</v>
      </c>
      <c r="X33" s="189">
        <f>IFERROR(SUMPRODUCT(X28:X31*H28:H31),"0")</f>
        <v>319.5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8</v>
      </c>
      <c r="X39" s="188">
        <f>IFERROR(IF(W39="","",W39),"")</f>
        <v>8</v>
      </c>
      <c r="Y39" s="36">
        <f>IFERROR(IF(W39="","",W39*0.0155),"")</f>
        <v>0.124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8</v>
      </c>
      <c r="X40" s="189">
        <f>IFERROR(SUM(X36:X39),"0")</f>
        <v>8</v>
      </c>
      <c r="Y40" s="189">
        <f>IFERROR(IF(Y36="",0,Y36),"0")+IFERROR(IF(Y37="",0,Y37),"0")+IFERROR(IF(Y38="",0,Y38),"0")+IFERROR(IF(Y39="",0,Y39),"0")</f>
        <v>0.124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48</v>
      </c>
      <c r="X41" s="189">
        <f>IFERROR(SUMPRODUCT(X36:X39*H36:H39),"0")</f>
        <v>48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8</v>
      </c>
      <c r="X45" s="188">
        <f>IFERROR(IF(W45="","",W45),"")</f>
        <v>8</v>
      </c>
      <c r="Y45" s="36">
        <f>IFERROR(IF(W45="","",W45*0.0095),"")</f>
        <v>7.5999999999999998E-2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8</v>
      </c>
      <c r="X46" s="188">
        <f>IFERROR(IF(W46="","",W46),"")</f>
        <v>8</v>
      </c>
      <c r="Y46" s="36">
        <f>IFERROR(IF(W46="","",W46*0.0095),"")</f>
        <v>7.5999999999999998E-2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16</v>
      </c>
      <c r="X47" s="189">
        <f>IFERROR(SUM(X44:X46),"0")</f>
        <v>16</v>
      </c>
      <c r="Y47" s="189">
        <f>IFERROR(IF(Y44="",0,Y44),"0")+IFERROR(IF(Y45="",0,Y45),"0")+IFERROR(IF(Y46="",0,Y46),"0")</f>
        <v>0.152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19.2</v>
      </c>
      <c r="X48" s="189">
        <f>IFERROR(SUMPRODUCT(X44:X46*H44:H46),"0")</f>
        <v>19.2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61</v>
      </c>
      <c r="X56" s="188">
        <f t="shared" si="0"/>
        <v>61</v>
      </c>
      <c r="Y56" s="36">
        <f t="shared" si="1"/>
        <v>0.94550000000000001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61</v>
      </c>
      <c r="X57" s="189">
        <f>IFERROR(SUM(X51:X56),"0")</f>
        <v>61</v>
      </c>
      <c r="Y57" s="189">
        <f>IFERROR(IF(Y51="",0,Y51),"0")+IFERROR(IF(Y52="",0,Y52),"0")+IFERROR(IF(Y53="",0,Y53),"0")+IFERROR(IF(Y54="",0,Y54),"0")+IFERROR(IF(Y55="",0,Y55),"0")+IFERROR(IF(Y56="",0,Y56),"0")</f>
        <v>0.94550000000000001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439.2</v>
      </c>
      <c r="X58" s="189">
        <f>IFERROR(SUMPRODUCT(X51:X56*H51:H56),"0")</f>
        <v>439.2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486</v>
      </c>
      <c r="X62" s="188">
        <f>IFERROR(IF(W62="","",W62),"")</f>
        <v>486</v>
      </c>
      <c r="Y62" s="36">
        <f>IFERROR(IF(W62="","",W62*0.00866),"")</f>
        <v>4.2087599999999998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486</v>
      </c>
      <c r="X63" s="189">
        <f>IFERROR(SUM(X61:X62),"0")</f>
        <v>486</v>
      </c>
      <c r="Y63" s="189">
        <f>IFERROR(IF(Y61="",0,Y61),"0")+IFERROR(IF(Y62="",0,Y62),"0")</f>
        <v>4.2087599999999998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2430</v>
      </c>
      <c r="X64" s="189">
        <f>IFERROR(SUMPRODUCT(X61:X62*H61:H62),"0")</f>
        <v>2430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6</v>
      </c>
      <c r="X73" s="188">
        <f>IFERROR(IF(W73="","",W73),"")</f>
        <v>6</v>
      </c>
      <c r="Y73" s="36">
        <f>IFERROR(IF(W73="","",W73*0.01788),"")</f>
        <v>0.10728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6</v>
      </c>
      <c r="X74" s="189">
        <f>IFERROR(SUM(X72:X73),"0")</f>
        <v>6</v>
      </c>
      <c r="Y74" s="189">
        <f>IFERROR(IF(Y72="",0,Y72),"0")+IFERROR(IF(Y73="",0,Y73),"0")</f>
        <v>0.10728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21.6</v>
      </c>
      <c r="X75" s="189">
        <f>IFERROR(SUMPRODUCT(X72:X73*H72:H73),"0")</f>
        <v>21.6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11</v>
      </c>
      <c r="X79" s="188">
        <f t="shared" si="2"/>
        <v>11</v>
      </c>
      <c r="Y79" s="36">
        <f t="shared" si="3"/>
        <v>0.19667999999999999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38</v>
      </c>
      <c r="X80" s="188">
        <f t="shared" si="2"/>
        <v>38</v>
      </c>
      <c r="Y80" s="36">
        <f t="shared" si="3"/>
        <v>0.67944000000000004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31</v>
      </c>
      <c r="X83" s="188">
        <f t="shared" si="2"/>
        <v>31</v>
      </c>
      <c r="Y83" s="36">
        <f t="shared" si="3"/>
        <v>0.55427999999999999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80</v>
      </c>
      <c r="X84" s="189">
        <f>IFERROR(SUM(X78:X83),"0")</f>
        <v>80</v>
      </c>
      <c r="Y84" s="189">
        <f>IFERROR(IF(Y78="",0,Y78),"0")+IFERROR(IF(Y79="",0,Y79),"0")+IFERROR(IF(Y80="",0,Y80),"0")+IFERROR(IF(Y81="",0,Y81),"0")+IFERROR(IF(Y82="",0,Y82),"0")+IFERROR(IF(Y83="",0,Y83),"0")</f>
        <v>1.4304000000000001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288</v>
      </c>
      <c r="X85" s="189">
        <f>IFERROR(SUMPRODUCT(X78:X83*H78:H83),"0")</f>
        <v>288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12</v>
      </c>
      <c r="X90" s="188">
        <f>IFERROR(IF(W90="","",W90),"")</f>
        <v>12</v>
      </c>
      <c r="Y90" s="36">
        <f>IFERROR(IF(W90="","",W90*0.0155),"")</f>
        <v>0.186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12</v>
      </c>
      <c r="X91" s="189">
        <f>IFERROR(SUM(X88:X90),"0")</f>
        <v>12</v>
      </c>
      <c r="Y91" s="189">
        <f>IFERROR(IF(Y88="",0,Y88),"0")+IFERROR(IF(Y89="",0,Y89),"0")+IFERROR(IF(Y90="",0,Y90),"0")</f>
        <v>0.186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36.96</v>
      </c>
      <c r="X92" s="189">
        <f>IFERROR(SUMPRODUCT(X88:X90*H88:H90),"0")</f>
        <v>36.96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3</v>
      </c>
      <c r="X95" s="188">
        <f>IFERROR(IF(W95="","",W95),"")</f>
        <v>3</v>
      </c>
      <c r="Y95" s="36">
        <f>IFERROR(IF(W95="","",W95*0.0155),"")</f>
        <v>4.65E-2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66</v>
      </c>
      <c r="X96" s="188">
        <f>IFERROR(IF(W96="","",W96),"")</f>
        <v>66</v>
      </c>
      <c r="Y96" s="36">
        <f>IFERROR(IF(W96="","",W96*0.0155),"")</f>
        <v>1.0229999999999999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43</v>
      </c>
      <c r="X97" s="188">
        <f>IFERROR(IF(W97="","",W97),"")</f>
        <v>43</v>
      </c>
      <c r="Y97" s="36">
        <f>IFERROR(IF(W97="","",W97*0.0155),"")</f>
        <v>0.66649999999999998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104</v>
      </c>
      <c r="X98" s="188">
        <f>IFERROR(IF(W98="","",W98),"")</f>
        <v>104</v>
      </c>
      <c r="Y98" s="36">
        <f>IFERROR(IF(W98="","",W98*0.0155),"")</f>
        <v>1.6120000000000001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216</v>
      </c>
      <c r="X99" s="189">
        <f>IFERROR(SUM(X95:X98),"0")</f>
        <v>216</v>
      </c>
      <c r="Y99" s="189">
        <f>IFERROR(IF(Y95="",0,Y95),"0")+IFERROR(IF(Y96="",0,Y96),"0")+IFERROR(IF(Y97="",0,Y97),"0")+IFERROR(IF(Y98="",0,Y98),"0")</f>
        <v>3.3479999999999999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1540.48</v>
      </c>
      <c r="X100" s="189">
        <f>IFERROR(SUMPRODUCT(X95:X98*H95:H98),"0")</f>
        <v>1540.48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61</v>
      </c>
      <c r="X103" s="188">
        <f>IFERROR(IF(W103="","",W103),"")</f>
        <v>61</v>
      </c>
      <c r="Y103" s="36">
        <f>IFERROR(IF(W103="","",W103*0.01788),"")</f>
        <v>1.0906800000000001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75</v>
      </c>
      <c r="X104" s="188">
        <f>IFERROR(IF(W104="","",W104),"")</f>
        <v>75</v>
      </c>
      <c r="Y104" s="36">
        <f>IFERROR(IF(W104="","",W104*0.01788),"")</f>
        <v>1.341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136</v>
      </c>
      <c r="X105" s="189">
        <f>IFERROR(SUM(X103:X104),"0")</f>
        <v>136</v>
      </c>
      <c r="Y105" s="189">
        <f>IFERROR(IF(Y103="",0,Y103),"0")+IFERROR(IF(Y104="",0,Y104),"0")</f>
        <v>2.4316800000000001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408</v>
      </c>
      <c r="X106" s="189">
        <f>IFERROR(SUMPRODUCT(X103:X104*H103:H104),"0")</f>
        <v>408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28</v>
      </c>
      <c r="X109" s="188">
        <f>IFERROR(IF(W109="","",W109),"")</f>
        <v>28</v>
      </c>
      <c r="Y109" s="36">
        <f>IFERROR(IF(W109="","",W109*0.01788),"")</f>
        <v>0.50063999999999997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28</v>
      </c>
      <c r="X110" s="189">
        <f>IFERROR(SUM(X109:X109),"0")</f>
        <v>28</v>
      </c>
      <c r="Y110" s="189">
        <f>IFERROR(IF(Y109="",0,Y109),"0")</f>
        <v>0.50063999999999997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84</v>
      </c>
      <c r="X111" s="189">
        <f>IFERROR(SUMPRODUCT(X109:X109*H109:H109),"0")</f>
        <v>84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29</v>
      </c>
      <c r="X116" s="188">
        <f>IFERROR(IF(W116="","",W116),"")</f>
        <v>29</v>
      </c>
      <c r="Y116" s="36">
        <f>IFERROR(IF(W116="","",W116*0.01788),"")</f>
        <v>0.51851999999999998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16</v>
      </c>
      <c r="X117" s="188">
        <f>IFERROR(IF(W117="","",W117),"")</f>
        <v>16</v>
      </c>
      <c r="Y117" s="36">
        <f>IFERROR(IF(W117="","",W117*0.01788),"")</f>
        <v>0.28608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45</v>
      </c>
      <c r="X118" s="189">
        <f>IFERROR(SUM(X114:X117),"0")</f>
        <v>45</v>
      </c>
      <c r="Y118" s="189">
        <f>IFERROR(IF(Y114="",0,Y114),"0")+IFERROR(IF(Y115="",0,Y115),"0")+IFERROR(IF(Y116="",0,Y116),"0")+IFERROR(IF(Y117="",0,Y117),"0")</f>
        <v>0.80459999999999998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135</v>
      </c>
      <c r="X119" s="189">
        <f>IFERROR(SUMPRODUCT(X114:X117*H114:H117),"0")</f>
        <v>135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139</v>
      </c>
      <c r="X151" s="188">
        <f>IFERROR(IF(W151="","",W151),"")</f>
        <v>139</v>
      </c>
      <c r="Y151" s="36">
        <f>IFERROR(IF(W151="","",W151*0.00866),"")</f>
        <v>1.2037399999999998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139</v>
      </c>
      <c r="X153" s="189">
        <f>IFERROR(SUM(X149:X152),"0")</f>
        <v>139</v>
      </c>
      <c r="Y153" s="189">
        <f>IFERROR(IF(Y149="",0,Y149),"0")+IFERROR(IF(Y150="",0,Y150),"0")+IFERROR(IF(Y151="",0,Y151),"0")+IFERROR(IF(Y152="",0,Y152),"0")</f>
        <v>1.2037399999999998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695</v>
      </c>
      <c r="X154" s="189">
        <f>IFERROR(SUMPRODUCT(X149:X152*H149:H152),"0")</f>
        <v>695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69</v>
      </c>
      <c r="X163" s="188">
        <f>IFERROR(IF(W163="","",W163),"")</f>
        <v>69</v>
      </c>
      <c r="Y163" s="36">
        <f>IFERROR(IF(W163="","",W163*0.01788),"")</f>
        <v>1.2337199999999999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69</v>
      </c>
      <c r="X165" s="189">
        <f>IFERROR(SUM(X163:X164),"0")</f>
        <v>69</v>
      </c>
      <c r="Y165" s="189">
        <f>IFERROR(IF(Y163="",0,Y163),"0")+IFERROR(IF(Y164="",0,Y164),"0")</f>
        <v>1.2337199999999999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207</v>
      </c>
      <c r="X166" s="189">
        <f>IFERROR(SUMPRODUCT(X163:X164*H163:H164),"0")</f>
        <v>207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36</v>
      </c>
      <c r="X179" s="188">
        <f>IFERROR(IF(W179="","",W179),"")</f>
        <v>36</v>
      </c>
      <c r="Y179" s="36">
        <f>IFERROR(IF(W179="","",W179*0.01788),"")</f>
        <v>0.64368000000000003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36</v>
      </c>
      <c r="X180" s="189">
        <f>IFERROR(SUM(X179:X179),"0")</f>
        <v>36</v>
      </c>
      <c r="Y180" s="189">
        <f>IFERROR(IF(Y179="",0,Y179),"0")</f>
        <v>0.64368000000000003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108</v>
      </c>
      <c r="X181" s="189">
        <f>IFERROR(SUMPRODUCT(X179:X179*H179:H179),"0")</f>
        <v>108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54</v>
      </c>
      <c r="X191" s="188">
        <f>IFERROR(IF(W191="","",W191),"")</f>
        <v>54</v>
      </c>
      <c r="Y191" s="36">
        <f>IFERROR(IF(W191="","",W191*0.0155),"")</f>
        <v>0.83699999999999997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54</v>
      </c>
      <c r="X194" s="189">
        <f>IFERROR(SUM(X191:X193),"0")</f>
        <v>54</v>
      </c>
      <c r="Y194" s="189">
        <f>IFERROR(IF(Y191="",0,Y191),"0")+IFERROR(IF(Y192="",0,Y192),"0")+IFERROR(IF(Y193="",0,Y193),"0")</f>
        <v>0.83699999999999997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302.39999999999998</v>
      </c>
      <c r="X195" s="189">
        <f>IFERROR(SUMPRODUCT(X191:X193*H191:H193),"0")</f>
        <v>302.39999999999998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14</v>
      </c>
      <c r="X209" s="188">
        <f>IFERROR(IF(W209="","",W209),"")</f>
        <v>14</v>
      </c>
      <c r="Y209" s="36">
        <f>IFERROR(IF(W209="","",W209*0.0155),"")</f>
        <v>0.217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11</v>
      </c>
      <c r="X211" s="188">
        <f>IFERROR(IF(W211="","",W211),"")</f>
        <v>11</v>
      </c>
      <c r="Y211" s="36">
        <f>IFERROR(IF(W211="","",W211*0.0155),"")</f>
        <v>0.17049999999999998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25</v>
      </c>
      <c r="X212" s="189">
        <f>IFERROR(SUM(X208:X211),"0")</f>
        <v>25</v>
      </c>
      <c r="Y212" s="189">
        <f>IFERROR(IF(Y208="",0,Y208),"0")+IFERROR(IF(Y209="",0,Y209),"0")+IFERROR(IF(Y210="",0,Y210),"0")+IFERROR(IF(Y211="",0,Y211),"0")</f>
        <v>0.38749999999999996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180</v>
      </c>
      <c r="X213" s="189">
        <f>IFERROR(SUMPRODUCT(X208:X211*H208:H211),"0")</f>
        <v>180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64</v>
      </c>
      <c r="X234" s="188">
        <f>IFERROR(IF(W234="","",W234),"")</f>
        <v>64</v>
      </c>
      <c r="Y234" s="36">
        <f>IFERROR(IF(W234="","",W234*0.0155),"")</f>
        <v>0.99199999999999999</v>
      </c>
      <c r="Z234" s="56"/>
      <c r="AA234" s="57"/>
      <c r="AE234" s="61"/>
      <c r="BB234" s="147" t="s">
        <v>1</v>
      </c>
    </row>
    <row r="235" spans="1:54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64</v>
      </c>
      <c r="X235" s="189">
        <f>IFERROR(SUM(X234:X234),"0")</f>
        <v>64</v>
      </c>
      <c r="Y235" s="189">
        <f>IFERROR(IF(Y234="",0,Y234),"0")</f>
        <v>0.99199999999999999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320</v>
      </c>
      <c r="X236" s="189">
        <f>IFERROR(SUMPRODUCT(X234:X234*H234:H234),"0")</f>
        <v>320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18</v>
      </c>
      <c r="X255" s="188">
        <f>IFERROR(IF(W255="","",W255),"")</f>
        <v>18</v>
      </c>
      <c r="Y255" s="36">
        <f>IFERROR(IF(W255="","",W255*0.0155),"")</f>
        <v>0.27900000000000003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18</v>
      </c>
      <c r="X257" s="189">
        <f>IFERROR(SUM(X255:X256),"0")</f>
        <v>18</v>
      </c>
      <c r="Y257" s="189">
        <f>IFERROR(IF(Y255="",0,Y255),"0")+IFERROR(IF(Y256="",0,Y256),"0")</f>
        <v>0.27900000000000003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108</v>
      </c>
      <c r="X258" s="189">
        <f>IFERROR(SUMPRODUCT(X255:X256*H255:H256),"0")</f>
        <v>108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106</v>
      </c>
      <c r="X262" s="188">
        <f>IFERROR(IF(W262="","",W262),"")</f>
        <v>106</v>
      </c>
      <c r="Y262" s="36">
        <f>IFERROR(IF(W262="","",W262*0.0155),"")</f>
        <v>1.643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106</v>
      </c>
      <c r="X264" s="189">
        <f>IFERROR(SUM(X260:X263),"0")</f>
        <v>106</v>
      </c>
      <c r="Y264" s="189">
        <f>IFERROR(IF(Y260="",0,Y260),"0")+IFERROR(IF(Y261="",0,Y261),"0")+IFERROR(IF(Y262="",0,Y262),"0")+IFERROR(IF(Y263="",0,Y263),"0")</f>
        <v>1.643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530</v>
      </c>
      <c r="X265" s="189">
        <f>IFERROR(SUMPRODUCT(X260:X263*H260:H263),"0")</f>
        <v>530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8</v>
      </c>
      <c r="X278" s="188">
        <f t="shared" si="6"/>
        <v>8</v>
      </c>
      <c r="Y278" s="36">
        <f>IFERROR(IF(W278="","",W278*0.0155),"")</f>
        <v>0.124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54</v>
      </c>
      <c r="X280" s="188">
        <f t="shared" si="6"/>
        <v>54</v>
      </c>
      <c r="Y280" s="36">
        <f>IFERROR(IF(W280="","",W280*0.00936),"")</f>
        <v>0.50544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16</v>
      </c>
      <c r="X281" s="188">
        <f t="shared" si="6"/>
        <v>16</v>
      </c>
      <c r="Y281" s="36">
        <f>IFERROR(IF(W281="","",W281*0.00936),"")</f>
        <v>0.14976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78</v>
      </c>
      <c r="X287" s="189">
        <f>IFERROR(SUM(X267:X286),"0")</f>
        <v>78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0.7792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291.8</v>
      </c>
      <c r="X288" s="189">
        <f>IFERROR(SUMPRODUCT(X267:X286*H267:H286),"0")</f>
        <v>291.8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8512.14</v>
      </c>
      <c r="X289" s="189">
        <f>IFERROR(X24+X33+X41+X48+X58+X64+X69+X75+X85+X92+X100+X106+X111+X119+X124+X130+X135+X141+X146+X154+X159+X166+X171+X176+X181+X188+X195+X205+X213+X218+X224+X230+X236+X241+X248+X253+X258+X265+X288,"0")</f>
        <v>8512.14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9161.1529999999984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9161.1529999999984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20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9661.1529999999984</v>
      </c>
      <c r="X292" s="189">
        <f>GrossWeightTotalR+PalletQtyTotalR*25</f>
        <v>9661.1529999999984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1896</v>
      </c>
      <c r="X293" s="189">
        <f>IFERROR(X23+X32+X40+X47+X57+X63+X68+X74+X84+X91+X99+X105+X110+X118+X123+X129+X134+X140+X145+X153+X158+X165+X170+X175+X180+X187+X194+X204+X212+X217+X223+X229+X235+X240+X247+X252+X257+X264+X287,"0")</f>
        <v>1896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24.231380000000001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319.5</v>
      </c>
      <c r="D299" s="46">
        <f>IFERROR(W36*H36,"0")+IFERROR(W37*H37,"0")+IFERROR(W38*H38,"0")+IFERROR(W39*H39,"0")</f>
        <v>48</v>
      </c>
      <c r="E299" s="46">
        <f>IFERROR(W44*H44,"0")+IFERROR(W45*H45,"0")+IFERROR(W46*H46,"0")</f>
        <v>19.2</v>
      </c>
      <c r="F299" s="46">
        <f>IFERROR(W51*H51,"0")+IFERROR(W52*H52,"0")+IFERROR(W53*H53,"0")+IFERROR(W54*H54,"0")+IFERROR(W55*H55,"0")+IFERROR(W56*H56,"0")</f>
        <v>439.2</v>
      </c>
      <c r="G299" s="46">
        <f>IFERROR(W61*H61,"0")+IFERROR(W62*H62,"0")</f>
        <v>2430</v>
      </c>
      <c r="H299" s="46">
        <f>IFERROR(W67*H67,"0")</f>
        <v>0</v>
      </c>
      <c r="I299" s="46">
        <f>IFERROR(W72*H72,"0")+IFERROR(W73*H73,"0")</f>
        <v>21.6</v>
      </c>
      <c r="J299" s="46">
        <f>IFERROR(W78*H78,"0")+IFERROR(W79*H79,"0")+IFERROR(W80*H80,"0")+IFERROR(W81*H81,"0")+IFERROR(W82*H82,"0")+IFERROR(W83*H83,"0")</f>
        <v>288</v>
      </c>
      <c r="K299" s="46">
        <f>IFERROR(W88*H88,"0")+IFERROR(W89*H89,"0")+IFERROR(W90*H90,"0")</f>
        <v>36.96</v>
      </c>
      <c r="L299" s="46">
        <f>IFERROR(W95*H95,"0")+IFERROR(W96*H96,"0")+IFERROR(W97*H97,"0")+IFERROR(W98*H98,"0")</f>
        <v>1540.48</v>
      </c>
      <c r="M299" s="179"/>
      <c r="N299" s="46">
        <f>IFERROR(W103*H103,"0")+IFERROR(W104*H104,"0")</f>
        <v>408</v>
      </c>
      <c r="O299" s="46">
        <f>IFERROR(W109*H109,"0")</f>
        <v>84</v>
      </c>
      <c r="P299" s="46">
        <f>IFERROR(W114*H114,"0")+IFERROR(W115*H115,"0")+IFERROR(W116*H116,"0")+IFERROR(W117*H117,"0")</f>
        <v>135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695</v>
      </c>
      <c r="W299" s="46">
        <f>IFERROR(W163*H163,"0")+IFERROR(W164*H164,"0")</f>
        <v>207</v>
      </c>
      <c r="X299" s="46">
        <f>IFERROR(W169*H169,"0")</f>
        <v>0</v>
      </c>
      <c r="Y299" s="46">
        <f>IFERROR(W174*H174,"0")</f>
        <v>0</v>
      </c>
      <c r="Z299" s="46">
        <f>IFERROR(W179*H179,"0")</f>
        <v>108</v>
      </c>
      <c r="AA299" s="46">
        <f>IFERROR(W185*H185,"0")+IFERROR(W186*H186,"0")</f>
        <v>0</v>
      </c>
      <c r="AB299" s="46">
        <f>IFERROR(W191*H191,"0")+IFERROR(W192*H192,"0")+IFERROR(W193*H193,"0")</f>
        <v>302.39999999999998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180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320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929.8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5955.079999999999</v>
      </c>
      <c r="B302" s="60">
        <f>SUMPRODUCT(--(BB:BB="ПГП"),--(V:V="кор"),H:H,X:X)+SUMPRODUCT(--(BB:BB="ПГП"),--(V:V="кг"),X:X)</f>
        <v>2557.0600000000004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40,48"/>
        <filter val="1 896,00"/>
        <filter val="10,00"/>
        <filter val="104,00"/>
        <filter val="106,00"/>
        <filter val="108,00"/>
        <filter val="11,00"/>
        <filter val="12,00"/>
        <filter val="135,00"/>
        <filter val="136,00"/>
        <filter val="139,00"/>
        <filter val="14,00"/>
        <filter val="16,00"/>
        <filter val="174,00"/>
        <filter val="18,00"/>
        <filter val="180,00"/>
        <filter val="19,00"/>
        <filter val="19,20"/>
        <filter val="2 430,00"/>
        <filter val="20"/>
        <filter val="207,00"/>
        <filter val="21,60"/>
        <filter val="213,00"/>
        <filter val="216,00"/>
        <filter val="25,00"/>
        <filter val="28,00"/>
        <filter val="288,00"/>
        <filter val="29,00"/>
        <filter val="291,80"/>
        <filter val="3,00"/>
        <filter val="302,40"/>
        <filter val="31,00"/>
        <filter val="319,50"/>
        <filter val="320,00"/>
        <filter val="36,00"/>
        <filter val="36,96"/>
        <filter val="38,00"/>
        <filter val="408,00"/>
        <filter val="43,00"/>
        <filter val="439,20"/>
        <filter val="45,00"/>
        <filter val="48,00"/>
        <filter val="486,00"/>
        <filter val="530,00"/>
        <filter val="54,00"/>
        <filter val="6,00"/>
        <filter val="61,00"/>
        <filter val="64,00"/>
        <filter val="66,00"/>
        <filter val="69,00"/>
        <filter val="695,00"/>
        <filter val="75,00"/>
        <filter val="78,00"/>
        <filter val="8 512,14"/>
        <filter val="8,00"/>
        <filter val="80,00"/>
        <filter val="84,00"/>
        <filter val="9 161,15"/>
        <filter val="9 661,15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