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E8B7C7-2869-4360-8260-D0E1852AEE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Y294" i="1" s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89" i="1" l="1"/>
  <c r="X293" i="1"/>
  <c r="B302" i="1"/>
  <c r="X292" i="1"/>
  <c r="C302" i="1" s="1"/>
  <c r="A302" i="1" l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<sst xmlns="http://schemas.openxmlformats.org/spreadsheetml/2006/main" count="1101" uniqueCount="424">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</sst>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45411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15</v>
      </c>
      <c r="X28" s="188">
        <f>IFERROR(IF(W28="","",W28),"")</f>
        <v>15</v>
      </c>
      <c r="Y28" s="36">
        <f>IFERROR(IF(W28="","",W28*0.00936),"")</f>
        <v>0.1404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21</v>
      </c>
      <c r="X29" s="188">
        <f>IFERROR(IF(W29="","",W29),"")</f>
        <v>21</v>
      </c>
      <c r="Y29" s="36">
        <f>IFERROR(IF(W29="","",W29*0.00936),"")</f>
        <v>0.19656000000000001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30</v>
      </c>
      <c r="X30" s="188">
        <f>IFERROR(IF(W30="","",W30),"")</f>
        <v>30</v>
      </c>
      <c r="Y30" s="36">
        <f>IFERROR(IF(W30="","",W30*0.00936),"")</f>
        <v>0.28079999999999999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6</v>
      </c>
      <c r="X31" s="188">
        <f>IFERROR(IF(W31="","",W31),"")</f>
        <v>6</v>
      </c>
      <c r="Y31" s="36">
        <f>IFERROR(IF(W31="","",W31*0.00936),"")</f>
        <v>5.6160000000000002E-2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72</v>
      </c>
      <c r="X32" s="189">
        <f>IFERROR(SUM(X28:X31),"0")</f>
        <v>72</v>
      </c>
      <c r="Y32" s="189">
        <f>IFERROR(IF(Y28="",0,Y28),"0")+IFERROR(IF(Y29="",0,Y29),"0")+IFERROR(IF(Y30="",0,Y30),"0")+IFERROR(IF(Y31="",0,Y31),"0")</f>
        <v>0.67392000000000007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108</v>
      </c>
      <c r="X33" s="189">
        <f>IFERROR(SUMPRODUCT(X28:X31*H28:H31),"0")</f>
        <v>108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hidden="1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3</v>
      </c>
      <c r="X45" s="188">
        <f>IFERROR(IF(W45="","",W45),"")</f>
        <v>3</v>
      </c>
      <c r="Y45" s="36">
        <f>IFERROR(IF(W45="","",W45*0.0095),"")</f>
        <v>2.8499999999999998E-2</v>
      </c>
      <c r="Z45" s="56"/>
      <c r="AA45" s="57"/>
      <c r="AE45" s="61"/>
      <c r="BB45" s="78" t="s">
        <v>75</v>
      </c>
    </row>
    <row r="46" spans="1:54" ht="27" hidden="1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3</v>
      </c>
      <c r="X47" s="189">
        <f>IFERROR(SUM(X44:X46),"0")</f>
        <v>3</v>
      </c>
      <c r="Y47" s="189">
        <f>IFERROR(IF(Y44="",0,Y44),"0")+IFERROR(IF(Y45="",0,Y45),"0")+IFERROR(IF(Y46="",0,Y46),"0")</f>
        <v>2.8499999999999998E-2</v>
      </c>
      <c r="Z47" s="190"/>
      <c r="AA47" s="190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3.5999999999999996</v>
      </c>
      <c r="X48" s="189">
        <f>IFERROR(SUMPRODUCT(X44:X46*H44:H46),"0")</f>
        <v>3.5999999999999996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hidden="1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idden="1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0</v>
      </c>
      <c r="X57" s="189">
        <f>IFERROR(SUM(X51:X56),"0")</f>
        <v>0</v>
      </c>
      <c r="Y57" s="189">
        <f>IFERROR(IF(Y51="",0,Y51),"0")+IFERROR(IF(Y52="",0,Y52),"0")+IFERROR(IF(Y53="",0,Y53),"0")+IFERROR(IF(Y54="",0,Y54),"0")+IFERROR(IF(Y55="",0,Y55),"0")+IFERROR(IF(Y56="",0,Y56),"0")</f>
        <v>0</v>
      </c>
      <c r="Z57" s="190"/>
      <c r="AA57" s="190"/>
    </row>
    <row r="58" spans="1:54" hidden="1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0</v>
      </c>
      <c r="X58" s="189">
        <f>IFERROR(SUMPRODUCT(X51:X56*H51:H56),"0")</f>
        <v>0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89</v>
      </c>
      <c r="X62" s="188">
        <f>IFERROR(IF(W62="","",W62),"")</f>
        <v>89</v>
      </c>
      <c r="Y62" s="36">
        <f>IFERROR(IF(W62="","",W62*0.00866),"")</f>
        <v>0.77073999999999998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89</v>
      </c>
      <c r="X63" s="189">
        <f>IFERROR(SUM(X61:X62),"0")</f>
        <v>89</v>
      </c>
      <c r="Y63" s="189">
        <f>IFERROR(IF(Y61="",0,Y61),"0")+IFERROR(IF(Y62="",0,Y62),"0")</f>
        <v>0.77073999999999998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445</v>
      </c>
      <c r="X64" s="189">
        <f>IFERROR(SUMPRODUCT(X61:X62*H61:H62),"0")</f>
        <v>445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hidden="1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hidden="1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hidden="1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hidden="1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hidden="1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8</v>
      </c>
      <c r="X79" s="188">
        <f t="shared" si="2"/>
        <v>8</v>
      </c>
      <c r="Y79" s="36">
        <f t="shared" si="3"/>
        <v>0.14304</v>
      </c>
      <c r="Z79" s="56"/>
      <c r="AA79" s="57"/>
      <c r="AE79" s="61"/>
      <c r="BB79" s="92" t="s">
        <v>75</v>
      </c>
    </row>
    <row r="80" spans="1:54" ht="27" hidden="1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0</v>
      </c>
      <c r="X80" s="188">
        <f t="shared" si="2"/>
        <v>0</v>
      </c>
      <c r="Y80" s="36">
        <f t="shared" si="3"/>
        <v>0</v>
      </c>
      <c r="Z80" s="56"/>
      <c r="AA80" s="57"/>
      <c r="AE80" s="61"/>
      <c r="BB80" s="93" t="s">
        <v>75</v>
      </c>
    </row>
    <row r="81" spans="1:54" ht="27" hidden="1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22</v>
      </c>
      <c r="X83" s="188">
        <f t="shared" si="2"/>
        <v>22</v>
      </c>
      <c r="Y83" s="36">
        <f t="shared" si="3"/>
        <v>0.39335999999999999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30</v>
      </c>
      <c r="X84" s="189">
        <f>IFERROR(SUM(X78:X83),"0")</f>
        <v>30</v>
      </c>
      <c r="Y84" s="189">
        <f>IFERROR(IF(Y78="",0,Y78),"0")+IFERROR(IF(Y79="",0,Y79),"0")+IFERROR(IF(Y80="",0,Y80),"0")+IFERROR(IF(Y81="",0,Y81),"0")+IFERROR(IF(Y82="",0,Y82),"0")+IFERROR(IF(Y83="",0,Y83),"0")</f>
        <v>0.53639999999999999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108</v>
      </c>
      <c r="X85" s="189">
        <f>IFERROR(SUMPRODUCT(X78:X83*H78:H83),"0")</f>
        <v>108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5</v>
      </c>
      <c r="X88" s="188">
        <f>IFERROR(IF(W88="","",W88),"")</f>
        <v>5</v>
      </c>
      <c r="Y88" s="36">
        <f>IFERROR(IF(W88="","",W88*0.00936),"")</f>
        <v>4.6800000000000001E-2</v>
      </c>
      <c r="Z88" s="56"/>
      <c r="AA88" s="57"/>
      <c r="AE88" s="61"/>
      <c r="BB88" s="97" t="s">
        <v>75</v>
      </c>
    </row>
    <row r="89" spans="1:54" ht="27" hidden="1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hidden="1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5</v>
      </c>
      <c r="X91" s="189">
        <f>IFERROR(SUM(X88:X90),"0")</f>
        <v>5</v>
      </c>
      <c r="Y91" s="189">
        <f>IFERROR(IF(Y88="",0,Y88),"0")+IFERROR(IF(Y89="",0,Y89),"0")+IFERROR(IF(Y90="",0,Y90),"0")</f>
        <v>4.6800000000000001E-2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10.8</v>
      </c>
      <c r="X92" s="189">
        <f>IFERROR(SUMPRODUCT(X88:X90*H88:H90),"0")</f>
        <v>10.8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hidden="1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hidden="1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7</v>
      </c>
      <c r="X97" s="188">
        <f>IFERROR(IF(W97="","",W97),"")</f>
        <v>7</v>
      </c>
      <c r="Y97" s="36">
        <f>IFERROR(IF(W97="","",W97*0.0155),"")</f>
        <v>0.1085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18</v>
      </c>
      <c r="X98" s="188">
        <f>IFERROR(IF(W98="","",W98),"")</f>
        <v>18</v>
      </c>
      <c r="Y98" s="36">
        <f>IFERROR(IF(W98="","",W98*0.0155),"")</f>
        <v>0.27900000000000003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25</v>
      </c>
      <c r="X99" s="189">
        <f>IFERROR(SUM(X95:X98),"0")</f>
        <v>25</v>
      </c>
      <c r="Y99" s="189">
        <f>IFERROR(IF(Y95="",0,Y95),"0")+IFERROR(IF(Y96="",0,Y96),"0")+IFERROR(IF(Y97="",0,Y97),"0")+IFERROR(IF(Y98="",0,Y98),"0")</f>
        <v>0.38750000000000001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177.76</v>
      </c>
      <c r="X100" s="189">
        <f>IFERROR(SUMPRODUCT(X95:X98*H95:H98),"0")</f>
        <v>177.76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hidden="1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hidden="1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0</v>
      </c>
      <c r="X104" s="188">
        <f>IFERROR(IF(W104="","",W104),"")</f>
        <v>0</v>
      </c>
      <c r="Y104" s="36">
        <f>IFERROR(IF(W104="","",W104*0.01788),"")</f>
        <v>0</v>
      </c>
      <c r="Z104" s="56"/>
      <c r="AA104" s="57"/>
      <c r="AE104" s="61"/>
      <c r="BB104" s="105" t="s">
        <v>75</v>
      </c>
    </row>
    <row r="105" spans="1:54" hidden="1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0</v>
      </c>
      <c r="X105" s="189">
        <f>IFERROR(SUM(X103:X104),"0")</f>
        <v>0</v>
      </c>
      <c r="Y105" s="189">
        <f>IFERROR(IF(Y103="",0,Y103),"0")+IFERROR(IF(Y104="",0,Y104),"0")</f>
        <v>0</v>
      </c>
      <c r="Z105" s="190"/>
      <c r="AA105" s="190"/>
    </row>
    <row r="106" spans="1:54" hidden="1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0</v>
      </c>
      <c r="X106" s="189">
        <f>IFERROR(SUMPRODUCT(X103:X104*H103:H104),"0")</f>
        <v>0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hidden="1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hidden="1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hidden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1</v>
      </c>
      <c r="X116" s="188">
        <f>IFERROR(IF(W116="","",W116),"")</f>
        <v>1</v>
      </c>
      <c r="Y116" s="36">
        <f>IFERROR(IF(W116="","",W116*0.01788),"")</f>
        <v>1.788E-2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3</v>
      </c>
      <c r="X117" s="188">
        <f>IFERROR(IF(W117="","",W117),"")</f>
        <v>3</v>
      </c>
      <c r="Y117" s="36">
        <f>IFERROR(IF(W117="","",W117*0.01788),"")</f>
        <v>5.364E-2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4</v>
      </c>
      <c r="X118" s="189">
        <f>IFERROR(SUM(X114:X117),"0")</f>
        <v>4</v>
      </c>
      <c r="Y118" s="189">
        <f>IFERROR(IF(Y114="",0,Y114),"0")+IFERROR(IF(Y115="",0,Y115),"0")+IFERROR(IF(Y116="",0,Y116),"0")+IFERROR(IF(Y117="",0,Y117),"0")</f>
        <v>7.152E-2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12</v>
      </c>
      <c r="X119" s="189">
        <f>IFERROR(SUMPRODUCT(X114:X117*H114:H117),"0")</f>
        <v>12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2</v>
      </c>
      <c r="X122" s="188">
        <f>IFERROR(IF(W122="","",W122),"")</f>
        <v>2</v>
      </c>
      <c r="Y122" s="36">
        <f>IFERROR(IF(W122="","",W122*0.01788),"")</f>
        <v>3.576E-2</v>
      </c>
      <c r="Z122" s="56"/>
      <c r="AA122" s="57"/>
      <c r="AE122" s="61"/>
      <c r="BB122" s="111" t="s">
        <v>75</v>
      </c>
    </row>
    <row r="123" spans="1:54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2</v>
      </c>
      <c r="X123" s="189">
        <f>IFERROR(SUM(X122:X122),"0")</f>
        <v>2</v>
      </c>
      <c r="Y123" s="189">
        <f>IFERROR(IF(Y122="",0,Y122),"0")</f>
        <v>3.576E-2</v>
      </c>
      <c r="Z123" s="190"/>
      <c r="AA123" s="190"/>
    </row>
    <row r="124" spans="1:54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6</v>
      </c>
      <c r="X124" s="189">
        <f>IFERROR(SUMPRODUCT(X122:X122*H122:H122),"0")</f>
        <v>6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hidden="1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hidden="1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hidden="1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hidden="1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0</v>
      </c>
      <c r="X165" s="189">
        <f>IFERROR(SUM(X163:X164),"0")</f>
        <v>0</v>
      </c>
      <c r="Y165" s="189">
        <f>IFERROR(IF(Y163="",0,Y163),"0")+IFERROR(IF(Y164="",0,Y164),"0")</f>
        <v>0</v>
      </c>
      <c r="Z165" s="190"/>
      <c r="AA165" s="190"/>
    </row>
    <row r="166" spans="1:54" hidden="1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0</v>
      </c>
      <c r="X166" s="189">
        <f>IFERROR(SUMPRODUCT(X163:X164*H163:H164),"0")</f>
        <v>0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hidden="1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hidden="1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hidden="1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26</v>
      </c>
      <c r="X191" s="188">
        <f>IFERROR(IF(W191="","",W191),"")</f>
        <v>26</v>
      </c>
      <c r="Y191" s="36">
        <f>IFERROR(IF(W191="","",W191*0.0155),"")</f>
        <v>0.40300000000000002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26</v>
      </c>
      <c r="X194" s="189">
        <f>IFERROR(SUM(X191:X193),"0")</f>
        <v>26</v>
      </c>
      <c r="Y194" s="189">
        <f>IFERROR(IF(Y191="",0,Y191),"0")+IFERROR(IF(Y192="",0,Y192),"0")+IFERROR(IF(Y193="",0,Y193),"0")</f>
        <v>0.40300000000000002</v>
      </c>
      <c r="Z194" s="190"/>
      <c r="AA194" s="190"/>
    </row>
    <row r="195" spans="1:54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145.6</v>
      </c>
      <c r="X195" s="189">
        <f>IFERROR(SUMPRODUCT(X191:X193*H191:H193),"0")</f>
        <v>145.6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1</v>
      </c>
      <c r="X199" s="188">
        <f t="shared" si="4"/>
        <v>1</v>
      </c>
      <c r="Y199" s="36">
        <f t="shared" si="5"/>
        <v>1.55E-2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3</v>
      </c>
      <c r="X201" s="188">
        <f t="shared" si="4"/>
        <v>3</v>
      </c>
      <c r="Y201" s="36">
        <f t="shared" si="5"/>
        <v>4.65E-2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2</v>
      </c>
      <c r="X203" s="188">
        <f t="shared" si="4"/>
        <v>2</v>
      </c>
      <c r="Y203" s="36">
        <f t="shared" si="5"/>
        <v>3.1E-2</v>
      </c>
      <c r="Z203" s="56"/>
      <c r="AA203" s="57"/>
      <c r="AE203" s="61"/>
      <c r="BB203" s="138" t="s">
        <v>1</v>
      </c>
    </row>
    <row r="204" spans="1:54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6</v>
      </c>
      <c r="X204" s="189">
        <f>IFERROR(SUM(X198:X203),"0")</f>
        <v>6</v>
      </c>
      <c r="Y204" s="189">
        <f>IFERROR(IF(Y198="",0,Y198),"0")+IFERROR(IF(Y199="",0,Y199),"0")+IFERROR(IF(Y200="",0,Y200),"0")+IFERROR(IF(Y201="",0,Y201),"0")+IFERROR(IF(Y202="",0,Y202),"0")+IFERROR(IF(Y203="",0,Y203),"0")</f>
        <v>9.2999999999999999E-2</v>
      </c>
      <c r="Z204" s="190"/>
      <c r="AA204" s="190"/>
    </row>
    <row r="205" spans="1:54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33.599999999999994</v>
      </c>
      <c r="X205" s="189">
        <f>IFERROR(SUMPRODUCT(X198:X203*H198:H203),"0")</f>
        <v>33.599999999999994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hidden="1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idden="1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hidden="1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hidden="1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hidden="1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hidden="1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hidden="1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hidden="1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hidden="1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hidden="1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hidden="1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65</v>
      </c>
      <c r="X262" s="188">
        <f>IFERROR(IF(W262="","",W262),"")</f>
        <v>65</v>
      </c>
      <c r="Y262" s="36">
        <f>IFERROR(IF(W262="","",W262*0.0155),"")</f>
        <v>1.0075000000000001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65</v>
      </c>
      <c r="X264" s="189">
        <f>IFERROR(SUM(X260:X263),"0")</f>
        <v>65</v>
      </c>
      <c r="Y264" s="189">
        <f>IFERROR(IF(Y260="",0,Y260),"0")+IFERROR(IF(Y261="",0,Y261),"0")+IFERROR(IF(Y262="",0,Y262),"0")+IFERROR(IF(Y263="",0,Y263),"0")</f>
        <v>1.0075000000000001</v>
      </c>
      <c r="Z264" s="190"/>
      <c r="AA264" s="190"/>
    </row>
    <row r="265" spans="1:54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325</v>
      </c>
      <c r="X265" s="189">
        <f>IFERROR(SUMPRODUCT(X260:X263*H260:H263),"0")</f>
        <v>325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9</v>
      </c>
      <c r="X274" s="188">
        <f t="shared" si="6"/>
        <v>9</v>
      </c>
      <c r="Y274" s="36">
        <f t="shared" si="7"/>
        <v>8.4240000000000009E-2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14</v>
      </c>
      <c r="X278" s="188">
        <f t="shared" si="6"/>
        <v>14</v>
      </c>
      <c r="Y278" s="36">
        <f>IFERROR(IF(W278="","",W278*0.0155),"")</f>
        <v>0.217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23</v>
      </c>
      <c r="X287" s="189">
        <f>IFERROR(SUM(X267:X286),"0")</f>
        <v>23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0.30124000000000001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110.30000000000001</v>
      </c>
      <c r="X288" s="189">
        <f>IFERROR(SUMPRODUCT(X267:X286*H267:H286),"0")</f>
        <v>110.30000000000001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1485.6599999999999</v>
      </c>
      <c r="X289" s="189">
        <f>IFERROR(X24+X33+X41+X48+X58+X64+X69+X75+X85+X92+X100+X106+X111+X119+X124+X130+X135+X141+X146+X154+X159+X166+X171+X176+X181+X188+X195+X205+X213+X218+X224+X230+X236+X241+X248+X253+X258+X265+X288,"0")</f>
        <v>1485.6599999999999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1597.7492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1597.7492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4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4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1697.7492</v>
      </c>
      <c r="X292" s="189">
        <f>GrossWeightTotalR+PalletQtyTotalR*25</f>
        <v>1697.7492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350</v>
      </c>
      <c r="X293" s="189">
        <f>IFERROR(X23+X32+X40+X47+X57+X63+X68+X74+X84+X91+X99+X105+X110+X118+X123+X129+X134+X140+X145+X153+X158+X165+X170+X175+X180+X187+X194+X204+X212+X217+X223+X229+X235+X240+X247+X252+X257+X264+X287,"0")</f>
        <v>350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4.35588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108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3.5999999999999996</v>
      </c>
      <c r="F299" s="46">
        <f>IFERROR(W51*H51,"0")+IFERROR(W52*H52,"0")+IFERROR(W53*H53,"0")+IFERROR(W54*H54,"0")+IFERROR(W55*H55,"0")+IFERROR(W56*H56,"0")</f>
        <v>0</v>
      </c>
      <c r="G299" s="46">
        <f>IFERROR(W61*H61,"0")+IFERROR(W62*H62,"0")</f>
        <v>445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108</v>
      </c>
      <c r="K299" s="46">
        <f>IFERROR(W88*H88,"0")+IFERROR(W89*H89,"0")+IFERROR(W90*H90,"0")</f>
        <v>10.8</v>
      </c>
      <c r="L299" s="46">
        <f>IFERROR(W95*H95,"0")+IFERROR(W96*H96,"0")+IFERROR(W97*H97,"0")+IFERROR(W98*H98,"0")</f>
        <v>177.76</v>
      </c>
      <c r="M299" s="179"/>
      <c r="N299" s="46">
        <f>IFERROR(W103*H103,"0")+IFERROR(W104*H104,"0")</f>
        <v>0</v>
      </c>
      <c r="O299" s="46">
        <f>IFERROR(W109*H109,"0")</f>
        <v>0</v>
      </c>
      <c r="P299" s="46">
        <f>IFERROR(W114*H114,"0")+IFERROR(W115*H115,"0")+IFERROR(W116*H116,"0")+IFERROR(W117*H117,"0")</f>
        <v>12</v>
      </c>
      <c r="Q299" s="46">
        <f>IFERROR(W122*H122,"0")</f>
        <v>6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0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145.6</v>
      </c>
      <c r="AC299" s="46">
        <f>IFERROR(W198*H198,"0")+IFERROR(W199*H199,"0")+IFERROR(W200*H200,"0")+IFERROR(W201*H201,"0")+IFERROR(W202*H202,"0")+IFERROR(W203*H203,"0")</f>
        <v>33.599999999999994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435.3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801.96</v>
      </c>
      <c r="B302" s="60">
        <f>SUMPRODUCT(--(BB:BB="ПГП"),--(V:V="кор"),H:H,X:X)+SUMPRODUCT(--(BB:BB="ПГП"),--(V:V="кг"),X:X)</f>
        <v>683.7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85,66"/>
        <filter val="1 597,75"/>
        <filter val="1 697,75"/>
        <filter val="1,00"/>
        <filter val="10,80"/>
        <filter val="108,00"/>
        <filter val="110,30"/>
        <filter val="12,00"/>
        <filter val="14,00"/>
        <filter val="145,60"/>
        <filter val="15,00"/>
        <filter val="177,76"/>
        <filter val="18,00"/>
        <filter val="2,00"/>
        <filter val="21,00"/>
        <filter val="22,00"/>
        <filter val="23,00"/>
        <filter val="25,00"/>
        <filter val="26,00"/>
        <filter val="3,00"/>
        <filter val="3,60"/>
        <filter val="30,00"/>
        <filter val="325,00"/>
        <filter val="33,60"/>
        <filter val="350,00"/>
        <filter val="4"/>
        <filter val="4,00"/>
        <filter val="445,00"/>
        <filter val="5,00"/>
        <filter val="6,00"/>
        <filter val="65,00"/>
        <filter val="7,00"/>
        <filter val="72,00"/>
        <filter val="8,00"/>
        <filter val="89,00"/>
        <filter val="9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