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03D864-C9D7-40D1-A932-3235A384BC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Y294" i="1" s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2" i="1" l="1"/>
  <c r="X289" i="1"/>
  <c r="A302" i="1"/>
  <c r="X293" i="1"/>
  <c r="B302" i="1" s="1"/>
  <c r="C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<sst xmlns="http://schemas.openxmlformats.org/spreadsheetml/2006/main" count="1101" uniqueCount="424">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</sst>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45411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2</v>
      </c>
      <c r="X28" s="188">
        <f>IFERROR(IF(W28="","",W28),"")</f>
        <v>2</v>
      </c>
      <c r="Y28" s="36">
        <f>IFERROR(IF(W28="","",W28*0.00936),"")</f>
        <v>1.8720000000000001E-2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24</v>
      </c>
      <c r="X29" s="188">
        <f>IFERROR(IF(W29="","",W29),"")</f>
        <v>24</v>
      </c>
      <c r="Y29" s="36">
        <f>IFERROR(IF(W29="","",W29*0.00936),"")</f>
        <v>0.22464000000000001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18</v>
      </c>
      <c r="X30" s="188">
        <f>IFERROR(IF(W30="","",W30),"")</f>
        <v>18</v>
      </c>
      <c r="Y30" s="36">
        <f>IFERROR(IF(W30="","",W30*0.00936),"")</f>
        <v>0.16848000000000002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44</v>
      </c>
      <c r="X32" s="189">
        <f>IFERROR(SUM(X28:X31),"0")</f>
        <v>44</v>
      </c>
      <c r="Y32" s="189">
        <f>IFERROR(IF(Y28="",0,Y28),"0")+IFERROR(IF(Y29="",0,Y29),"0")+IFERROR(IF(Y30="",0,Y30),"0")+IFERROR(IF(Y31="",0,Y31),"0")</f>
        <v>0.41184000000000004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66</v>
      </c>
      <c r="X33" s="189">
        <f>IFERROR(SUMPRODUCT(X28:X31*H28:H31),"0")</f>
        <v>66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5</v>
      </c>
      <c r="X36" s="188">
        <f>IFERROR(IF(W36="","",W36),"")</f>
        <v>5</v>
      </c>
      <c r="Y36" s="36">
        <f>IFERROR(IF(W36="","",W36*0.0155),"")</f>
        <v>7.7499999999999999E-2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1</v>
      </c>
      <c r="X37" s="188">
        <f>IFERROR(IF(W37="","",W37),"")</f>
        <v>1</v>
      </c>
      <c r="Y37" s="36">
        <f>IFERROR(IF(W37="","",W37*0.0155),"")</f>
        <v>1.55E-2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11</v>
      </c>
      <c r="X38" s="188">
        <f>IFERROR(IF(W38="","",W38),"")</f>
        <v>11</v>
      </c>
      <c r="Y38" s="36">
        <f>IFERROR(IF(W38="","",W38*0.0155),"")</f>
        <v>0.17049999999999998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5</v>
      </c>
      <c r="X39" s="188">
        <f>IFERROR(IF(W39="","",W39),"")</f>
        <v>5</v>
      </c>
      <c r="Y39" s="36">
        <f>IFERROR(IF(W39="","",W39*0.0155),"")</f>
        <v>7.7499999999999999E-2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22</v>
      </c>
      <c r="X40" s="189">
        <f>IFERROR(SUM(X36:X39),"0")</f>
        <v>22</v>
      </c>
      <c r="Y40" s="189">
        <f>IFERROR(IF(Y36="",0,Y36),"0")+IFERROR(IF(Y37="",0,Y37),"0")+IFERROR(IF(Y38="",0,Y38),"0")+IFERROR(IF(Y39="",0,Y39),"0")</f>
        <v>0.34099999999999997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132</v>
      </c>
      <c r="X41" s="189">
        <f>IFERROR(SUMPRODUCT(X36:X39*H36:H39),"0")</f>
        <v>132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7</v>
      </c>
      <c r="X45" s="188">
        <f>IFERROR(IF(W45="","",W45),"")</f>
        <v>7</v>
      </c>
      <c r="Y45" s="36">
        <f>IFERROR(IF(W45="","",W45*0.0095),"")</f>
        <v>6.6500000000000004E-2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6</v>
      </c>
      <c r="X46" s="188">
        <f>IFERROR(IF(W46="","",W46),"")</f>
        <v>6</v>
      </c>
      <c r="Y46" s="36">
        <f>IFERROR(IF(W46="","",W46*0.0095),"")</f>
        <v>5.6999999999999995E-2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13</v>
      </c>
      <c r="X47" s="189">
        <f>IFERROR(SUM(X44:X46),"0")</f>
        <v>13</v>
      </c>
      <c r="Y47" s="189">
        <f>IFERROR(IF(Y44="",0,Y44),"0")+IFERROR(IF(Y45="",0,Y45),"0")+IFERROR(IF(Y46="",0,Y46),"0")</f>
        <v>0.1235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15.6</v>
      </c>
      <c r="X48" s="189">
        <f>IFERROR(SUMPRODUCT(X44:X46*H44:H46),"0")</f>
        <v>15.6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1</v>
      </c>
      <c r="X51" s="188">
        <f t="shared" ref="X51:X56" si="0">IFERROR(IF(W51="","",W51),"")</f>
        <v>1</v>
      </c>
      <c r="Y51" s="36">
        <f t="shared" ref="Y51:Y56" si="1">IFERROR(IF(W51="","",W51*0.0155),"")</f>
        <v>1.55E-2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15</v>
      </c>
      <c r="X52" s="188">
        <f t="shared" si="0"/>
        <v>15</v>
      </c>
      <c r="Y52" s="36">
        <f t="shared" si="1"/>
        <v>0.23249999999999998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13</v>
      </c>
      <c r="X54" s="188">
        <f t="shared" si="0"/>
        <v>13</v>
      </c>
      <c r="Y54" s="36">
        <f t="shared" si="1"/>
        <v>0.20150000000000001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21</v>
      </c>
      <c r="X56" s="188">
        <f t="shared" si="0"/>
        <v>21</v>
      </c>
      <c r="Y56" s="36">
        <f t="shared" si="1"/>
        <v>0.32550000000000001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50</v>
      </c>
      <c r="X57" s="189">
        <f>IFERROR(SUM(X51:X56),"0")</f>
        <v>50</v>
      </c>
      <c r="Y57" s="189">
        <f>IFERROR(IF(Y51="",0,Y51),"0")+IFERROR(IF(Y52="",0,Y52),"0")+IFERROR(IF(Y53="",0,Y53),"0")+IFERROR(IF(Y54="",0,Y54),"0")+IFERROR(IF(Y55="",0,Y55),"0")+IFERROR(IF(Y56="",0,Y56),"0")</f>
        <v>0.77500000000000002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359.68000000000006</v>
      </c>
      <c r="X58" s="189">
        <f>IFERROR(SUMPRODUCT(X51:X56*H51:H56),"0")</f>
        <v>359.68000000000006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56</v>
      </c>
      <c r="X62" s="188">
        <f>IFERROR(IF(W62="","",W62),"")</f>
        <v>56</v>
      </c>
      <c r="Y62" s="36">
        <f>IFERROR(IF(W62="","",W62*0.00866),"")</f>
        <v>0.48495999999999995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56</v>
      </c>
      <c r="X63" s="189">
        <f>IFERROR(SUM(X61:X62),"0")</f>
        <v>56</v>
      </c>
      <c r="Y63" s="189">
        <f>IFERROR(IF(Y61="",0,Y61),"0")+IFERROR(IF(Y62="",0,Y62),"0")</f>
        <v>0.48495999999999995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280</v>
      </c>
      <c r="X64" s="189">
        <f>IFERROR(SUMPRODUCT(X61:X62*H61:H62),"0")</f>
        <v>280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22</v>
      </c>
      <c r="X72" s="188">
        <f>IFERROR(IF(W72="","",W72),"")</f>
        <v>22</v>
      </c>
      <c r="Y72" s="36">
        <f>IFERROR(IF(W72="","",W72*0.01788),"")</f>
        <v>0.39335999999999999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26</v>
      </c>
      <c r="X73" s="188">
        <f>IFERROR(IF(W73="","",W73),"")</f>
        <v>26</v>
      </c>
      <c r="Y73" s="36">
        <f>IFERROR(IF(W73="","",W73*0.01788),"")</f>
        <v>0.46488000000000002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48</v>
      </c>
      <c r="X74" s="189">
        <f>IFERROR(SUM(X72:X73),"0")</f>
        <v>48</v>
      </c>
      <c r="Y74" s="189">
        <f>IFERROR(IF(Y72="",0,Y72),"0")+IFERROR(IF(Y73="",0,Y73),"0")</f>
        <v>0.85824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172.8</v>
      </c>
      <c r="X75" s="189">
        <f>IFERROR(SUMPRODUCT(X72:X73*H72:H73),"0")</f>
        <v>172.8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6</v>
      </c>
      <c r="X79" s="188">
        <f t="shared" si="2"/>
        <v>6</v>
      </c>
      <c r="Y79" s="36">
        <f t="shared" si="3"/>
        <v>0.10728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13</v>
      </c>
      <c r="X80" s="188">
        <f t="shared" si="2"/>
        <v>13</v>
      </c>
      <c r="Y80" s="36">
        <f t="shared" si="3"/>
        <v>0.23244000000000001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10</v>
      </c>
      <c r="X81" s="188">
        <f t="shared" si="2"/>
        <v>10</v>
      </c>
      <c r="Y81" s="36">
        <f t="shared" si="3"/>
        <v>0.17880000000000001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9</v>
      </c>
      <c r="X82" s="188">
        <f t="shared" si="2"/>
        <v>9</v>
      </c>
      <c r="Y82" s="36">
        <f t="shared" si="3"/>
        <v>0.16092000000000001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10</v>
      </c>
      <c r="X83" s="188">
        <f t="shared" si="2"/>
        <v>10</v>
      </c>
      <c r="Y83" s="36">
        <f t="shared" si="3"/>
        <v>0.17880000000000001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48</v>
      </c>
      <c r="X84" s="189">
        <f>IFERROR(SUM(X78:X83),"0")</f>
        <v>48</v>
      </c>
      <c r="Y84" s="189">
        <f>IFERROR(IF(Y78="",0,Y78),"0")+IFERROR(IF(Y79="",0,Y79),"0")+IFERROR(IF(Y80="",0,Y80),"0")+IFERROR(IF(Y81="",0,Y81),"0")+IFERROR(IF(Y82="",0,Y82),"0")+IFERROR(IF(Y83="",0,Y83),"0")</f>
        <v>0.85824000000000011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174.96</v>
      </c>
      <c r="X85" s="189">
        <f>IFERROR(SUMPRODUCT(X78:X83*H78:H83),"0")</f>
        <v>174.96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6</v>
      </c>
      <c r="X88" s="188">
        <f>IFERROR(IF(W88="","",W88),"")</f>
        <v>6</v>
      </c>
      <c r="Y88" s="36">
        <f>IFERROR(IF(W88="","",W88*0.00936),"")</f>
        <v>5.6160000000000002E-2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3</v>
      </c>
      <c r="X89" s="188">
        <f>IFERROR(IF(W89="","",W89),"")</f>
        <v>3</v>
      </c>
      <c r="Y89" s="36">
        <f>IFERROR(IF(W89="","",W89*0.01788),"")</f>
        <v>5.364E-2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14</v>
      </c>
      <c r="X90" s="188">
        <f>IFERROR(IF(W90="","",W90),"")</f>
        <v>14</v>
      </c>
      <c r="Y90" s="36">
        <f>IFERROR(IF(W90="","",W90*0.0155),"")</f>
        <v>0.217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23</v>
      </c>
      <c r="X91" s="189">
        <f>IFERROR(SUM(X88:X90),"0")</f>
        <v>23</v>
      </c>
      <c r="Y91" s="189">
        <f>IFERROR(IF(Y88="",0,Y88),"0")+IFERROR(IF(Y89="",0,Y89),"0")+IFERROR(IF(Y90="",0,Y90),"0")</f>
        <v>0.32679999999999998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66.88000000000001</v>
      </c>
      <c r="X92" s="189">
        <f>IFERROR(SUMPRODUCT(X88:X90*H88:H90),"0")</f>
        <v>66.88000000000001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5</v>
      </c>
      <c r="X95" s="188">
        <f>IFERROR(IF(W95="","",W95),"")</f>
        <v>5</v>
      </c>
      <c r="Y95" s="36">
        <f>IFERROR(IF(W95="","",W95*0.0155),"")</f>
        <v>7.7499999999999999E-2</v>
      </c>
      <c r="Z95" s="56"/>
      <c r="AA95" s="57"/>
      <c r="AE95" s="61"/>
      <c r="BB95" s="100" t="s">
        <v>1</v>
      </c>
    </row>
    <row r="96" spans="1:54" ht="27" hidden="1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hidden="1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hidden="1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0</v>
      </c>
      <c r="X98" s="188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5</v>
      </c>
      <c r="X99" s="189">
        <f>IFERROR(SUM(X95:X98),"0")</f>
        <v>5</v>
      </c>
      <c r="Y99" s="189">
        <f>IFERROR(IF(Y95="",0,Y95),"0")+IFERROR(IF(Y96="",0,Y96),"0")+IFERROR(IF(Y97="",0,Y97),"0")+IFERROR(IF(Y98="",0,Y98),"0")</f>
        <v>7.7499999999999999E-2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34.4</v>
      </c>
      <c r="X100" s="189">
        <f>IFERROR(SUMPRODUCT(X95:X98*H95:H98),"0")</f>
        <v>34.4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hidden="1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47</v>
      </c>
      <c r="X104" s="188">
        <f>IFERROR(IF(W104="","",W104),"")</f>
        <v>47</v>
      </c>
      <c r="Y104" s="36">
        <f>IFERROR(IF(W104="","",W104*0.01788),"")</f>
        <v>0.84036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47</v>
      </c>
      <c r="X105" s="189">
        <f>IFERROR(SUM(X103:X104),"0")</f>
        <v>47</v>
      </c>
      <c r="Y105" s="189">
        <f>IFERROR(IF(Y103="",0,Y103),"0")+IFERROR(IF(Y104="",0,Y104),"0")</f>
        <v>0.84036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141</v>
      </c>
      <c r="X106" s="189">
        <f>IFERROR(SUMPRODUCT(X103:X104*H103:H104),"0")</f>
        <v>141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hidden="1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hidden="1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hidden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11</v>
      </c>
      <c r="X116" s="188">
        <f>IFERROR(IF(W116="","",W116),"")</f>
        <v>11</v>
      </c>
      <c r="Y116" s="36">
        <f>IFERROR(IF(W116="","",W116*0.01788),"")</f>
        <v>0.19667999999999999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7</v>
      </c>
      <c r="X117" s="188">
        <f>IFERROR(IF(W117="","",W117),"")</f>
        <v>7</v>
      </c>
      <c r="Y117" s="36">
        <f>IFERROR(IF(W117="","",W117*0.01788),"")</f>
        <v>0.12515999999999999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18</v>
      </c>
      <c r="X118" s="189">
        <f>IFERROR(SUM(X114:X117),"0")</f>
        <v>18</v>
      </c>
      <c r="Y118" s="189">
        <f>IFERROR(IF(Y114="",0,Y114),"0")+IFERROR(IF(Y115="",0,Y115),"0")+IFERROR(IF(Y116="",0,Y116),"0")+IFERROR(IF(Y117="",0,Y117),"0")</f>
        <v>0.32184000000000001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54</v>
      </c>
      <c r="X119" s="189">
        <f>IFERROR(SUMPRODUCT(X114:X117*H114:H117),"0")</f>
        <v>54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13</v>
      </c>
      <c r="X122" s="188">
        <f>IFERROR(IF(W122="","",W122),"")</f>
        <v>13</v>
      </c>
      <c r="Y122" s="36">
        <f>IFERROR(IF(W122="","",W122*0.01788),"")</f>
        <v>0.23244000000000001</v>
      </c>
      <c r="Z122" s="56"/>
      <c r="AA122" s="57"/>
      <c r="AE122" s="61"/>
      <c r="BB122" s="111" t="s">
        <v>75</v>
      </c>
    </row>
    <row r="123" spans="1:54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13</v>
      </c>
      <c r="X123" s="189">
        <f>IFERROR(SUM(X122:X122),"0")</f>
        <v>13</v>
      </c>
      <c r="Y123" s="189">
        <f>IFERROR(IF(Y122="",0,Y122),"0")</f>
        <v>0.23244000000000001</v>
      </c>
      <c r="Z123" s="190"/>
      <c r="AA123" s="190"/>
    </row>
    <row r="124" spans="1:54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39</v>
      </c>
      <c r="X124" s="189">
        <f>IFERROR(SUMPRODUCT(X122:X122*H122:H122),"0")</f>
        <v>39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hidden="1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100</v>
      </c>
      <c r="X164" s="188">
        <f>IFERROR(IF(W164="","",W164),"")</f>
        <v>100</v>
      </c>
      <c r="Y164" s="36">
        <f>IFERROR(IF(W164="","",W164*0.01788),"")</f>
        <v>1.788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100</v>
      </c>
      <c r="X165" s="189">
        <f>IFERROR(SUM(X163:X164),"0")</f>
        <v>100</v>
      </c>
      <c r="Y165" s="189">
        <f>IFERROR(IF(Y163="",0,Y163),"0")+IFERROR(IF(Y164="",0,Y164),"0")</f>
        <v>1.788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300</v>
      </c>
      <c r="X166" s="189">
        <f>IFERROR(SUMPRODUCT(X163:X164*H163:H164),"0")</f>
        <v>300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12</v>
      </c>
      <c r="X169" s="188">
        <f>IFERROR(IF(W169="","",W169),"")</f>
        <v>12</v>
      </c>
      <c r="Y169" s="36">
        <f>IFERROR(IF(W169="","",W169*0.01157),"")</f>
        <v>0.13884000000000002</v>
      </c>
      <c r="Z169" s="56"/>
      <c r="AA169" s="57"/>
      <c r="AE169" s="61"/>
      <c r="BB169" s="125" t="s">
        <v>75</v>
      </c>
    </row>
    <row r="170" spans="1:54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12</v>
      </c>
      <c r="X170" s="189">
        <f>IFERROR(SUM(X169:X169),"0")</f>
        <v>12</v>
      </c>
      <c r="Y170" s="189">
        <f>IFERROR(IF(Y169="",0,Y169),"0")</f>
        <v>0.13884000000000002</v>
      </c>
      <c r="Z170" s="190"/>
      <c r="AA170" s="190"/>
    </row>
    <row r="171" spans="1:54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19.200000000000003</v>
      </c>
      <c r="X171" s="189">
        <f>IFERROR(SUMPRODUCT(X169:X169*H169:H169),"0")</f>
        <v>19.200000000000003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3</v>
      </c>
      <c r="X179" s="188">
        <f>IFERROR(IF(W179="","",W179),"")</f>
        <v>3</v>
      </c>
      <c r="Y179" s="36">
        <f>IFERROR(IF(W179="","",W179*0.01788),"")</f>
        <v>5.364E-2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3</v>
      </c>
      <c r="X180" s="189">
        <f>IFERROR(SUM(X179:X179),"0")</f>
        <v>3</v>
      </c>
      <c r="Y180" s="189">
        <f>IFERROR(IF(Y179="",0,Y179),"0")</f>
        <v>5.364E-2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9</v>
      </c>
      <c r="X181" s="189">
        <f>IFERROR(SUMPRODUCT(X179:X179*H179:H179),"0")</f>
        <v>9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hidden="1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idden="1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hidden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9</v>
      </c>
      <c r="X199" s="188">
        <f t="shared" si="4"/>
        <v>9</v>
      </c>
      <c r="Y199" s="36">
        <f t="shared" si="5"/>
        <v>0.13950000000000001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10</v>
      </c>
      <c r="X201" s="188">
        <f t="shared" si="4"/>
        <v>10</v>
      </c>
      <c r="Y201" s="36">
        <f t="shared" si="5"/>
        <v>0.155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14</v>
      </c>
      <c r="X203" s="188">
        <f t="shared" si="4"/>
        <v>14</v>
      </c>
      <c r="Y203" s="36">
        <f t="shared" si="5"/>
        <v>0.217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33</v>
      </c>
      <c r="X204" s="189">
        <f>IFERROR(SUM(X198:X203),"0")</f>
        <v>33</v>
      </c>
      <c r="Y204" s="189">
        <f>IFERROR(IF(Y198="",0,Y198),"0")+IFERROR(IF(Y199="",0,Y199),"0")+IFERROR(IF(Y200="",0,Y200),"0")+IFERROR(IF(Y201="",0,Y201),"0")+IFERROR(IF(Y202="",0,Y202),"0")+IFERROR(IF(Y203="",0,Y203),"0")</f>
        <v>0.51149999999999995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184.8</v>
      </c>
      <c r="X205" s="189">
        <f>IFERROR(SUMPRODUCT(X198:X203*H198:H203),"0")</f>
        <v>184.8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17</v>
      </c>
      <c r="X209" s="188">
        <f>IFERROR(IF(W209="","",W209),"")</f>
        <v>17</v>
      </c>
      <c r="Y209" s="36">
        <f>IFERROR(IF(W209="","",W209*0.0155),"")</f>
        <v>0.26350000000000001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7</v>
      </c>
      <c r="X211" s="188">
        <f>IFERROR(IF(W211="","",W211),"")</f>
        <v>7</v>
      </c>
      <c r="Y211" s="36">
        <f>IFERROR(IF(W211="","",W211*0.0155),"")</f>
        <v>0.1085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24</v>
      </c>
      <c r="X212" s="189">
        <f>IFERROR(SUM(X208:X211),"0")</f>
        <v>24</v>
      </c>
      <c r="Y212" s="189">
        <f>IFERROR(IF(Y208="",0,Y208),"0")+IFERROR(IF(Y209="",0,Y209),"0")+IFERROR(IF(Y210="",0,Y210),"0")+IFERROR(IF(Y211="",0,Y211),"0")</f>
        <v>0.372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172.8</v>
      </c>
      <c r="X213" s="189">
        <f>IFERROR(SUMPRODUCT(X208:X211*H208:H211),"0")</f>
        <v>172.8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47.000000000000007</v>
      </c>
      <c r="X251" s="188">
        <f>IFERROR(IF(W251="","",W251),"")</f>
        <v>47.000000000000007</v>
      </c>
      <c r="Y251" s="36">
        <f>IFERROR(IF(W251="","",W251*0.00502),"")</f>
        <v>0.23594000000000004</v>
      </c>
      <c r="Z251" s="56"/>
      <c r="AA251" s="57"/>
      <c r="AE251" s="61"/>
      <c r="BB251" s="151" t="s">
        <v>75</v>
      </c>
    </row>
    <row r="252" spans="1:54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47.000000000000007</v>
      </c>
      <c r="X252" s="189">
        <f>IFERROR(SUM(X251:X251),"0")</f>
        <v>47.000000000000007</v>
      </c>
      <c r="Y252" s="189">
        <f>IFERROR(IF(Y251="",0,Y251),"0")</f>
        <v>0.23594000000000004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84.600000000000009</v>
      </c>
      <c r="X253" s="189">
        <f>IFERROR(SUMPRODUCT(X251:X251*H251:H251),"0")</f>
        <v>84.600000000000009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hidden="1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hidden="1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hidden="1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34</v>
      </c>
      <c r="X260" s="188">
        <f>IFERROR(IF(W260="","",W260),"")</f>
        <v>34</v>
      </c>
      <c r="Y260" s="36">
        <f>IFERROR(IF(W260="","",W260*0.00936),"")</f>
        <v>0.31824000000000002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34</v>
      </c>
      <c r="X264" s="189">
        <f>IFERROR(SUM(X260:X263),"0")</f>
        <v>34</v>
      </c>
      <c r="Y264" s="189">
        <f>IFERROR(IF(Y260="",0,Y260),"0")+IFERROR(IF(Y261="",0,Y261),"0")+IFERROR(IF(Y262="",0,Y262),"0")+IFERROR(IF(Y263="",0,Y263),"0")</f>
        <v>0.31824000000000002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91.800000000000011</v>
      </c>
      <c r="X265" s="189">
        <f>IFERROR(SUMPRODUCT(X260:X263*H260:H263),"0")</f>
        <v>91.800000000000011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24</v>
      </c>
      <c r="X272" s="188">
        <f t="shared" si="6"/>
        <v>24</v>
      </c>
      <c r="Y272" s="36">
        <f t="shared" ref="Y272:Y277" si="7">IFERROR(IF(W272="","",W272*0.00936),"")</f>
        <v>0.22464000000000001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84</v>
      </c>
      <c r="X274" s="188">
        <f t="shared" si="6"/>
        <v>84</v>
      </c>
      <c r="Y274" s="36">
        <f t="shared" si="7"/>
        <v>0.78624000000000005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73</v>
      </c>
      <c r="X278" s="188">
        <f t="shared" si="6"/>
        <v>73</v>
      </c>
      <c r="Y278" s="36">
        <f>IFERROR(IF(W278="","",W278*0.0155),"")</f>
        <v>1.1315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57</v>
      </c>
      <c r="X280" s="188">
        <f t="shared" si="6"/>
        <v>57</v>
      </c>
      <c r="Y280" s="36">
        <f>IFERROR(IF(W280="","",W280*0.00936),"")</f>
        <v>0.53351999999999999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17</v>
      </c>
      <c r="X281" s="188">
        <f t="shared" si="6"/>
        <v>17</v>
      </c>
      <c r="Y281" s="36">
        <f>IFERROR(IF(W281="","",W281*0.00936),"")</f>
        <v>0.15912000000000001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255</v>
      </c>
      <c r="X287" s="189">
        <f>IFERROR(SUM(X267:X286),"0")</f>
        <v>255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2.8350200000000005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1046.1999999999998</v>
      </c>
      <c r="X288" s="189">
        <f>IFERROR(SUMPRODUCT(X267:X286*H267:H286),"0")</f>
        <v>1046.1999999999998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3444.7200000000007</v>
      </c>
      <c r="X289" s="189">
        <f>IFERROR(X24+X33+X41+X48+X58+X64+X69+X75+X85+X92+X100+X106+X111+X119+X124+X130+X135+X141+X146+X154+X159+X166+X171+X176+X181+X188+X195+X205+X213+X218+X224+X230+X236+X241+X248+X253+X258+X265+X288,"0")</f>
        <v>3444.7200000000007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3750.9614000000001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3750.9614000000001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10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10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4000.9614000000001</v>
      </c>
      <c r="X292" s="189">
        <f>GrossWeightTotalR+PalletQtyTotalR*25</f>
        <v>4000.9614000000001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895</v>
      </c>
      <c r="X293" s="189">
        <f>IFERROR(X23+X32+X40+X47+X57+X63+X68+X74+X84+X91+X99+X105+X110+X118+X123+X129+X134+X140+X145+X153+X158+X165+X170+X175+X180+X187+X194+X204+X212+X217+X223+X229+X235+X240+X247+X252+X257+X264+X287,"0")</f>
        <v>895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11.904899999999998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66</v>
      </c>
      <c r="D299" s="46">
        <f>IFERROR(W36*H36,"0")+IFERROR(W37*H37,"0")+IFERROR(W38*H38,"0")+IFERROR(W39*H39,"0")</f>
        <v>132</v>
      </c>
      <c r="E299" s="46">
        <f>IFERROR(W44*H44,"0")+IFERROR(W45*H45,"0")+IFERROR(W46*H46,"0")</f>
        <v>15.6</v>
      </c>
      <c r="F299" s="46">
        <f>IFERROR(W51*H51,"0")+IFERROR(W52*H52,"0")+IFERROR(W53*H53,"0")+IFERROR(W54*H54,"0")+IFERROR(W55*H55,"0")+IFERROR(W56*H56,"0")</f>
        <v>359.68000000000006</v>
      </c>
      <c r="G299" s="46">
        <f>IFERROR(W61*H61,"0")+IFERROR(W62*H62,"0")</f>
        <v>280</v>
      </c>
      <c r="H299" s="46">
        <f>IFERROR(W67*H67,"0")</f>
        <v>0</v>
      </c>
      <c r="I299" s="46">
        <f>IFERROR(W72*H72,"0")+IFERROR(W73*H73,"0")</f>
        <v>172.8</v>
      </c>
      <c r="J299" s="46">
        <f>IFERROR(W78*H78,"0")+IFERROR(W79*H79,"0")+IFERROR(W80*H80,"0")+IFERROR(W81*H81,"0")+IFERROR(W82*H82,"0")+IFERROR(W83*H83,"0")</f>
        <v>174.96</v>
      </c>
      <c r="K299" s="46">
        <f>IFERROR(W88*H88,"0")+IFERROR(W89*H89,"0")+IFERROR(W90*H90,"0")</f>
        <v>66.88000000000001</v>
      </c>
      <c r="L299" s="46">
        <f>IFERROR(W95*H95,"0")+IFERROR(W96*H96,"0")+IFERROR(W97*H97,"0")+IFERROR(W98*H98,"0")</f>
        <v>34.4</v>
      </c>
      <c r="M299" s="179"/>
      <c r="N299" s="46">
        <f>IFERROR(W103*H103,"0")+IFERROR(W104*H104,"0")</f>
        <v>141</v>
      </c>
      <c r="O299" s="46">
        <f>IFERROR(W109*H109,"0")</f>
        <v>0</v>
      </c>
      <c r="P299" s="46">
        <f>IFERROR(W114*H114,"0")+IFERROR(W115*H115,"0")+IFERROR(W116*H116,"0")+IFERROR(W117*H117,"0")</f>
        <v>54</v>
      </c>
      <c r="Q299" s="46">
        <f>IFERROR(W122*H122,"0")</f>
        <v>39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300</v>
      </c>
      <c r="X299" s="46">
        <f>IFERROR(W169*H169,"0")</f>
        <v>19.200000000000003</v>
      </c>
      <c r="Y299" s="46">
        <f>IFERROR(W174*H174,"0")</f>
        <v>0</v>
      </c>
      <c r="Z299" s="46">
        <f>IFERROR(W179*H179,"0")</f>
        <v>9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184.8</v>
      </c>
      <c r="AD299" s="46">
        <f>IFERROR(W208*H208,"0")+IFERROR(W209*H209,"0")+IFERROR(W210*H210,"0")+IFERROR(W211*H211,"0")</f>
        <v>172.8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1222.6000000000001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1163.68</v>
      </c>
      <c r="B302" s="60">
        <f>SUMPRODUCT(--(BB:BB="ПГП"),--(V:V="кор"),H:H,X:X)+SUMPRODUCT(--(BB:BB="ПГП"),--(V:V="кг"),X:X)</f>
        <v>2281.04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6,20"/>
        <filter val="1,00"/>
        <filter val="10"/>
        <filter val="10,00"/>
        <filter val="100,00"/>
        <filter val="11,00"/>
        <filter val="12,00"/>
        <filter val="13,00"/>
        <filter val="132,00"/>
        <filter val="14,00"/>
        <filter val="141,00"/>
        <filter val="15,00"/>
        <filter val="15,60"/>
        <filter val="17,00"/>
        <filter val="172,80"/>
        <filter val="174,96"/>
        <filter val="18,00"/>
        <filter val="184,80"/>
        <filter val="19,20"/>
        <filter val="2,00"/>
        <filter val="21,00"/>
        <filter val="22,00"/>
        <filter val="23,00"/>
        <filter val="24,00"/>
        <filter val="255,00"/>
        <filter val="26,00"/>
        <filter val="280,00"/>
        <filter val="3 444,72"/>
        <filter val="3 750,96"/>
        <filter val="3,00"/>
        <filter val="300,00"/>
        <filter val="33,00"/>
        <filter val="34,00"/>
        <filter val="34,40"/>
        <filter val="359,68"/>
        <filter val="39,00"/>
        <filter val="4 000,96"/>
        <filter val="44,00"/>
        <filter val="47,00"/>
        <filter val="48,00"/>
        <filter val="5,00"/>
        <filter val="50,00"/>
        <filter val="54,00"/>
        <filter val="56,00"/>
        <filter val="57,00"/>
        <filter val="6,00"/>
        <filter val="66,00"/>
        <filter val="66,88"/>
        <filter val="7,00"/>
        <filter val="73,00"/>
        <filter val="84,00"/>
        <filter val="84,60"/>
        <filter val="895,00"/>
        <filter val="9,00"/>
        <filter val="91,8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