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D63CA0D-5625-48F1-A289-0589D64EF7D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заказа'!$W$290:$W$290</definedName>
    <definedName name="GrossWeightTotalR">'Бланк заказа'!$X$290:$X$290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заказа'!$W$291:$W$291</definedName>
    <definedName name="PalletQtyTotalR">'Бланк заказа'!$X$291:$X$291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заказа'!$B$216:$B$216</definedName>
    <definedName name="ProductId77">'Бланк заказа'!$B$221:$B$221</definedName>
    <definedName name="ProductId78">'Бланк заказа'!$B$222:$B$222</definedName>
    <definedName name="ProductId79">'Бланк заказа'!$B$228:$B$228</definedName>
    <definedName name="ProductId8">'Бланк заказа'!$B$38:$B$38</definedName>
    <definedName name="ProductId80">'Бланк заказа'!$B$234:$B$234</definedName>
    <definedName name="ProductId81">'Бланк заказа'!$B$239:$B$239</definedName>
    <definedName name="ProductId82">'Бланк заказа'!$B$245:$B$245</definedName>
    <definedName name="ProductId83">'Бланк заказа'!$B$246:$B$246</definedName>
    <definedName name="ProductId84">'Бланк заказа'!$B$251:$B$251</definedName>
    <definedName name="ProductId85">'Бланк заказа'!$B$255:$B$255</definedName>
    <definedName name="ProductId86">'Бланк заказа'!$B$256:$B$256</definedName>
    <definedName name="ProductId87">'Бланк заказа'!$B$260:$B$260</definedName>
    <definedName name="ProductId88">'Бланк заказа'!$B$261:$B$261</definedName>
    <definedName name="ProductId89">'Бланк заказа'!$B$262:$B$262</definedName>
    <definedName name="ProductId9">'Бланк заказа'!$B$39:$B$39</definedName>
    <definedName name="ProductId90">'Бланк заказа'!$B$263:$B$263</definedName>
    <definedName name="ProductId91">'Бланк заказа'!$B$267:$B$267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2">'Бланк заказа'!$W$46:$W$46</definedName>
    <definedName name="SalesQty13">'Бланк заказа'!$W$51:$W$51</definedName>
    <definedName name="SalesQty14">'Бланк заказа'!$W$52:$W$52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заказа'!$W$61:$W$61</definedName>
    <definedName name="SalesQty2">'Бланк заказа'!$W$28:$W$28</definedName>
    <definedName name="SalesQty20">'Бланк заказа'!$W$62:$W$62</definedName>
    <definedName name="SalesQty21">'Бланк заказа'!$W$67:$W$67</definedName>
    <definedName name="SalesQty22">'Бланк заказа'!$W$72:$W$72</definedName>
    <definedName name="SalesQty23">'Бланк заказа'!$W$73:$W$73</definedName>
    <definedName name="SalesQty24">'Бланк заказа'!$W$78:$W$78</definedName>
    <definedName name="SalesQty25">'Бланк заказа'!$W$79:$W$79</definedName>
    <definedName name="SalesQty26">'Бланк заказа'!$W$80:$W$80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заказа'!$W$88:$W$88</definedName>
    <definedName name="SalesQty31">'Бланк заказа'!$W$89:$W$89</definedName>
    <definedName name="SalesQty32">'Бланк заказа'!$W$90:$W$90</definedName>
    <definedName name="SalesQty33">'Бланк заказа'!$W$95:$W$95</definedName>
    <definedName name="SalesQty34">'Бланк заказа'!$W$96:$W$96</definedName>
    <definedName name="SalesQty35">'Бланк заказа'!$W$97:$W$97</definedName>
    <definedName name="SalesQty36">'Бланк заказа'!$W$98:$W$98</definedName>
    <definedName name="SalesQty37">'Бланк заказа'!$W$103:$W$103</definedName>
    <definedName name="SalesQty38">'Бланк заказа'!$W$104:$W$104</definedName>
    <definedName name="SalesQty39">'Бланк заказа'!$W$109:$W$109</definedName>
    <definedName name="SalesQty4">'Бланк заказа'!$W$30:$W$30</definedName>
    <definedName name="SalesQty40">'Бланк заказа'!$W$114:$W$114</definedName>
    <definedName name="SalesQty41">'Бланк заказа'!$W$115:$W$115</definedName>
    <definedName name="SalesQty42">'Бланк заказа'!$W$116:$W$116</definedName>
    <definedName name="SalesQty43">'Бланк заказа'!$W$117:$W$117</definedName>
    <definedName name="SalesQty44">'Бланк заказа'!$W$122:$W$122</definedName>
    <definedName name="SalesQty45">'Бланк заказа'!$W$127:$W$127</definedName>
    <definedName name="SalesQty46">'Бланк заказа'!$W$128:$W$128</definedName>
    <definedName name="SalesQty47">'Бланк заказа'!$W$133:$W$133</definedName>
    <definedName name="SalesQty48">'Бланк заказа'!$W$139:$W$139</definedName>
    <definedName name="SalesQty49">'Бланк заказа'!$W$144:$W$144</definedName>
    <definedName name="SalesQty5">'Бланк заказа'!$W$31:$W$31</definedName>
    <definedName name="SalesQty50">'Бланк заказа'!$W$149:$W$149</definedName>
    <definedName name="SalesQty51">'Бланк заказа'!$W$150:$W$150</definedName>
    <definedName name="SalesQty52">'Бланк заказа'!$W$151:$W$151</definedName>
    <definedName name="SalesQty53">'Бланк заказа'!$W$152:$W$152</definedName>
    <definedName name="SalesQty54">'Бланк заказа'!$W$156:$W$156</definedName>
    <definedName name="SalesQty55">'Бланк заказа'!$W$157:$W$157</definedName>
    <definedName name="SalesQty56">'Бланк заказа'!$W$163:$W$163</definedName>
    <definedName name="SalesQty57">'Бланк заказа'!$W$164:$W$164</definedName>
    <definedName name="SalesQty58">'Бланк заказа'!$W$169:$W$169</definedName>
    <definedName name="SalesQty59">'Бланк заказа'!$W$174:$W$174</definedName>
    <definedName name="SalesQty6">'Бланк заказа'!$W$36:$W$36</definedName>
    <definedName name="SalesQty60">'Бланк заказа'!$W$179:$W$179</definedName>
    <definedName name="SalesQty61">'Бланк заказа'!$W$185:$W$185</definedName>
    <definedName name="SalesQty62">'Бланк заказа'!$W$186:$W$186</definedName>
    <definedName name="SalesQty63">'Бланк заказа'!$W$191:$W$191</definedName>
    <definedName name="SalesQty64">'Бланк заказа'!$W$192:$W$192</definedName>
    <definedName name="SalesQty65">'Бланк заказа'!$W$193:$W$193</definedName>
    <definedName name="SalesQty66">'Бланк заказа'!$W$198:$W$198</definedName>
    <definedName name="SalesQty67">'Бланк заказа'!$W$199:$W$199</definedName>
    <definedName name="SalesQty68">'Бланк заказа'!$W$200:$W$200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заказа'!$W$208:$W$208</definedName>
    <definedName name="SalesQty73">'Бланк заказа'!$W$209:$W$209</definedName>
    <definedName name="SalesQty74">'Бланк заказа'!$W$210:$W$210</definedName>
    <definedName name="SalesQty75">'Бланк заказа'!$W$211:$W$211</definedName>
    <definedName name="SalesQty76">'Бланк заказа'!$W$216:$W$216</definedName>
    <definedName name="SalesQty77">'Бланк заказа'!$W$221:$W$221</definedName>
    <definedName name="SalesQty78">'Бланк заказа'!$W$222:$W$222</definedName>
    <definedName name="SalesQty79">'Бланк заказа'!$W$228:$W$228</definedName>
    <definedName name="SalesQty8">'Бланк заказа'!$W$38:$W$38</definedName>
    <definedName name="SalesQty80">'Бланк заказа'!$W$234:$W$234</definedName>
    <definedName name="SalesQty81">'Бланк заказа'!$W$239:$W$239</definedName>
    <definedName name="SalesQty82">'Бланк заказа'!$W$245:$W$245</definedName>
    <definedName name="SalesQty83">'Бланк заказа'!$W$246:$W$246</definedName>
    <definedName name="SalesQty84">'Бланк заказа'!$W$251:$W$251</definedName>
    <definedName name="SalesQty85">'Бланк заказа'!$W$255:$W$255</definedName>
    <definedName name="SalesQty86">'Бланк заказа'!$W$256:$W$256</definedName>
    <definedName name="SalesQty87">'Бланк заказа'!$W$260:$W$260</definedName>
    <definedName name="SalesQty88">'Бланк заказа'!$W$261:$W$261</definedName>
    <definedName name="SalesQty89">'Бланк заказа'!$W$262:$W$262</definedName>
    <definedName name="SalesQty9">'Бланк заказа'!$W$39:$W$39</definedName>
    <definedName name="SalesQty90">'Бланк заказа'!$W$263:$W$263</definedName>
    <definedName name="SalesQty91">'Бланк заказа'!$W$267:$W$267</definedName>
    <definedName name="SalesQty92">'Бланк заказа'!$W$268:$W$268</definedName>
    <definedName name="SalesQty93">'Бланк заказа'!$W$269:$W$269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2">'Бланк заказа'!$X$46:$X$46</definedName>
    <definedName name="SalesRoundBox13">'Бланк заказа'!$X$51:$X$51</definedName>
    <definedName name="SalesRoundBox14">'Бланк заказа'!$X$52:$X$52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заказа'!$X$61:$X$61</definedName>
    <definedName name="SalesRoundBox2">'Бланк заказа'!$X$28:$X$28</definedName>
    <definedName name="SalesRoundBox20">'Бланк заказа'!$X$62:$X$62</definedName>
    <definedName name="SalesRoundBox21">'Бланк заказа'!$X$67:$X$67</definedName>
    <definedName name="SalesRoundBox22">'Бланк заказа'!$X$72:$X$72</definedName>
    <definedName name="SalesRoundBox23">'Бланк заказа'!$X$73:$X$73</definedName>
    <definedName name="SalesRoundBox24">'Бланк заказа'!$X$78:$X$78</definedName>
    <definedName name="SalesRoundBox25">'Бланк заказа'!$X$79:$X$79</definedName>
    <definedName name="SalesRoundBox26">'Бланк заказа'!$X$80:$X$80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заказа'!$X$88:$X$88</definedName>
    <definedName name="SalesRoundBox31">'Бланк заказа'!$X$89:$X$89</definedName>
    <definedName name="SalesRoundBox32">'Бланк заказа'!$X$90:$X$90</definedName>
    <definedName name="SalesRoundBox33">'Бланк заказа'!$X$95:$X$95</definedName>
    <definedName name="SalesRoundBox34">'Бланк заказа'!$X$96:$X$96</definedName>
    <definedName name="SalesRoundBox35">'Бланк заказа'!$X$97:$X$97</definedName>
    <definedName name="SalesRoundBox36">'Бланк заказа'!$X$98:$X$98</definedName>
    <definedName name="SalesRoundBox37">'Бланк заказа'!$X$103:$X$103</definedName>
    <definedName name="SalesRoundBox38">'Бланк заказа'!$X$104:$X$104</definedName>
    <definedName name="SalesRoundBox39">'Бланк заказа'!$X$109:$X$109</definedName>
    <definedName name="SalesRoundBox4">'Бланк заказа'!$X$30:$X$30</definedName>
    <definedName name="SalesRoundBox40">'Бланк заказа'!$X$114:$X$114</definedName>
    <definedName name="SalesRoundBox41">'Бланк заказа'!$X$115:$X$115</definedName>
    <definedName name="SalesRoundBox42">'Бланк заказа'!$X$116:$X$116</definedName>
    <definedName name="SalesRoundBox43">'Бланк заказа'!$X$117:$X$117</definedName>
    <definedName name="SalesRoundBox44">'Бланк заказа'!$X$122:$X$122</definedName>
    <definedName name="SalesRoundBox45">'Бланк заказа'!$X$127:$X$127</definedName>
    <definedName name="SalesRoundBox46">'Бланк заказа'!$X$128:$X$128</definedName>
    <definedName name="SalesRoundBox47">'Бланк заказа'!$X$133:$X$133</definedName>
    <definedName name="SalesRoundBox48">'Бланк заказа'!$X$139:$X$139</definedName>
    <definedName name="SalesRoundBox49">'Бланк заказа'!$X$144:$X$144</definedName>
    <definedName name="SalesRoundBox5">'Бланк заказа'!$X$31:$X$31</definedName>
    <definedName name="SalesRoundBox50">'Бланк заказа'!$X$149:$X$149</definedName>
    <definedName name="SalesRoundBox51">'Бланк заказа'!$X$150:$X$150</definedName>
    <definedName name="SalesRoundBox52">'Бланк заказа'!$X$151:$X$151</definedName>
    <definedName name="SalesRoundBox53">'Бланк заказа'!$X$152:$X$152</definedName>
    <definedName name="SalesRoundBox54">'Бланк заказа'!$X$156:$X$156</definedName>
    <definedName name="SalesRoundBox55">'Бланк заказа'!$X$157:$X$157</definedName>
    <definedName name="SalesRoundBox56">'Бланк заказа'!$X$163:$X$163</definedName>
    <definedName name="SalesRoundBox57">'Бланк заказа'!$X$164:$X$164</definedName>
    <definedName name="SalesRoundBox58">'Бланк заказа'!$X$169:$X$169</definedName>
    <definedName name="SalesRoundBox59">'Бланк заказа'!$X$174:$X$174</definedName>
    <definedName name="SalesRoundBox6">'Бланк заказа'!$X$36:$X$36</definedName>
    <definedName name="SalesRoundBox60">'Бланк заказа'!$X$179:$X$179</definedName>
    <definedName name="SalesRoundBox61">'Бланк заказа'!$X$185:$X$185</definedName>
    <definedName name="SalesRoundBox62">'Бланк заказа'!$X$186:$X$186</definedName>
    <definedName name="SalesRoundBox63">'Бланк заказа'!$X$191:$X$191</definedName>
    <definedName name="SalesRoundBox64">'Бланк заказа'!$X$192:$X$192</definedName>
    <definedName name="SalesRoundBox65">'Бланк заказа'!$X$193:$X$193</definedName>
    <definedName name="SalesRoundBox66">'Бланк заказа'!$X$198:$X$198</definedName>
    <definedName name="SalesRoundBox67">'Бланк заказа'!$X$199:$X$199</definedName>
    <definedName name="SalesRoundBox68">'Бланк заказа'!$X$200:$X$200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заказа'!$X$208:$X$208</definedName>
    <definedName name="SalesRoundBox73">'Бланк заказа'!$X$209:$X$209</definedName>
    <definedName name="SalesRoundBox74">'Бланк заказа'!$X$210:$X$210</definedName>
    <definedName name="SalesRoundBox75">'Бланк заказа'!$X$211:$X$211</definedName>
    <definedName name="SalesRoundBox76">'Бланк заказа'!$X$216:$X$216</definedName>
    <definedName name="SalesRoundBox77">'Бланк заказа'!$X$221:$X$221</definedName>
    <definedName name="SalesRoundBox78">'Бланк заказа'!$X$222:$X$222</definedName>
    <definedName name="SalesRoundBox79">'Бланк заказа'!$X$228:$X$228</definedName>
    <definedName name="SalesRoundBox8">'Бланк заказа'!$X$38:$X$38</definedName>
    <definedName name="SalesRoundBox80">'Бланк заказа'!$X$234:$X$234</definedName>
    <definedName name="SalesRoundBox81">'Бланк заказа'!$X$239:$X$239</definedName>
    <definedName name="SalesRoundBox82">'Бланк заказа'!$X$245:$X$245</definedName>
    <definedName name="SalesRoundBox83">'Бланк заказа'!$X$246:$X$246</definedName>
    <definedName name="SalesRoundBox84">'Бланк заказа'!$X$251:$X$251</definedName>
    <definedName name="SalesRoundBox85">'Бланк заказа'!$X$255:$X$255</definedName>
    <definedName name="SalesRoundBox86">'Бланк заказа'!$X$256:$X$256</definedName>
    <definedName name="SalesRoundBox87">'Бланк заказа'!$X$260:$X$260</definedName>
    <definedName name="SalesRoundBox88">'Бланк заказа'!$X$261:$X$261</definedName>
    <definedName name="SalesRoundBox89">'Бланк заказа'!$X$262:$X$262</definedName>
    <definedName name="SalesRoundBox9">'Бланк заказа'!$X$39:$X$39</definedName>
    <definedName name="SalesRoundBox90">'Бланк заказа'!$X$263:$X$263</definedName>
    <definedName name="SalesRoundBox91">'Бланк заказа'!$X$267:$X$267</definedName>
    <definedName name="SalesRoundBox92">'Бланк заказа'!$X$268:$X$268</definedName>
    <definedName name="SalesRoundBox93">'Бланк заказа'!$X$269:$X$269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2">'Бланк заказа'!$V$46:$V$46</definedName>
    <definedName name="UnitOfMeasure13">'Бланк заказа'!$V$51:$V$51</definedName>
    <definedName name="UnitOfMeasure14">'Бланк заказа'!$V$52:$V$52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заказа'!$V$61:$V$61</definedName>
    <definedName name="UnitOfMeasure2">'Бланк заказа'!$V$28:$V$28</definedName>
    <definedName name="UnitOfMeasure20">'Бланк заказа'!$V$62:$V$62</definedName>
    <definedName name="UnitOfMeasure21">'Бланк заказа'!$V$67:$V$67</definedName>
    <definedName name="UnitOfMeasure22">'Бланк заказа'!$V$72:$V$72</definedName>
    <definedName name="UnitOfMeasure23">'Бланк заказа'!$V$73:$V$73</definedName>
    <definedName name="UnitOfMeasure24">'Бланк заказа'!$V$78:$V$78</definedName>
    <definedName name="UnitOfMeasure25">'Бланк заказа'!$V$79:$V$79</definedName>
    <definedName name="UnitOfMeasure26">'Бланк заказа'!$V$80:$V$80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заказа'!$V$88:$V$88</definedName>
    <definedName name="UnitOfMeasure31">'Бланк заказа'!$V$89:$V$89</definedName>
    <definedName name="UnitOfMeasure32">'Бланк заказа'!$V$90:$V$90</definedName>
    <definedName name="UnitOfMeasure33">'Бланк заказа'!$V$95:$V$95</definedName>
    <definedName name="UnitOfMeasure34">'Бланк заказа'!$V$96:$V$96</definedName>
    <definedName name="UnitOfMeasure35">'Бланк заказа'!$V$97:$V$97</definedName>
    <definedName name="UnitOfMeasure36">'Бланк заказа'!$V$98:$V$98</definedName>
    <definedName name="UnitOfMeasure37">'Бланк заказа'!$V$103:$V$103</definedName>
    <definedName name="UnitOfMeasure38">'Бланк заказа'!$V$104:$V$104</definedName>
    <definedName name="UnitOfMeasure39">'Бланк заказа'!$V$109:$V$109</definedName>
    <definedName name="UnitOfMeasure4">'Бланк заказа'!$V$30:$V$30</definedName>
    <definedName name="UnitOfMeasure40">'Бланк заказа'!$V$114:$V$114</definedName>
    <definedName name="UnitOfMeasure41">'Бланк заказа'!$V$115:$V$115</definedName>
    <definedName name="UnitOfMeasure42">'Бланк заказа'!$V$116:$V$116</definedName>
    <definedName name="UnitOfMeasure43">'Бланк заказа'!$V$117:$V$117</definedName>
    <definedName name="UnitOfMeasure44">'Бланк заказа'!$V$122:$V$122</definedName>
    <definedName name="UnitOfMeasure45">'Бланк заказа'!$V$127:$V$127</definedName>
    <definedName name="UnitOfMeasure46">'Бланк заказа'!$V$128:$V$128</definedName>
    <definedName name="UnitOfMeasure47">'Бланк заказа'!$V$133:$V$133</definedName>
    <definedName name="UnitOfMeasure48">'Бланк заказа'!$V$139:$V$139</definedName>
    <definedName name="UnitOfMeasure49">'Бланк заказа'!$V$144:$V$144</definedName>
    <definedName name="UnitOfMeasure5">'Бланк заказа'!$V$31:$V$31</definedName>
    <definedName name="UnitOfMeasure50">'Бланк заказа'!$V$149:$V$149</definedName>
    <definedName name="UnitOfMeasure51">'Бланк заказа'!$V$150:$V$150</definedName>
    <definedName name="UnitOfMeasure52">'Бланк заказа'!$V$151:$V$151</definedName>
    <definedName name="UnitOfMeasure53">'Бланк заказа'!$V$152:$V$152</definedName>
    <definedName name="UnitOfMeasure54">'Бланк заказа'!$V$156:$V$156</definedName>
    <definedName name="UnitOfMeasure55">'Бланк заказа'!$V$157:$V$157</definedName>
    <definedName name="UnitOfMeasure56">'Бланк заказа'!$V$163:$V$163</definedName>
    <definedName name="UnitOfMeasure57">'Бланк заказа'!$V$164:$V$164</definedName>
    <definedName name="UnitOfMeasure58">'Бланк заказа'!$V$169:$V$169</definedName>
    <definedName name="UnitOfMeasure59">'Бланк заказа'!$V$174:$V$174</definedName>
    <definedName name="UnitOfMeasure6">'Бланк заказа'!$V$36:$V$36</definedName>
    <definedName name="UnitOfMeasure60">'Бланк заказа'!$V$179:$V$179</definedName>
    <definedName name="UnitOfMeasure61">'Бланк заказа'!$V$185:$V$185</definedName>
    <definedName name="UnitOfMeasure62">'Бланк заказа'!$V$186:$V$186</definedName>
    <definedName name="UnitOfMeasure63">'Бланк заказа'!$V$191:$V$191</definedName>
    <definedName name="UnitOfMeasure64">'Бланк заказа'!$V$192:$V$192</definedName>
    <definedName name="UnitOfMeasure65">'Бланк заказа'!$V$193:$V$193</definedName>
    <definedName name="UnitOfMeasure66">'Бланк заказа'!$V$198:$V$198</definedName>
    <definedName name="UnitOfMeasure67">'Бланк заказа'!$V$199:$V$199</definedName>
    <definedName name="UnitOfMeasure68">'Бланк заказа'!$V$200:$V$200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заказа'!$V$208:$V$208</definedName>
    <definedName name="UnitOfMeasure73">'Бланк заказа'!$V$209:$V$209</definedName>
    <definedName name="UnitOfMeasure74">'Бланк заказа'!$V$210:$V$210</definedName>
    <definedName name="UnitOfMeasure75">'Бланк заказа'!$V$211:$V$211</definedName>
    <definedName name="UnitOfMeasure76">'Бланк заказа'!$V$216:$V$216</definedName>
    <definedName name="UnitOfMeasure77">'Бланк заказа'!$V$221:$V$221</definedName>
    <definedName name="UnitOfMeasure78">'Бланк заказа'!$V$222:$V$222</definedName>
    <definedName name="UnitOfMeasure79">'Бланк заказа'!$V$228:$V$228</definedName>
    <definedName name="UnitOfMeasure8">'Бланк заказа'!$V$38:$V$38</definedName>
    <definedName name="UnitOfMeasure80">'Бланк заказа'!$V$234:$V$234</definedName>
    <definedName name="UnitOfMeasure81">'Бланк заказа'!$V$239:$V$239</definedName>
    <definedName name="UnitOfMeasure82">'Бланк заказа'!$V$245:$V$245</definedName>
    <definedName name="UnitOfMeasure83">'Бланк заказа'!$V$246:$V$246</definedName>
    <definedName name="UnitOfMeasure84">'Бланк заказа'!$V$251:$V$251</definedName>
    <definedName name="UnitOfMeasure85">'Бланк заказа'!$V$255:$V$255</definedName>
    <definedName name="UnitOfMeasure86">'Бланк заказа'!$V$256:$V$256</definedName>
    <definedName name="UnitOfMeasure87">'Бланк заказа'!$V$260:$V$260</definedName>
    <definedName name="UnitOfMeasure88">'Бланк заказа'!$V$261:$V$261</definedName>
    <definedName name="UnitOfMeasure89">'Бланк заказа'!$V$262:$V$262</definedName>
    <definedName name="UnitOfMeasure9">'Бланк заказа'!$V$39:$V$39</definedName>
    <definedName name="UnitOfMeasure90">'Бланк заказа'!$V$263:$V$263</definedName>
    <definedName name="UnitOfMeasure91">'Бланк заказа'!$V$267:$V$267</definedName>
    <definedName name="UnitOfMeasure92">'Бланк заказа'!$V$268:$V$268</definedName>
    <definedName name="UnitOfMeasure93">'Бланк заказа'!$V$269:$V$269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299" i="1" l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L299" i="1"/>
  <c r="K299" i="1"/>
  <c r="J299" i="1"/>
  <c r="I299" i="1"/>
  <c r="H299" i="1"/>
  <c r="G299" i="1"/>
  <c r="F299" i="1"/>
  <c r="E299" i="1"/>
  <c r="D299" i="1"/>
  <c r="C299" i="1"/>
  <c r="B299" i="1"/>
  <c r="W291" i="1"/>
  <c r="W290" i="1"/>
  <c r="W288" i="1"/>
  <c r="W287" i="1"/>
  <c r="Y286" i="1"/>
  <c r="X286" i="1"/>
  <c r="Y285" i="1"/>
  <c r="X285" i="1"/>
  <c r="O285" i="1"/>
  <c r="Y284" i="1"/>
  <c r="X284" i="1"/>
  <c r="O284" i="1"/>
  <c r="Y283" i="1"/>
  <c r="X283" i="1"/>
  <c r="Y282" i="1"/>
  <c r="X282" i="1"/>
  <c r="Y281" i="1"/>
  <c r="X281" i="1"/>
  <c r="Y280" i="1"/>
  <c r="X280" i="1"/>
  <c r="Y279" i="1"/>
  <c r="X279" i="1"/>
  <c r="Y278" i="1"/>
  <c r="X278" i="1"/>
  <c r="Y277" i="1"/>
  <c r="X277" i="1"/>
  <c r="Y276" i="1"/>
  <c r="X276" i="1"/>
  <c r="Y275" i="1"/>
  <c r="X275" i="1"/>
  <c r="O275" i="1"/>
  <c r="Y274" i="1"/>
  <c r="X274" i="1"/>
  <c r="Y273" i="1"/>
  <c r="X273" i="1"/>
  <c r="Y272" i="1"/>
  <c r="X272" i="1"/>
  <c r="Y271" i="1"/>
  <c r="X271" i="1"/>
  <c r="Y270" i="1"/>
  <c r="X270" i="1"/>
  <c r="Y269" i="1"/>
  <c r="X269" i="1"/>
  <c r="Y268" i="1"/>
  <c r="X268" i="1"/>
  <c r="Y267" i="1"/>
  <c r="X267" i="1"/>
  <c r="X288" i="1" s="1"/>
  <c r="W265" i="1"/>
  <c r="W264" i="1"/>
  <c r="Y263" i="1"/>
  <c r="X263" i="1"/>
  <c r="O263" i="1"/>
  <c r="Y262" i="1"/>
  <c r="X262" i="1"/>
  <c r="Y261" i="1"/>
  <c r="X261" i="1"/>
  <c r="O261" i="1"/>
  <c r="Y260" i="1"/>
  <c r="X260" i="1"/>
  <c r="X265" i="1" s="1"/>
  <c r="W258" i="1"/>
  <c r="W257" i="1"/>
  <c r="Y256" i="1"/>
  <c r="X256" i="1"/>
  <c r="Y255" i="1"/>
  <c r="Y257" i="1" s="1"/>
  <c r="X255" i="1"/>
  <c r="X257" i="1" s="1"/>
  <c r="W253" i="1"/>
  <c r="W252" i="1"/>
  <c r="Y251" i="1"/>
  <c r="Y252" i="1" s="1"/>
  <c r="X251" i="1"/>
  <c r="X253" i="1" s="1"/>
  <c r="W248" i="1"/>
  <c r="W247" i="1"/>
  <c r="Y246" i="1"/>
  <c r="X246" i="1"/>
  <c r="Y245" i="1"/>
  <c r="Y247" i="1" s="1"/>
  <c r="X245" i="1"/>
  <c r="X247" i="1" s="1"/>
  <c r="W241" i="1"/>
  <c r="W240" i="1"/>
  <c r="Y239" i="1"/>
  <c r="Y240" i="1" s="1"/>
  <c r="X239" i="1"/>
  <c r="X241" i="1" s="1"/>
  <c r="O239" i="1"/>
  <c r="W236" i="1"/>
  <c r="W235" i="1"/>
  <c r="Y234" i="1"/>
  <c r="Y235" i="1" s="1"/>
  <c r="X234" i="1"/>
  <c r="X236" i="1" s="1"/>
  <c r="O234" i="1"/>
  <c r="W230" i="1"/>
  <c r="W229" i="1"/>
  <c r="Y228" i="1"/>
  <c r="Y229" i="1" s="1"/>
  <c r="X228" i="1"/>
  <c r="X230" i="1" s="1"/>
  <c r="O228" i="1"/>
  <c r="W224" i="1"/>
  <c r="W223" i="1"/>
  <c r="Y222" i="1"/>
  <c r="X222" i="1"/>
  <c r="O222" i="1"/>
  <c r="Y221" i="1"/>
  <c r="X221" i="1"/>
  <c r="X224" i="1" s="1"/>
  <c r="O221" i="1"/>
  <c r="W218" i="1"/>
  <c r="W217" i="1"/>
  <c r="Y216" i="1"/>
  <c r="Y217" i="1" s="1"/>
  <c r="X216" i="1"/>
  <c r="X217" i="1" s="1"/>
  <c r="O216" i="1"/>
  <c r="W213" i="1"/>
  <c r="W212" i="1"/>
  <c r="Y211" i="1"/>
  <c r="X211" i="1"/>
  <c r="O211" i="1"/>
  <c r="Y210" i="1"/>
  <c r="X210" i="1"/>
  <c r="O210" i="1"/>
  <c r="Y209" i="1"/>
  <c r="X209" i="1"/>
  <c r="O209" i="1"/>
  <c r="Y208" i="1"/>
  <c r="X208" i="1"/>
  <c r="O208" i="1"/>
  <c r="W205" i="1"/>
  <c r="W204" i="1"/>
  <c r="Y203" i="1"/>
  <c r="X203" i="1"/>
  <c r="O203" i="1"/>
  <c r="Y202" i="1"/>
  <c r="X202" i="1"/>
  <c r="O202" i="1"/>
  <c r="Y201" i="1"/>
  <c r="X201" i="1"/>
  <c r="O201" i="1"/>
  <c r="Y200" i="1"/>
  <c r="X200" i="1"/>
  <c r="O200" i="1"/>
  <c r="Y199" i="1"/>
  <c r="X199" i="1"/>
  <c r="O199" i="1"/>
  <c r="Y198" i="1"/>
  <c r="X198" i="1"/>
  <c r="O198" i="1"/>
  <c r="W195" i="1"/>
  <c r="W194" i="1"/>
  <c r="Y193" i="1"/>
  <c r="X193" i="1"/>
  <c r="O193" i="1"/>
  <c r="Y192" i="1"/>
  <c r="X192" i="1"/>
  <c r="O192" i="1"/>
  <c r="Y191" i="1"/>
  <c r="X191" i="1"/>
  <c r="O191" i="1"/>
  <c r="W188" i="1"/>
  <c r="W187" i="1"/>
  <c r="Y186" i="1"/>
  <c r="X186" i="1"/>
  <c r="O186" i="1"/>
  <c r="Y185" i="1"/>
  <c r="X185" i="1"/>
  <c r="O185" i="1"/>
  <c r="W181" i="1"/>
  <c r="W180" i="1"/>
  <c r="Y179" i="1"/>
  <c r="Y180" i="1" s="1"/>
  <c r="X179" i="1"/>
  <c r="X181" i="1" s="1"/>
  <c r="O179" i="1"/>
  <c r="W176" i="1"/>
  <c r="W175" i="1"/>
  <c r="Y174" i="1"/>
  <c r="Y175" i="1" s="1"/>
  <c r="X174" i="1"/>
  <c r="X176" i="1" s="1"/>
  <c r="O174" i="1"/>
  <c r="W171" i="1"/>
  <c r="W170" i="1"/>
  <c r="Y169" i="1"/>
  <c r="Y170" i="1" s="1"/>
  <c r="X169" i="1"/>
  <c r="X171" i="1" s="1"/>
  <c r="O169" i="1"/>
  <c r="W166" i="1"/>
  <c r="W165" i="1"/>
  <c r="Y164" i="1"/>
  <c r="X164" i="1"/>
  <c r="Y163" i="1"/>
  <c r="Y165" i="1" s="1"/>
  <c r="X163" i="1"/>
  <c r="X166" i="1" s="1"/>
  <c r="O163" i="1"/>
  <c r="W159" i="1"/>
  <c r="W158" i="1"/>
  <c r="Y157" i="1"/>
  <c r="X157" i="1"/>
  <c r="O157" i="1"/>
  <c r="Y156" i="1"/>
  <c r="X156" i="1"/>
  <c r="O156" i="1"/>
  <c r="W154" i="1"/>
  <c r="W153" i="1"/>
  <c r="Y152" i="1"/>
  <c r="X152" i="1"/>
  <c r="Y151" i="1"/>
  <c r="X151" i="1"/>
  <c r="O151" i="1"/>
  <c r="Y150" i="1"/>
  <c r="X150" i="1"/>
  <c r="Y149" i="1"/>
  <c r="X149" i="1"/>
  <c r="W146" i="1"/>
  <c r="W145" i="1"/>
  <c r="Y144" i="1"/>
  <c r="Y145" i="1" s="1"/>
  <c r="X144" i="1"/>
  <c r="X145" i="1" s="1"/>
  <c r="O144" i="1"/>
  <c r="W141" i="1"/>
  <c r="W140" i="1"/>
  <c r="Y139" i="1"/>
  <c r="Y140" i="1" s="1"/>
  <c r="X139" i="1"/>
  <c r="X140" i="1" s="1"/>
  <c r="W135" i="1"/>
  <c r="W134" i="1"/>
  <c r="Y133" i="1"/>
  <c r="Y134" i="1" s="1"/>
  <c r="X133" i="1"/>
  <c r="X135" i="1" s="1"/>
  <c r="O133" i="1"/>
  <c r="W130" i="1"/>
  <c r="W129" i="1"/>
  <c r="Y128" i="1"/>
  <c r="X128" i="1"/>
  <c r="O128" i="1"/>
  <c r="Y127" i="1"/>
  <c r="X127" i="1"/>
  <c r="X130" i="1" s="1"/>
  <c r="O127" i="1"/>
  <c r="W124" i="1"/>
  <c r="W123" i="1"/>
  <c r="Y122" i="1"/>
  <c r="Y123" i="1" s="1"/>
  <c r="X122" i="1"/>
  <c r="X123" i="1" s="1"/>
  <c r="O122" i="1"/>
  <c r="W119" i="1"/>
  <c r="W118" i="1"/>
  <c r="Y117" i="1"/>
  <c r="X117" i="1"/>
  <c r="O117" i="1"/>
  <c r="Y116" i="1"/>
  <c r="X116" i="1"/>
  <c r="O116" i="1"/>
  <c r="Y115" i="1"/>
  <c r="X115" i="1"/>
  <c r="O115" i="1"/>
  <c r="Y114" i="1"/>
  <c r="X114" i="1"/>
  <c r="O114" i="1"/>
  <c r="W111" i="1"/>
  <c r="W110" i="1"/>
  <c r="Y109" i="1"/>
  <c r="Y110" i="1" s="1"/>
  <c r="X109" i="1"/>
  <c r="X111" i="1" s="1"/>
  <c r="O109" i="1"/>
  <c r="W106" i="1"/>
  <c r="W105" i="1"/>
  <c r="Y104" i="1"/>
  <c r="X104" i="1"/>
  <c r="O104" i="1"/>
  <c r="Y103" i="1"/>
  <c r="X103" i="1"/>
  <c r="X106" i="1" s="1"/>
  <c r="O103" i="1"/>
  <c r="W100" i="1"/>
  <c r="W99" i="1"/>
  <c r="Y98" i="1"/>
  <c r="X98" i="1"/>
  <c r="O98" i="1"/>
  <c r="Y97" i="1"/>
  <c r="X97" i="1"/>
  <c r="O97" i="1"/>
  <c r="Y96" i="1"/>
  <c r="X96" i="1"/>
  <c r="O96" i="1"/>
  <c r="Y95" i="1"/>
  <c r="X95" i="1"/>
  <c r="O95" i="1"/>
  <c r="W92" i="1"/>
  <c r="W91" i="1"/>
  <c r="Y90" i="1"/>
  <c r="X90" i="1"/>
  <c r="O90" i="1"/>
  <c r="Y89" i="1"/>
  <c r="X89" i="1"/>
  <c r="X91" i="1" s="1"/>
  <c r="O89" i="1"/>
  <c r="Y88" i="1"/>
  <c r="Y91" i="1" s="1"/>
  <c r="X88" i="1"/>
  <c r="O88" i="1"/>
  <c r="W85" i="1"/>
  <c r="W84" i="1"/>
  <c r="Y83" i="1"/>
  <c r="X83" i="1"/>
  <c r="O83" i="1"/>
  <c r="Y82" i="1"/>
  <c r="X82" i="1"/>
  <c r="O82" i="1"/>
  <c r="Y81" i="1"/>
  <c r="X81" i="1"/>
  <c r="O81" i="1"/>
  <c r="Y80" i="1"/>
  <c r="X80" i="1"/>
  <c r="O80" i="1"/>
  <c r="Y79" i="1"/>
  <c r="X79" i="1"/>
  <c r="O79" i="1"/>
  <c r="Y78" i="1"/>
  <c r="X78" i="1"/>
  <c r="O78" i="1"/>
  <c r="W75" i="1"/>
  <c r="W74" i="1"/>
  <c r="Y73" i="1"/>
  <c r="X73" i="1"/>
  <c r="O73" i="1"/>
  <c r="Y72" i="1"/>
  <c r="Y74" i="1" s="1"/>
  <c r="X72" i="1"/>
  <c r="O72" i="1"/>
  <c r="W69" i="1"/>
  <c r="X68" i="1"/>
  <c r="W68" i="1"/>
  <c r="Y67" i="1"/>
  <c r="Y68" i="1" s="1"/>
  <c r="X67" i="1"/>
  <c r="X69" i="1" s="1"/>
  <c r="O67" i="1"/>
  <c r="W64" i="1"/>
  <c r="W63" i="1"/>
  <c r="Y62" i="1"/>
  <c r="X62" i="1"/>
  <c r="O62" i="1"/>
  <c r="Y61" i="1"/>
  <c r="Y63" i="1" s="1"/>
  <c r="X61" i="1"/>
  <c r="O61" i="1"/>
  <c r="W58" i="1"/>
  <c r="W57" i="1"/>
  <c r="Y56" i="1"/>
  <c r="X56" i="1"/>
  <c r="O56" i="1"/>
  <c r="Y55" i="1"/>
  <c r="X55" i="1"/>
  <c r="O55" i="1"/>
  <c r="Y54" i="1"/>
  <c r="X54" i="1"/>
  <c r="O54" i="1"/>
  <c r="Y53" i="1"/>
  <c r="X53" i="1"/>
  <c r="O53" i="1"/>
  <c r="Y52" i="1"/>
  <c r="X52" i="1"/>
  <c r="X58" i="1" s="1"/>
  <c r="O52" i="1"/>
  <c r="Y51" i="1"/>
  <c r="Y57" i="1" s="1"/>
  <c r="X51" i="1"/>
  <c r="O51" i="1"/>
  <c r="W48" i="1"/>
  <c r="W47" i="1"/>
  <c r="Y46" i="1"/>
  <c r="X46" i="1"/>
  <c r="O46" i="1"/>
  <c r="Y45" i="1"/>
  <c r="X45" i="1"/>
  <c r="O45" i="1"/>
  <c r="Y44" i="1"/>
  <c r="X44" i="1"/>
  <c r="O44" i="1"/>
  <c r="W41" i="1"/>
  <c r="W40" i="1"/>
  <c r="Y39" i="1"/>
  <c r="X39" i="1"/>
  <c r="O39" i="1"/>
  <c r="Y38" i="1"/>
  <c r="X38" i="1"/>
  <c r="X40" i="1" s="1"/>
  <c r="O38" i="1"/>
  <c r="Y37" i="1"/>
  <c r="X37" i="1"/>
  <c r="Y36" i="1"/>
  <c r="Y40" i="1" s="1"/>
  <c r="X36" i="1"/>
  <c r="O36" i="1"/>
  <c r="W33" i="1"/>
  <c r="W32" i="1"/>
  <c r="Y31" i="1"/>
  <c r="X31" i="1"/>
  <c r="O31" i="1"/>
  <c r="Y30" i="1"/>
  <c r="X30" i="1"/>
  <c r="O30" i="1"/>
  <c r="Y29" i="1"/>
  <c r="X29" i="1"/>
  <c r="O29" i="1"/>
  <c r="Y28" i="1"/>
  <c r="X28" i="1"/>
  <c r="O28" i="1"/>
  <c r="W24" i="1"/>
  <c r="W23" i="1"/>
  <c r="Y22" i="1"/>
  <c r="Y23" i="1" s="1"/>
  <c r="X22" i="1"/>
  <c r="X24" i="1" s="1"/>
  <c r="O22" i="1"/>
  <c r="H10" i="1"/>
  <c r="A9" i="1"/>
  <c r="D7" i="1"/>
  <c r="P6" i="1"/>
  <c r="O2" i="1"/>
  <c r="X141" i="1" l="1"/>
  <c r="X118" i="1"/>
  <c r="Y118" i="1"/>
  <c r="Y153" i="1"/>
  <c r="X165" i="1"/>
  <c r="X170" i="1"/>
  <c r="X175" i="1"/>
  <c r="X180" i="1"/>
  <c r="Y187" i="1"/>
  <c r="X188" i="1"/>
  <c r="Y194" i="1"/>
  <c r="X195" i="1"/>
  <c r="X212" i="1"/>
  <c r="X119" i="1"/>
  <c r="X33" i="1"/>
  <c r="Y47" i="1"/>
  <c r="X47" i="1"/>
  <c r="X64" i="1"/>
  <c r="X74" i="1"/>
  <c r="X75" i="1"/>
  <c r="X85" i="1"/>
  <c r="Y99" i="1"/>
  <c r="X100" i="1"/>
  <c r="Y105" i="1"/>
  <c r="X110" i="1"/>
  <c r="Y129" i="1"/>
  <c r="X134" i="1"/>
  <c r="X153" i="1"/>
  <c r="X154" i="1"/>
  <c r="X159" i="1"/>
  <c r="X194" i="1"/>
  <c r="Y212" i="1"/>
  <c r="X213" i="1"/>
  <c r="Y223" i="1"/>
  <c r="X229" i="1"/>
  <c r="X235" i="1"/>
  <c r="X240" i="1"/>
  <c r="X252" i="1"/>
  <c r="Y264" i="1"/>
  <c r="X264" i="1"/>
  <c r="Y287" i="1"/>
  <c r="W292" i="1"/>
  <c r="F10" i="1"/>
  <c r="J9" i="1"/>
  <c r="F9" i="1"/>
  <c r="A10" i="1"/>
  <c r="X32" i="1"/>
  <c r="X84" i="1"/>
  <c r="X158" i="1"/>
  <c r="X205" i="1"/>
  <c r="X204" i="1"/>
  <c r="H9" i="1"/>
  <c r="X291" i="1"/>
  <c r="X290" i="1"/>
  <c r="X292" i="1" s="1"/>
  <c r="X23" i="1"/>
  <c r="W293" i="1"/>
  <c r="Y32" i="1"/>
  <c r="W289" i="1"/>
  <c r="X41" i="1"/>
  <c r="X48" i="1"/>
  <c r="X57" i="1"/>
  <c r="X63" i="1"/>
  <c r="Y84" i="1"/>
  <c r="X92" i="1"/>
  <c r="X99" i="1"/>
  <c r="X105" i="1"/>
  <c r="X124" i="1"/>
  <c r="X129" i="1"/>
  <c r="X146" i="1"/>
  <c r="Y158" i="1"/>
  <c r="X187" i="1"/>
  <c r="Y204" i="1"/>
  <c r="X218" i="1"/>
  <c r="X223" i="1"/>
  <c r="X248" i="1"/>
  <c r="X258" i="1"/>
  <c r="X287" i="1"/>
  <c r="Y294" i="1" l="1"/>
  <c r="X289" i="1"/>
  <c r="X293" i="1"/>
  <c r="A302" i="1" s="1"/>
  <c r="B302" i="1" l="1"/>
  <c r="C302" i="1"/>
</calcChain>
</file>

<file path=xl/sharedStrings.xml><?xml version="1.0" encoding="utf-8"?>
<sst xmlns="http://schemas.openxmlformats.org/spreadsheetml/2006/main" count="1101" uniqueCount="424">
  <si>
    <t xml:space="preserve">  БЛАНК ЗАКАЗА </t>
  </si>
  <si>
    <t>ЗПФ</t>
  </si>
  <si>
    <t>на отгрузку продукции с ООО Трейд-Сервис с</t>
  </si>
  <si>
    <t>20.04.2024</t>
  </si>
  <si>
    <t>бланк создан</t>
  </si>
  <si>
    <t>18.04.2024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</si>
  <si>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</si>
  <si>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</si>
  <si>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</si>
  <si>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</si>
  <si>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</si>
  <si>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</si>
  <si>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</si>
  <si>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</si>
  <si>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</si>
  <si>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</si>
  <si>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</si>
  <si>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</si>
  <si>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</si>
  <si>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</si>
  <si>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</si>
  <si>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</si>
  <si>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</si>
  <si>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</si>
  <si>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</si>
  <si>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</si>
  <si>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</si>
  <si>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</si>
  <si>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</si>
  <si>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</si>
  <si>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</si>
  <si>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</si>
  <si>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</si>
  <si>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</si>
  <si>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</si>
  <si>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</si>
  <si>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</si>
  <si>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</si>
  <si>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</si>
  <si>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</si>
  <si>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</si>
  <si>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</si>
  <si>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</si>
  <si>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</si>
  <si>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</si>
  <si>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</si>
  <si>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</si>
  <si>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</si>
  <si>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</si>
  <si>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</si>
  <si>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</si>
  <si>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</si>
  <si>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</si>
  <si>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</si>
  <si>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</si>
  <si>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</si>
  <si>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</si>
  <si>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</si>
  <si>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</si>
  <si>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</si>
  <si>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</si>
  <si>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</si>
  <si>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</si>
  <si>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</si>
  <si>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</si>
  <si>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</si>
  <si>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</si>
  <si>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</si>
  <si>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</si>
  <si>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</si>
  <si>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</si>
  <si>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</si>
  <si>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</si>
  <si>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</si>
  <si>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</si>
  <si>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</si>
  <si>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</si>
  <si>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</si>
  <si>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</si>
  <si>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</si>
  <si>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</si>
  <si>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</si>
  <si>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</si>
  <si>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</si>
  <si>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</si>
  <si>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</si>
  <si>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</si>
  <si>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</si>
  <si>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</si>
  <si>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</si>
  <si>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</si>
  <si>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</si>
  <si>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</si>
  <si>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</si>
  <si>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</si>
  <si>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</si>
  <si>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</si>
  <si>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</si>
  <si>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</si>
  <si>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</si>
  <si>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</si>
  <si>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</si>
  <si>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</si>
  <si>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</si>
  <si>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</si>
  <si>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</si>
  <si>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</si>
  <si>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</si>
  <si>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</si>
  <si>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</si>
  <si>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</si>
  <si>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</si>
  <si>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</si>
  <si>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</si>
  <si>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</si>
  <si>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</si>
  <si>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</si>
  <si>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</si>
  <si>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</si>
  <si>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</si>
  <si>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</si>
  <si>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</si>
  <si>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</si>
  <si>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</si>
  <si>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</si>
  <si>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</si>
  <si>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</si>
  <si>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</si>
  <si>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</si>
  <si>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</si>
  <si>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</si>
  <si>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</si>
  <si>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</si>
  <si>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</si>
  <si>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</si>
  <si>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</si>
  <si>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</si>
  <si>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</si>
  <si>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</si>
  <si>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</si>
  <si>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</si>
  <si>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</si>
  <si>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</si>
  <si>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</si>
  <si>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</si>
  <si>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</si>
  <si>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</si>
  <si>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</si>
  <si>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</si>
  <si>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</si>
  <si>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</si>
  <si>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</si>
  <si>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</si>
  <si>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</si>
  <si>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</si>
  <si>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</si>
  <si>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</si>
  <si>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</si>
  <si>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</si>
  <si>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</si>
  <si>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</si>
  <si>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</si>
  <si>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</si>
  <si>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</si>
  <si>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</si>
  <si>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</si>
  <si>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</si>
  <si>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</si>
  <si>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</si>
  <si>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</si>
  <si>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</si>
  <si>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</si>
  <si>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</si>
  <si>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</si>
  <si>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</si>
  <si>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</si>
  <si>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</si>
  <si>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</si>
  <si>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</si>
  <si>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</si>
  <si>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</si>
  <si>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</si>
  <si>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</si>
  <si>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</si>
  <si>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</si>
  <si>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</si>
  <si>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</si>
  <si>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</si>
  <si>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</si>
  <si>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</si>
  <si>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</si>
  <si>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</si>
  <si>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</si>
  <si>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</si>
  <si>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</si>
  <si>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</si>
  <si>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</si>
  <si>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</si>
  <si>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</si>
  <si>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</si>
  <si>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</si>
  <si>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</si>
  <si>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</si>
  <si>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</si>
  <si>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</si>
  <si>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</si>
  <si>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</si>
  <si>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</si>
  <si>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</si>
  <si>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</si>
  <si>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</si>
  <si>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</si>
  <si>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</si>
  <si>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</si>
  <si>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</si>
  <si>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</si>
  <si>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</si>
  <si>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</si>
  <si>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</si>
  <si>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</si>
  <si>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</si>
  <si>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</si>
  <si>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</si>
  <si>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</si>
  <si>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</si>
  <si>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</si>
  <si>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</si>
  <si>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</si>
  <si>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</si>
  <si>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</si>
  <si>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</si>
  <si>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</si>
  <si>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</si>
  <si>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</si>
  <si>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</si>
  <si>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</si>
  <si>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</si>
  <si>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</si>
  <si>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</si>
  <si>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</si>
  <si>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</si>
  <si>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</si>
  <si>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</si>
  <si>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</si>
  <si>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</si>
  <si>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</si>
  <si>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</si>
  <si>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</si>
  <si>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</si>
  <si>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</si>
  <si>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</si>
  <si>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</si>
  <si>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</si>
  <si>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</si>
  <si>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</si>
  <si>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</si>
  <si>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</si>
  <si>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</si>
  <si>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</si>
  <si>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</si>
  <si>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</si>
  <si>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</si>
  <si>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</si>
  <si>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</si>
  <si>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</si>
  <si>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</si>
  <si>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</si>
  <si>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</si>
  <si>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</si>
  <si>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</si>
  <si>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</si>
  <si>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</si>
  <si>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</si>
  <si>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</si>
  <si>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</si>
  <si>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</si>
  <si>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</si>
  <si>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</si>
  <si>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</si>
  <si>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</si>
  <si>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</si>
  <si>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</si>
  <si>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</si>
  <si>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</si>
  <si>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</si>
  <si>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</si>
  <si>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</si>
  <si>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</si>
  <si>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</si>
  <si>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</si>
  <si>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</si>
  <si>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</si>
  <si>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</si>
  <si>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</si>
  <si>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</si>
  <si>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</si>
  <si>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</si>
  <si>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</si>
  <si>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</si>
  <si>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</si>
  <si>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</si>
  <si>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</si>
  <si>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</si>
  <si>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</si>
  <si>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</si>
  <si>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</si>
  <si>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</si>
  <si>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</si>
  <si>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</si>
  <si>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</si>
  <si>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</si>
  <si>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</si>
  <si>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</si>
  <si>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</si>
  <si>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</si>
  <si>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</si>
  <si>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SU003383</t>
  </si>
  <si>
    <t>P004191</t>
  </si>
  <si>
    <t>«Мини-пицца с ветчиной и сыром» Фикс.вес 0,3 ф/п ТМ «Зареченские»</t>
  </si>
  <si>
    <t>Новинка</t>
  </si>
  <si>
    <t>SU003382</t>
  </si>
  <si>
    <t>P004195</t>
  </si>
  <si>
    <t>Снеки «Мини-сосиски в тесте»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</si>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</sst>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53" fillId="0" borderId="15" xfId="0" applyFont="1" applyBorder="1" applyAlignment="1">
      <alignment horizontal="left" vertical="center" wrapText="1"/>
    </xf>
    <xf numFmtId="0" fontId="0" fillId="0" borderId="19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4" fillId="24" borderId="0" xfId="39" applyFont="1" applyFill="1" applyAlignment="1">
      <alignment horizontal="center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0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3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302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7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79" customWidth="1"/>
    <col min="18" max="18" width="6.140625" style="179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79" customWidth="1"/>
    <col min="24" max="24" width="11" style="179" customWidth="1"/>
    <col min="25" max="25" width="10" style="179" customWidth="1"/>
    <col min="26" max="26" width="11.5703125" style="179" customWidth="1"/>
    <col min="27" max="27" width="10.42578125" style="179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79" customWidth="1"/>
    <col min="32" max="32" width="9.140625" style="179" customWidth="1"/>
    <col min="33" max="16384" width="9.140625" style="179"/>
  </cols>
  <sheetData>
    <row r="1" spans="1:30" s="184" customFormat="1" ht="45" customHeight="1" x14ac:dyDescent="0.2">
      <c r="A1" s="41"/>
      <c r="B1" s="41"/>
      <c r="C1" s="41"/>
      <c r="D1" s="290" t="s">
        <v>0</v>
      </c>
      <c r="E1" s="269"/>
      <c r="F1" s="269"/>
      <c r="G1" s="12" t="s">
        <v>1</v>
      </c>
      <c r="H1" s="290" t="s">
        <v>2</v>
      </c>
      <c r="I1" s="269"/>
      <c r="J1" s="269"/>
      <c r="K1" s="269"/>
      <c r="L1" s="269"/>
      <c r="M1" s="269"/>
      <c r="N1" s="269"/>
      <c r="O1" s="269"/>
      <c r="P1" s="269"/>
      <c r="Q1" s="383" t="s">
        <v>3</v>
      </c>
      <c r="R1" s="269"/>
      <c r="S1" s="26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8"/>
      <c r="Q2" s="198"/>
      <c r="R2" s="198"/>
      <c r="S2" s="198"/>
      <c r="T2" s="198"/>
      <c r="U2" s="198"/>
      <c r="V2" s="198"/>
      <c r="W2" s="16"/>
      <c r="X2" s="16"/>
      <c r="Y2" s="16"/>
      <c r="Z2" s="16"/>
      <c r="AA2" s="51"/>
      <c r="AB2" s="51"/>
      <c r="AC2" s="51"/>
    </row>
    <row r="3" spans="1:30" s="1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8"/>
      <c r="P3" s="198"/>
      <c r="Q3" s="198"/>
      <c r="R3" s="198"/>
      <c r="S3" s="198"/>
      <c r="T3" s="198"/>
      <c r="U3" s="198"/>
      <c r="V3" s="198"/>
      <c r="W3" s="16"/>
      <c r="X3" s="16"/>
      <c r="Y3" s="16"/>
      <c r="Z3" s="16"/>
      <c r="AA3" s="51"/>
      <c r="AB3" s="51"/>
      <c r="AC3" s="51"/>
    </row>
    <row r="4" spans="1:30" s="1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4" customFormat="1" ht="23.45" customHeight="1" x14ac:dyDescent="0.2">
      <c r="A5" s="214" t="s">
        <v>8</v>
      </c>
      <c r="B5" s="215"/>
      <c r="C5" s="216"/>
      <c r="D5" s="260"/>
      <c r="E5" s="261"/>
      <c r="F5" s="368" t="s">
        <v>9</v>
      </c>
      <c r="G5" s="216"/>
      <c r="H5" s="260" t="s">
        <v>423</v>
      </c>
      <c r="I5" s="293"/>
      <c r="J5" s="293"/>
      <c r="K5" s="293"/>
      <c r="L5" s="261"/>
      <c r="M5" s="62"/>
      <c r="O5" s="24" t="s">
        <v>10</v>
      </c>
      <c r="P5" s="372">
        <v>45411</v>
      </c>
      <c r="Q5" s="219"/>
      <c r="S5" s="373" t="s">
        <v>11</v>
      </c>
      <c r="T5" s="272"/>
      <c r="U5" s="332" t="s">
        <v>12</v>
      </c>
      <c r="V5" s="219"/>
      <c r="AA5" s="51"/>
      <c r="AB5" s="51"/>
      <c r="AC5" s="51"/>
    </row>
    <row r="6" spans="1:30" s="184" customFormat="1" ht="24" customHeight="1" x14ac:dyDescent="0.2">
      <c r="A6" s="214" t="s">
        <v>13</v>
      </c>
      <c r="B6" s="215"/>
      <c r="C6" s="216"/>
      <c r="D6" s="356" t="s">
        <v>14</v>
      </c>
      <c r="E6" s="357"/>
      <c r="F6" s="357"/>
      <c r="G6" s="357"/>
      <c r="H6" s="357"/>
      <c r="I6" s="357"/>
      <c r="J6" s="357"/>
      <c r="K6" s="357"/>
      <c r="L6" s="219"/>
      <c r="M6" s="63"/>
      <c r="O6" s="24" t="s">
        <v>15</v>
      </c>
      <c r="P6" s="223" t="str">
        <f>IF(P5=0," ",CHOOSE(WEEKDAY(P5,2),"Понедельник","Вторник","Среда","Четверг","Пятница","Суббота","Воскресенье"))</f>
        <v>Понедельник</v>
      </c>
      <c r="Q6" s="192"/>
      <c r="S6" s="294" t="s">
        <v>16</v>
      </c>
      <c r="T6" s="272"/>
      <c r="U6" s="284" t="s">
        <v>17</v>
      </c>
      <c r="V6" s="285"/>
      <c r="AA6" s="51"/>
      <c r="AB6" s="51"/>
      <c r="AC6" s="51"/>
    </row>
    <row r="7" spans="1:30" s="184" customFormat="1" ht="21.75" hidden="1" customHeight="1" x14ac:dyDescent="0.2">
      <c r="A7" s="55"/>
      <c r="B7" s="55"/>
      <c r="C7" s="55"/>
      <c r="D7" s="338" t="str">
        <f>IFERROR(VLOOKUP(DeliveryAddress,Table,3,0),1)</f>
        <v>1</v>
      </c>
      <c r="E7" s="339"/>
      <c r="F7" s="339"/>
      <c r="G7" s="339"/>
      <c r="H7" s="339"/>
      <c r="I7" s="339"/>
      <c r="J7" s="339"/>
      <c r="K7" s="339"/>
      <c r="L7" s="309"/>
      <c r="M7" s="64"/>
      <c r="O7" s="24"/>
      <c r="P7" s="42"/>
      <c r="Q7" s="42"/>
      <c r="S7" s="198"/>
      <c r="T7" s="272"/>
      <c r="U7" s="286"/>
      <c r="V7" s="287"/>
      <c r="AA7" s="51"/>
      <c r="AB7" s="51"/>
      <c r="AC7" s="51"/>
    </row>
    <row r="8" spans="1:30" s="184" customFormat="1" ht="25.5" customHeight="1" x14ac:dyDescent="0.2">
      <c r="A8" s="385" t="s">
        <v>18</v>
      </c>
      <c r="B8" s="200"/>
      <c r="C8" s="201"/>
      <c r="D8" s="264"/>
      <c r="E8" s="265"/>
      <c r="F8" s="265"/>
      <c r="G8" s="265"/>
      <c r="H8" s="265"/>
      <c r="I8" s="265"/>
      <c r="J8" s="265"/>
      <c r="K8" s="265"/>
      <c r="L8" s="266"/>
      <c r="M8" s="65"/>
      <c r="O8" s="24" t="s">
        <v>19</v>
      </c>
      <c r="P8" s="308">
        <v>0.33333333333333331</v>
      </c>
      <c r="Q8" s="309"/>
      <c r="S8" s="198"/>
      <c r="T8" s="272"/>
      <c r="U8" s="286"/>
      <c r="V8" s="287"/>
      <c r="AA8" s="51"/>
      <c r="AB8" s="51"/>
      <c r="AC8" s="51"/>
    </row>
    <row r="9" spans="1:30" s="184" customFormat="1" ht="39.950000000000003" customHeight="1" x14ac:dyDescent="0.2">
      <c r="A9" s="2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8"/>
      <c r="C9" s="198"/>
      <c r="D9" s="282"/>
      <c r="E9" s="221"/>
      <c r="F9" s="2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8"/>
      <c r="H9" s="220" t="str">
        <f>IF(AND($A$9="Тип доверенности/получателя при получении в адресе перегруза:",$D$9="Разовая доверенность"),"Введите ФИО","")</f>
        <v/>
      </c>
      <c r="I9" s="221"/>
      <c r="J9" s="2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1"/>
      <c r="L9" s="221"/>
      <c r="M9" s="185"/>
      <c r="O9" s="26" t="s">
        <v>20</v>
      </c>
      <c r="P9" s="212"/>
      <c r="Q9" s="213"/>
      <c r="S9" s="198"/>
      <c r="T9" s="272"/>
      <c r="U9" s="288"/>
      <c r="V9" s="289"/>
      <c r="W9" s="43"/>
      <c r="X9" s="43"/>
      <c r="Y9" s="43"/>
      <c r="Z9" s="43"/>
      <c r="AA9" s="51"/>
      <c r="AB9" s="51"/>
      <c r="AC9" s="51"/>
    </row>
    <row r="10" spans="1:30" s="184" customFormat="1" ht="26.45" customHeight="1" x14ac:dyDescent="0.2">
      <c r="A10" s="2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8"/>
      <c r="C10" s="198"/>
      <c r="D10" s="282"/>
      <c r="E10" s="221"/>
      <c r="F10" s="2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8"/>
      <c r="H10" s="320" t="str">
        <f>IFERROR(VLOOKUP($D$10,Proxy,2,FALSE),"")</f>
        <v/>
      </c>
      <c r="I10" s="198"/>
      <c r="J10" s="198"/>
      <c r="K10" s="198"/>
      <c r="L10" s="198"/>
      <c r="M10" s="183"/>
      <c r="O10" s="26" t="s">
        <v>21</v>
      </c>
      <c r="P10" s="343"/>
      <c r="Q10" s="344"/>
      <c r="T10" s="24" t="s">
        <v>22</v>
      </c>
      <c r="U10" s="292" t="s">
        <v>23</v>
      </c>
      <c r="V10" s="285"/>
      <c r="W10" s="44"/>
      <c r="X10" s="44"/>
      <c r="Y10" s="44"/>
      <c r="Z10" s="44"/>
      <c r="AA10" s="51"/>
      <c r="AB10" s="51"/>
      <c r="AC10" s="51"/>
    </row>
    <row r="11" spans="1:30" s="1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218"/>
      <c r="Q11" s="219"/>
      <c r="T11" s="24" t="s">
        <v>26</v>
      </c>
      <c r="U11" s="329" t="s">
        <v>27</v>
      </c>
      <c r="V11" s="213"/>
      <c r="W11" s="45"/>
      <c r="X11" s="45"/>
      <c r="Y11" s="45"/>
      <c r="Z11" s="45"/>
      <c r="AA11" s="51"/>
      <c r="AB11" s="51"/>
      <c r="AC11" s="51"/>
    </row>
    <row r="12" spans="1:30" s="184" customFormat="1" ht="18.600000000000001" customHeight="1" x14ac:dyDescent="0.2">
      <c r="A12" s="369" t="s">
        <v>28</v>
      </c>
      <c r="B12" s="215"/>
      <c r="C12" s="215"/>
      <c r="D12" s="215"/>
      <c r="E12" s="215"/>
      <c r="F12" s="215"/>
      <c r="G12" s="215"/>
      <c r="H12" s="215"/>
      <c r="I12" s="215"/>
      <c r="J12" s="215"/>
      <c r="K12" s="215"/>
      <c r="L12" s="216"/>
      <c r="M12" s="66"/>
      <c r="O12" s="24" t="s">
        <v>29</v>
      </c>
      <c r="P12" s="308"/>
      <c r="Q12" s="309"/>
      <c r="R12" s="23"/>
      <c r="T12" s="24"/>
      <c r="U12" s="269"/>
      <c r="V12" s="198"/>
      <c r="AA12" s="51"/>
      <c r="AB12" s="51"/>
      <c r="AC12" s="51"/>
    </row>
    <row r="13" spans="1:30" s="184" customFormat="1" ht="23.25" customHeight="1" x14ac:dyDescent="0.2">
      <c r="A13" s="369" t="s">
        <v>30</v>
      </c>
      <c r="B13" s="215"/>
      <c r="C13" s="215"/>
      <c r="D13" s="215"/>
      <c r="E13" s="215"/>
      <c r="F13" s="215"/>
      <c r="G13" s="215"/>
      <c r="H13" s="215"/>
      <c r="I13" s="215"/>
      <c r="J13" s="215"/>
      <c r="K13" s="215"/>
      <c r="L13" s="216"/>
      <c r="M13" s="66"/>
      <c r="N13" s="26"/>
      <c r="O13" s="26" t="s">
        <v>31</v>
      </c>
      <c r="P13" s="329"/>
      <c r="Q13" s="213"/>
      <c r="R13" s="23"/>
      <c r="W13" s="49"/>
      <c r="X13" s="49"/>
      <c r="Y13" s="49"/>
      <c r="Z13" s="49"/>
      <c r="AA13" s="51"/>
      <c r="AB13" s="51"/>
      <c r="AC13" s="51"/>
    </row>
    <row r="14" spans="1:30" s="184" customFormat="1" ht="18.600000000000001" customHeight="1" x14ac:dyDescent="0.2">
      <c r="A14" s="369" t="s">
        <v>32</v>
      </c>
      <c r="B14" s="215"/>
      <c r="C14" s="215"/>
      <c r="D14" s="215"/>
      <c r="E14" s="215"/>
      <c r="F14" s="215"/>
      <c r="G14" s="215"/>
      <c r="H14" s="215"/>
      <c r="I14" s="215"/>
      <c r="J14" s="215"/>
      <c r="K14" s="215"/>
      <c r="L14" s="216"/>
      <c r="M14" s="66"/>
      <c r="W14" s="50"/>
      <c r="X14" s="50"/>
      <c r="Y14" s="50"/>
      <c r="Z14" s="50"/>
      <c r="AA14" s="51"/>
      <c r="AB14" s="51"/>
      <c r="AC14" s="51"/>
    </row>
    <row r="15" spans="1:30" s="184" customFormat="1" ht="22.5" customHeight="1" x14ac:dyDescent="0.2">
      <c r="A15" s="378" t="s">
        <v>33</v>
      </c>
      <c r="B15" s="215"/>
      <c r="C15" s="215"/>
      <c r="D15" s="215"/>
      <c r="E15" s="215"/>
      <c r="F15" s="215"/>
      <c r="G15" s="215"/>
      <c r="H15" s="215"/>
      <c r="I15" s="215"/>
      <c r="J15" s="215"/>
      <c r="K15" s="215"/>
      <c r="L15" s="216"/>
      <c r="M15" s="67"/>
      <c r="O15" s="268" t="s">
        <v>34</v>
      </c>
      <c r="P15" s="269"/>
      <c r="Q15" s="269"/>
      <c r="R15" s="269"/>
      <c r="S15" s="26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70"/>
      <c r="P16" s="270"/>
      <c r="Q16" s="270"/>
      <c r="R16" s="270"/>
      <c r="S16" s="270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34" t="s">
        <v>35</v>
      </c>
      <c r="B17" s="234" t="s">
        <v>36</v>
      </c>
      <c r="C17" s="331" t="s">
        <v>37</v>
      </c>
      <c r="D17" s="234" t="s">
        <v>38</v>
      </c>
      <c r="E17" s="296"/>
      <c r="F17" s="234" t="s">
        <v>39</v>
      </c>
      <c r="G17" s="234" t="s">
        <v>40</v>
      </c>
      <c r="H17" s="234" t="s">
        <v>41</v>
      </c>
      <c r="I17" s="234" t="s">
        <v>42</v>
      </c>
      <c r="J17" s="234" t="s">
        <v>43</v>
      </c>
      <c r="K17" s="234" t="s">
        <v>44</v>
      </c>
      <c r="L17" s="234" t="s">
        <v>45</v>
      </c>
      <c r="M17" s="234" t="s">
        <v>46</v>
      </c>
      <c r="N17" s="234" t="s">
        <v>47</v>
      </c>
      <c r="O17" s="234" t="s">
        <v>48</v>
      </c>
      <c r="P17" s="295"/>
      <c r="Q17" s="295"/>
      <c r="R17" s="295"/>
      <c r="S17" s="296"/>
      <c r="T17" s="377" t="s">
        <v>49</v>
      </c>
      <c r="U17" s="216"/>
      <c r="V17" s="234" t="s">
        <v>50</v>
      </c>
      <c r="W17" s="234" t="s">
        <v>51</v>
      </c>
      <c r="X17" s="390" t="s">
        <v>52</v>
      </c>
      <c r="Y17" s="234" t="s">
        <v>53</v>
      </c>
      <c r="Z17" s="254" t="s">
        <v>54</v>
      </c>
      <c r="AA17" s="254" t="s">
        <v>55</v>
      </c>
      <c r="AB17" s="254" t="s">
        <v>56</v>
      </c>
      <c r="AC17" s="255"/>
      <c r="AD17" s="256"/>
      <c r="AE17" s="280"/>
      <c r="BB17" s="375" t="s">
        <v>57</v>
      </c>
    </row>
    <row r="18" spans="1:54" ht="14.25" customHeight="1" x14ac:dyDescent="0.2">
      <c r="A18" s="235"/>
      <c r="B18" s="235"/>
      <c r="C18" s="235"/>
      <c r="D18" s="297"/>
      <c r="E18" s="299"/>
      <c r="F18" s="235"/>
      <c r="G18" s="235"/>
      <c r="H18" s="235"/>
      <c r="I18" s="235"/>
      <c r="J18" s="235"/>
      <c r="K18" s="235"/>
      <c r="L18" s="235"/>
      <c r="M18" s="235"/>
      <c r="N18" s="235"/>
      <c r="O18" s="297"/>
      <c r="P18" s="298"/>
      <c r="Q18" s="298"/>
      <c r="R18" s="298"/>
      <c r="S18" s="299"/>
      <c r="T18" s="182" t="s">
        <v>58</v>
      </c>
      <c r="U18" s="182" t="s">
        <v>59</v>
      </c>
      <c r="V18" s="235"/>
      <c r="W18" s="235"/>
      <c r="X18" s="391"/>
      <c r="Y18" s="235"/>
      <c r="Z18" s="346"/>
      <c r="AA18" s="346"/>
      <c r="AB18" s="257"/>
      <c r="AC18" s="258"/>
      <c r="AD18" s="259"/>
      <c r="AE18" s="281"/>
      <c r="BB18" s="198"/>
    </row>
    <row r="19" spans="1:54" ht="27.75" hidden="1" customHeight="1" x14ac:dyDescent="0.2">
      <c r="A19" s="204" t="s">
        <v>60</v>
      </c>
      <c r="B19" s="205"/>
      <c r="C19" s="205"/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N19" s="205"/>
      <c r="O19" s="205"/>
      <c r="P19" s="205"/>
      <c r="Q19" s="205"/>
      <c r="R19" s="205"/>
      <c r="S19" s="205"/>
      <c r="T19" s="205"/>
      <c r="U19" s="205"/>
      <c r="V19" s="205"/>
      <c r="W19" s="205"/>
      <c r="X19" s="205"/>
      <c r="Y19" s="205"/>
      <c r="Z19" s="48"/>
      <c r="AA19" s="48"/>
    </row>
    <row r="20" spans="1:54" ht="16.5" hidden="1" customHeight="1" x14ac:dyDescent="0.25">
      <c r="A20" s="197" t="s">
        <v>60</v>
      </c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198"/>
      <c r="R20" s="198"/>
      <c r="S20" s="198"/>
      <c r="T20" s="198"/>
      <c r="U20" s="198"/>
      <c r="V20" s="198"/>
      <c r="W20" s="198"/>
      <c r="X20" s="198"/>
      <c r="Y20" s="198"/>
      <c r="Z20" s="181"/>
      <c r="AA20" s="181"/>
    </row>
    <row r="21" spans="1:54" ht="14.25" hidden="1" customHeight="1" x14ac:dyDescent="0.25">
      <c r="A21" s="208" t="s">
        <v>61</v>
      </c>
      <c r="B21" s="198"/>
      <c r="C21" s="198"/>
      <c r="D21" s="198"/>
      <c r="E21" s="198"/>
      <c r="F21" s="198"/>
      <c r="G21" s="198"/>
      <c r="H21" s="198"/>
      <c r="I21" s="198"/>
      <c r="J21" s="198"/>
      <c r="K21" s="198"/>
      <c r="L21" s="198"/>
      <c r="M21" s="198"/>
      <c r="N21" s="198"/>
      <c r="O21" s="198"/>
      <c r="P21" s="198"/>
      <c r="Q21" s="198"/>
      <c r="R21" s="198"/>
      <c r="S21" s="198"/>
      <c r="T21" s="198"/>
      <c r="U21" s="198"/>
      <c r="V21" s="198"/>
      <c r="W21" s="198"/>
      <c r="X21" s="198"/>
      <c r="Y21" s="198"/>
      <c r="Z21" s="180"/>
      <c r="AA21" s="180"/>
    </row>
    <row r="22" spans="1:54" ht="27" hidden="1" customHeight="1" x14ac:dyDescent="0.25">
      <c r="A22" s="54" t="s">
        <v>62</v>
      </c>
      <c r="B22" s="54" t="s">
        <v>63</v>
      </c>
      <c r="C22" s="31">
        <v>4301070899</v>
      </c>
      <c r="D22" s="191">
        <v>4607111035752</v>
      </c>
      <c r="E22" s="192"/>
      <c r="F22" s="186">
        <v>0.43</v>
      </c>
      <c r="G22" s="32">
        <v>16</v>
      </c>
      <c r="H22" s="186">
        <v>6.88</v>
      </c>
      <c r="I22" s="186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2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3"/>
      <c r="Q22" s="203"/>
      <c r="R22" s="203"/>
      <c r="S22" s="192"/>
      <c r="T22" s="34"/>
      <c r="U22" s="34"/>
      <c r="V22" s="35" t="s">
        <v>66</v>
      </c>
      <c r="W22" s="187">
        <v>0</v>
      </c>
      <c r="X22" s="188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hidden="1" x14ac:dyDescent="0.2">
      <c r="A23" s="225"/>
      <c r="B23" s="198"/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226"/>
      <c r="O23" s="199" t="s">
        <v>67</v>
      </c>
      <c r="P23" s="200"/>
      <c r="Q23" s="200"/>
      <c r="R23" s="200"/>
      <c r="S23" s="200"/>
      <c r="T23" s="200"/>
      <c r="U23" s="201"/>
      <c r="V23" s="37" t="s">
        <v>66</v>
      </c>
      <c r="W23" s="189">
        <f>IFERROR(SUM(W22:W22),"0")</f>
        <v>0</v>
      </c>
      <c r="X23" s="189">
        <f>IFERROR(SUM(X22:X22),"0")</f>
        <v>0</v>
      </c>
      <c r="Y23" s="189">
        <f>IFERROR(IF(Y22="",0,Y22),"0")</f>
        <v>0</v>
      </c>
      <c r="Z23" s="190"/>
      <c r="AA23" s="190"/>
    </row>
    <row r="24" spans="1:54" hidden="1" x14ac:dyDescent="0.2">
      <c r="A24" s="198"/>
      <c r="B24" s="198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226"/>
      <c r="O24" s="199" t="s">
        <v>67</v>
      </c>
      <c r="P24" s="200"/>
      <c r="Q24" s="200"/>
      <c r="R24" s="200"/>
      <c r="S24" s="200"/>
      <c r="T24" s="200"/>
      <c r="U24" s="201"/>
      <c r="V24" s="37" t="s">
        <v>68</v>
      </c>
      <c r="W24" s="189">
        <f>IFERROR(SUMPRODUCT(W22:W22*H22:H22),"0")</f>
        <v>0</v>
      </c>
      <c r="X24" s="189">
        <f>IFERROR(SUMPRODUCT(X22:X22*H22:H22),"0")</f>
        <v>0</v>
      </c>
      <c r="Y24" s="37"/>
      <c r="Z24" s="190"/>
      <c r="AA24" s="190"/>
    </row>
    <row r="25" spans="1:54" ht="27.75" hidden="1" customHeight="1" x14ac:dyDescent="0.2">
      <c r="A25" s="204" t="s">
        <v>69</v>
      </c>
      <c r="B25" s="205"/>
      <c r="C25" s="205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205"/>
      <c r="V25" s="205"/>
      <c r="W25" s="205"/>
      <c r="X25" s="205"/>
      <c r="Y25" s="205"/>
      <c r="Z25" s="48"/>
      <c r="AA25" s="48"/>
    </row>
    <row r="26" spans="1:54" ht="16.5" hidden="1" customHeight="1" x14ac:dyDescent="0.25">
      <c r="A26" s="197" t="s">
        <v>70</v>
      </c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198"/>
      <c r="Z26" s="181"/>
      <c r="AA26" s="181"/>
    </row>
    <row r="27" spans="1:54" ht="14.25" hidden="1" customHeight="1" x14ac:dyDescent="0.25">
      <c r="A27" s="208" t="s">
        <v>71</v>
      </c>
      <c r="B27" s="198"/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8"/>
      <c r="O27" s="198"/>
      <c r="P27" s="198"/>
      <c r="Q27" s="198"/>
      <c r="R27" s="198"/>
      <c r="S27" s="198"/>
      <c r="T27" s="198"/>
      <c r="U27" s="198"/>
      <c r="V27" s="198"/>
      <c r="W27" s="198"/>
      <c r="X27" s="198"/>
      <c r="Y27" s="198"/>
      <c r="Z27" s="180"/>
      <c r="AA27" s="180"/>
    </row>
    <row r="28" spans="1:54" ht="27" hidden="1" customHeight="1" x14ac:dyDescent="0.25">
      <c r="A28" s="54" t="s">
        <v>72</v>
      </c>
      <c r="B28" s="54" t="s">
        <v>73</v>
      </c>
      <c r="C28" s="31">
        <v>4301132066</v>
      </c>
      <c r="D28" s="191">
        <v>4607111036520</v>
      </c>
      <c r="E28" s="192"/>
      <c r="F28" s="186">
        <v>0.25</v>
      </c>
      <c r="G28" s="32">
        <v>6</v>
      </c>
      <c r="H28" s="186">
        <v>1.5</v>
      </c>
      <c r="I28" s="186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206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3"/>
      <c r="Q28" s="203"/>
      <c r="R28" s="203"/>
      <c r="S28" s="192"/>
      <c r="T28" s="34"/>
      <c r="U28" s="34"/>
      <c r="V28" s="35" t="s">
        <v>66</v>
      </c>
      <c r="W28" s="187">
        <v>0</v>
      </c>
      <c r="X28" s="188">
        <f>IFERROR(IF(W28="","",W28),"")</f>
        <v>0</v>
      </c>
      <c r="Y28" s="36">
        <f>IFERROR(IF(W28="","",W28*0.00936),"")</f>
        <v>0</v>
      </c>
      <c r="Z28" s="56"/>
      <c r="AA28" s="57"/>
      <c r="AE28" s="61"/>
      <c r="BB28" s="69" t="s">
        <v>75</v>
      </c>
    </row>
    <row r="29" spans="1:54" ht="27" hidden="1" customHeight="1" x14ac:dyDescent="0.25">
      <c r="A29" s="54" t="s">
        <v>76</v>
      </c>
      <c r="B29" s="54" t="s">
        <v>77</v>
      </c>
      <c r="C29" s="31">
        <v>4301132063</v>
      </c>
      <c r="D29" s="191">
        <v>4607111036605</v>
      </c>
      <c r="E29" s="192"/>
      <c r="F29" s="186">
        <v>0.25</v>
      </c>
      <c r="G29" s="32">
        <v>6</v>
      </c>
      <c r="H29" s="186">
        <v>1.5</v>
      </c>
      <c r="I29" s="186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2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3"/>
      <c r="Q29" s="203"/>
      <c r="R29" s="203"/>
      <c r="S29" s="192"/>
      <c r="T29" s="34"/>
      <c r="U29" s="34"/>
      <c r="V29" s="35" t="s">
        <v>66</v>
      </c>
      <c r="W29" s="187">
        <v>0</v>
      </c>
      <c r="X29" s="188">
        <f>IFERROR(IF(W29="","",W29),"")</f>
        <v>0</v>
      </c>
      <c r="Y29" s="36">
        <f>IFERROR(IF(W29="","",W29*0.00936),"")</f>
        <v>0</v>
      </c>
      <c r="Z29" s="56"/>
      <c r="AA29" s="57"/>
      <c r="AE29" s="61"/>
      <c r="BB29" s="70" t="s">
        <v>75</v>
      </c>
    </row>
    <row r="30" spans="1:54" ht="27" customHeight="1" x14ac:dyDescent="0.25">
      <c r="A30" s="54" t="s">
        <v>78</v>
      </c>
      <c r="B30" s="54" t="s">
        <v>79</v>
      </c>
      <c r="C30" s="31">
        <v>4301132064</v>
      </c>
      <c r="D30" s="191">
        <v>4607111036537</v>
      </c>
      <c r="E30" s="192"/>
      <c r="F30" s="186">
        <v>0.25</v>
      </c>
      <c r="G30" s="32">
        <v>6</v>
      </c>
      <c r="H30" s="186">
        <v>1.5</v>
      </c>
      <c r="I30" s="186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2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3"/>
      <c r="Q30" s="203"/>
      <c r="R30" s="203"/>
      <c r="S30" s="192"/>
      <c r="T30" s="34"/>
      <c r="U30" s="34"/>
      <c r="V30" s="35" t="s">
        <v>66</v>
      </c>
      <c r="W30" s="187">
        <v>271</v>
      </c>
      <c r="X30" s="188">
        <f>IFERROR(IF(W30="","",W30),"")</f>
        <v>271</v>
      </c>
      <c r="Y30" s="36">
        <f>IFERROR(IF(W30="","",W30*0.00936),"")</f>
        <v>2.5365600000000001</v>
      </c>
      <c r="Z30" s="56"/>
      <c r="AA30" s="57"/>
      <c r="AE30" s="61"/>
      <c r="BB30" s="71" t="s">
        <v>75</v>
      </c>
    </row>
    <row r="31" spans="1:54" ht="27" hidden="1" customHeight="1" x14ac:dyDescent="0.25">
      <c r="A31" s="54" t="s">
        <v>80</v>
      </c>
      <c r="B31" s="54" t="s">
        <v>81</v>
      </c>
      <c r="C31" s="31">
        <v>4301132065</v>
      </c>
      <c r="D31" s="191">
        <v>4607111036599</v>
      </c>
      <c r="E31" s="192"/>
      <c r="F31" s="186">
        <v>0.25</v>
      </c>
      <c r="G31" s="32">
        <v>6</v>
      </c>
      <c r="H31" s="186">
        <v>1.5</v>
      </c>
      <c r="I31" s="186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2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3"/>
      <c r="Q31" s="203"/>
      <c r="R31" s="203"/>
      <c r="S31" s="192"/>
      <c r="T31" s="34"/>
      <c r="U31" s="34"/>
      <c r="V31" s="35" t="s">
        <v>66</v>
      </c>
      <c r="W31" s="187">
        <v>0</v>
      </c>
      <c r="X31" s="188">
        <f>IFERROR(IF(W31="","",W31),"")</f>
        <v>0</v>
      </c>
      <c r="Y31" s="36">
        <f>IFERROR(IF(W31="","",W31*0.00936),"")</f>
        <v>0</v>
      </c>
      <c r="Z31" s="56"/>
      <c r="AA31" s="57"/>
      <c r="AE31" s="61"/>
      <c r="BB31" s="72" t="s">
        <v>75</v>
      </c>
    </row>
    <row r="32" spans="1:54" x14ac:dyDescent="0.2">
      <c r="A32" s="225"/>
      <c r="B32" s="198"/>
      <c r="C32" s="198"/>
      <c r="D32" s="198"/>
      <c r="E32" s="198"/>
      <c r="F32" s="198"/>
      <c r="G32" s="198"/>
      <c r="H32" s="198"/>
      <c r="I32" s="198"/>
      <c r="J32" s="198"/>
      <c r="K32" s="198"/>
      <c r="L32" s="198"/>
      <c r="M32" s="198"/>
      <c r="N32" s="226"/>
      <c r="O32" s="199" t="s">
        <v>67</v>
      </c>
      <c r="P32" s="200"/>
      <c r="Q32" s="200"/>
      <c r="R32" s="200"/>
      <c r="S32" s="200"/>
      <c r="T32" s="200"/>
      <c r="U32" s="201"/>
      <c r="V32" s="37" t="s">
        <v>66</v>
      </c>
      <c r="W32" s="189">
        <f>IFERROR(SUM(W28:W31),"0")</f>
        <v>271</v>
      </c>
      <c r="X32" s="189">
        <f>IFERROR(SUM(X28:X31),"0")</f>
        <v>271</v>
      </c>
      <c r="Y32" s="189">
        <f>IFERROR(IF(Y28="",0,Y28),"0")+IFERROR(IF(Y29="",0,Y29),"0")+IFERROR(IF(Y30="",0,Y30),"0")+IFERROR(IF(Y31="",0,Y31),"0")</f>
        <v>2.5365600000000001</v>
      </c>
      <c r="Z32" s="190"/>
      <c r="AA32" s="190"/>
    </row>
    <row r="33" spans="1:54" x14ac:dyDescent="0.2">
      <c r="A33" s="198"/>
      <c r="B33" s="198"/>
      <c r="C33" s="198"/>
      <c r="D33" s="198"/>
      <c r="E33" s="198"/>
      <c r="F33" s="198"/>
      <c r="G33" s="198"/>
      <c r="H33" s="198"/>
      <c r="I33" s="198"/>
      <c r="J33" s="198"/>
      <c r="K33" s="198"/>
      <c r="L33" s="198"/>
      <c r="M33" s="198"/>
      <c r="N33" s="226"/>
      <c r="O33" s="199" t="s">
        <v>67</v>
      </c>
      <c r="P33" s="200"/>
      <c r="Q33" s="200"/>
      <c r="R33" s="200"/>
      <c r="S33" s="200"/>
      <c r="T33" s="200"/>
      <c r="U33" s="201"/>
      <c r="V33" s="37" t="s">
        <v>68</v>
      </c>
      <c r="W33" s="189">
        <f>IFERROR(SUMPRODUCT(W28:W31*H28:H31),"0")</f>
        <v>406.5</v>
      </c>
      <c r="X33" s="189">
        <f>IFERROR(SUMPRODUCT(X28:X31*H28:H31),"0")</f>
        <v>406.5</v>
      </c>
      <c r="Y33" s="37"/>
      <c r="Z33" s="190"/>
      <c r="AA33" s="190"/>
    </row>
    <row r="34" spans="1:54" ht="16.5" hidden="1" customHeight="1" x14ac:dyDescent="0.25">
      <c r="A34" s="197" t="s">
        <v>82</v>
      </c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198"/>
      <c r="Z34" s="181"/>
      <c r="AA34" s="181"/>
    </row>
    <row r="35" spans="1:54" ht="14.25" hidden="1" customHeight="1" x14ac:dyDescent="0.25">
      <c r="A35" s="208" t="s">
        <v>61</v>
      </c>
      <c r="B35" s="198"/>
      <c r="C35" s="198"/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198"/>
      <c r="O35" s="198"/>
      <c r="P35" s="198"/>
      <c r="Q35" s="198"/>
      <c r="R35" s="198"/>
      <c r="S35" s="198"/>
      <c r="T35" s="198"/>
      <c r="U35" s="198"/>
      <c r="V35" s="198"/>
      <c r="W35" s="198"/>
      <c r="X35" s="198"/>
      <c r="Y35" s="198"/>
      <c r="Z35" s="180"/>
      <c r="AA35" s="180"/>
    </row>
    <row r="36" spans="1:54" ht="27" hidden="1" customHeight="1" x14ac:dyDescent="0.25">
      <c r="A36" s="54" t="s">
        <v>83</v>
      </c>
      <c r="B36" s="54" t="s">
        <v>84</v>
      </c>
      <c r="C36" s="31">
        <v>4301070865</v>
      </c>
      <c r="D36" s="191">
        <v>4607111036285</v>
      </c>
      <c r="E36" s="192"/>
      <c r="F36" s="186">
        <v>0.75</v>
      </c>
      <c r="G36" s="32">
        <v>8</v>
      </c>
      <c r="H36" s="186">
        <v>6</v>
      </c>
      <c r="I36" s="186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0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3"/>
      <c r="Q36" s="203"/>
      <c r="R36" s="203"/>
      <c r="S36" s="192"/>
      <c r="T36" s="34"/>
      <c r="U36" s="34"/>
      <c r="V36" s="35" t="s">
        <v>66</v>
      </c>
      <c r="W36" s="187">
        <v>0</v>
      </c>
      <c r="X36" s="188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hidden="1" customHeight="1" x14ac:dyDescent="0.25">
      <c r="A37" s="54" t="s">
        <v>85</v>
      </c>
      <c r="B37" s="54" t="s">
        <v>86</v>
      </c>
      <c r="C37" s="31">
        <v>4301070861</v>
      </c>
      <c r="D37" s="191">
        <v>4607111036308</v>
      </c>
      <c r="E37" s="192"/>
      <c r="F37" s="186">
        <v>0.75</v>
      </c>
      <c r="G37" s="32">
        <v>8</v>
      </c>
      <c r="H37" s="186">
        <v>6</v>
      </c>
      <c r="I37" s="186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11" t="s">
        <v>87</v>
      </c>
      <c r="P37" s="203"/>
      <c r="Q37" s="203"/>
      <c r="R37" s="203"/>
      <c r="S37" s="192"/>
      <c r="T37" s="34"/>
      <c r="U37" s="34"/>
      <c r="V37" s="35" t="s">
        <v>66</v>
      </c>
      <c r="W37" s="187">
        <v>0</v>
      </c>
      <c r="X37" s="188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hidden="1" customHeight="1" x14ac:dyDescent="0.25">
      <c r="A38" s="54" t="s">
        <v>88</v>
      </c>
      <c r="B38" s="54" t="s">
        <v>89</v>
      </c>
      <c r="C38" s="31">
        <v>4301070884</v>
      </c>
      <c r="D38" s="191">
        <v>4607111036315</v>
      </c>
      <c r="E38" s="192"/>
      <c r="F38" s="186">
        <v>0.75</v>
      </c>
      <c r="G38" s="32">
        <v>8</v>
      </c>
      <c r="H38" s="186">
        <v>6</v>
      </c>
      <c r="I38" s="186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8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3"/>
      <c r="Q38" s="203"/>
      <c r="R38" s="203"/>
      <c r="S38" s="192"/>
      <c r="T38" s="34"/>
      <c r="U38" s="34"/>
      <c r="V38" s="35" t="s">
        <v>66</v>
      </c>
      <c r="W38" s="187">
        <v>0</v>
      </c>
      <c r="X38" s="188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90</v>
      </c>
      <c r="B39" s="54" t="s">
        <v>91</v>
      </c>
      <c r="C39" s="31">
        <v>4301070864</v>
      </c>
      <c r="D39" s="191">
        <v>4607111036292</v>
      </c>
      <c r="E39" s="192"/>
      <c r="F39" s="186">
        <v>0.75</v>
      </c>
      <c r="G39" s="32">
        <v>8</v>
      </c>
      <c r="H39" s="186">
        <v>6</v>
      </c>
      <c r="I39" s="186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30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3"/>
      <c r="Q39" s="203"/>
      <c r="R39" s="203"/>
      <c r="S39" s="192"/>
      <c r="T39" s="34"/>
      <c r="U39" s="34"/>
      <c r="V39" s="35" t="s">
        <v>66</v>
      </c>
      <c r="W39" s="187">
        <v>102</v>
      </c>
      <c r="X39" s="188">
        <f>IFERROR(IF(W39="","",W39),"")</f>
        <v>102</v>
      </c>
      <c r="Y39" s="36">
        <f>IFERROR(IF(W39="","",W39*0.0155),"")</f>
        <v>1.581</v>
      </c>
      <c r="Z39" s="56"/>
      <c r="AA39" s="57"/>
      <c r="AE39" s="61"/>
      <c r="BB39" s="76" t="s">
        <v>1</v>
      </c>
    </row>
    <row r="40" spans="1:54" x14ac:dyDescent="0.2">
      <c r="A40" s="225"/>
      <c r="B40" s="198"/>
      <c r="C40" s="198"/>
      <c r="D40" s="198"/>
      <c r="E40" s="198"/>
      <c r="F40" s="198"/>
      <c r="G40" s="198"/>
      <c r="H40" s="198"/>
      <c r="I40" s="198"/>
      <c r="J40" s="198"/>
      <c r="K40" s="198"/>
      <c r="L40" s="198"/>
      <c r="M40" s="198"/>
      <c r="N40" s="226"/>
      <c r="O40" s="199" t="s">
        <v>67</v>
      </c>
      <c r="P40" s="200"/>
      <c r="Q40" s="200"/>
      <c r="R40" s="200"/>
      <c r="S40" s="200"/>
      <c r="T40" s="200"/>
      <c r="U40" s="201"/>
      <c r="V40" s="37" t="s">
        <v>66</v>
      </c>
      <c r="W40" s="189">
        <f>IFERROR(SUM(W36:W39),"0")</f>
        <v>102</v>
      </c>
      <c r="X40" s="189">
        <f>IFERROR(SUM(X36:X39),"0")</f>
        <v>102</v>
      </c>
      <c r="Y40" s="189">
        <f>IFERROR(IF(Y36="",0,Y36),"0")+IFERROR(IF(Y37="",0,Y37),"0")+IFERROR(IF(Y38="",0,Y38),"0")+IFERROR(IF(Y39="",0,Y39),"0")</f>
        <v>1.581</v>
      </c>
      <c r="Z40" s="190"/>
      <c r="AA40" s="190"/>
    </row>
    <row r="41" spans="1:54" x14ac:dyDescent="0.2">
      <c r="A41" s="198"/>
      <c r="B41" s="198"/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M41" s="198"/>
      <c r="N41" s="226"/>
      <c r="O41" s="199" t="s">
        <v>67</v>
      </c>
      <c r="P41" s="200"/>
      <c r="Q41" s="200"/>
      <c r="R41" s="200"/>
      <c r="S41" s="200"/>
      <c r="T41" s="200"/>
      <c r="U41" s="201"/>
      <c r="V41" s="37" t="s">
        <v>68</v>
      </c>
      <c r="W41" s="189">
        <f>IFERROR(SUMPRODUCT(W36:W39*H36:H39),"0")</f>
        <v>612</v>
      </c>
      <c r="X41" s="189">
        <f>IFERROR(SUMPRODUCT(X36:X39*H36:H39),"0")</f>
        <v>612</v>
      </c>
      <c r="Y41" s="37"/>
      <c r="Z41" s="190"/>
      <c r="AA41" s="190"/>
    </row>
    <row r="42" spans="1:54" ht="16.5" hidden="1" customHeight="1" x14ac:dyDescent="0.25">
      <c r="A42" s="197" t="s">
        <v>92</v>
      </c>
      <c r="B42" s="198"/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8"/>
      <c r="U42" s="198"/>
      <c r="V42" s="198"/>
      <c r="W42" s="198"/>
      <c r="X42" s="198"/>
      <c r="Y42" s="198"/>
      <c r="Z42" s="181"/>
      <c r="AA42" s="181"/>
    </row>
    <row r="43" spans="1:54" ht="14.25" hidden="1" customHeight="1" x14ac:dyDescent="0.25">
      <c r="A43" s="208" t="s">
        <v>93</v>
      </c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8"/>
      <c r="N43" s="198"/>
      <c r="O43" s="198"/>
      <c r="P43" s="198"/>
      <c r="Q43" s="198"/>
      <c r="R43" s="198"/>
      <c r="S43" s="198"/>
      <c r="T43" s="198"/>
      <c r="U43" s="198"/>
      <c r="V43" s="198"/>
      <c r="W43" s="198"/>
      <c r="X43" s="198"/>
      <c r="Y43" s="198"/>
      <c r="Z43" s="180"/>
      <c r="AA43" s="180"/>
    </row>
    <row r="44" spans="1:54" ht="16.5" hidden="1" customHeight="1" x14ac:dyDescent="0.25">
      <c r="A44" s="54" t="s">
        <v>94</v>
      </c>
      <c r="B44" s="54" t="s">
        <v>95</v>
      </c>
      <c r="C44" s="31">
        <v>4301190046</v>
      </c>
      <c r="D44" s="191">
        <v>4607111038951</v>
      </c>
      <c r="E44" s="192"/>
      <c r="F44" s="186">
        <v>0.2</v>
      </c>
      <c r="G44" s="32">
        <v>6</v>
      </c>
      <c r="H44" s="186">
        <v>1.2</v>
      </c>
      <c r="I44" s="186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28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3"/>
      <c r="Q44" s="203"/>
      <c r="R44" s="203"/>
      <c r="S44" s="192"/>
      <c r="T44" s="34"/>
      <c r="U44" s="34"/>
      <c r="V44" s="35" t="s">
        <v>66</v>
      </c>
      <c r="W44" s="187">
        <v>0</v>
      </c>
      <c r="X44" s="188">
        <f>IFERROR(IF(W44="","",W44),"")</f>
        <v>0</v>
      </c>
      <c r="Y44" s="36">
        <f>IFERROR(IF(W44="","",W44*0.0095),"")</f>
        <v>0</v>
      </c>
      <c r="Z44" s="56"/>
      <c r="AA44" s="57"/>
      <c r="AE44" s="61"/>
      <c r="BB44" s="77" t="s">
        <v>75</v>
      </c>
    </row>
    <row r="45" spans="1:54" ht="27" hidden="1" customHeight="1" x14ac:dyDescent="0.25">
      <c r="A45" s="54" t="s">
        <v>97</v>
      </c>
      <c r="B45" s="54" t="s">
        <v>98</v>
      </c>
      <c r="C45" s="31">
        <v>4301190022</v>
      </c>
      <c r="D45" s="191">
        <v>4607111037053</v>
      </c>
      <c r="E45" s="192"/>
      <c r="F45" s="186">
        <v>0.2</v>
      </c>
      <c r="G45" s="32">
        <v>6</v>
      </c>
      <c r="H45" s="186">
        <v>1.2</v>
      </c>
      <c r="I45" s="186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2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5" s="203"/>
      <c r="Q45" s="203"/>
      <c r="R45" s="203"/>
      <c r="S45" s="192"/>
      <c r="T45" s="34"/>
      <c r="U45" s="34"/>
      <c r="V45" s="35" t="s">
        <v>66</v>
      </c>
      <c r="W45" s="187">
        <v>0</v>
      </c>
      <c r="X45" s="188">
        <f>IFERROR(IF(W45="","",W45),"")</f>
        <v>0</v>
      </c>
      <c r="Y45" s="36">
        <f>IFERROR(IF(W45="","",W45*0.0095),"")</f>
        <v>0</v>
      </c>
      <c r="Z45" s="56"/>
      <c r="AA45" s="57"/>
      <c r="AE45" s="61"/>
      <c r="BB45" s="78" t="s">
        <v>75</v>
      </c>
    </row>
    <row r="46" spans="1:54" ht="27" hidden="1" customHeight="1" x14ac:dyDescent="0.25">
      <c r="A46" s="54" t="s">
        <v>99</v>
      </c>
      <c r="B46" s="54" t="s">
        <v>100</v>
      </c>
      <c r="C46" s="31">
        <v>4301190023</v>
      </c>
      <c r="D46" s="191">
        <v>4607111037060</v>
      </c>
      <c r="E46" s="192"/>
      <c r="F46" s="186">
        <v>0.2</v>
      </c>
      <c r="G46" s="32">
        <v>6</v>
      </c>
      <c r="H46" s="186">
        <v>1.2</v>
      </c>
      <c r="I46" s="186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4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6" s="203"/>
      <c r="Q46" s="203"/>
      <c r="R46" s="203"/>
      <c r="S46" s="192"/>
      <c r="T46" s="34"/>
      <c r="U46" s="34"/>
      <c r="V46" s="35" t="s">
        <v>66</v>
      </c>
      <c r="W46" s="187">
        <v>0</v>
      </c>
      <c r="X46" s="188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75</v>
      </c>
    </row>
    <row r="47" spans="1:54" hidden="1" x14ac:dyDescent="0.2">
      <c r="A47" s="225"/>
      <c r="B47" s="198"/>
      <c r="C47" s="198"/>
      <c r="D47" s="198"/>
      <c r="E47" s="198"/>
      <c r="F47" s="198"/>
      <c r="G47" s="198"/>
      <c r="H47" s="198"/>
      <c r="I47" s="198"/>
      <c r="J47" s="198"/>
      <c r="K47" s="198"/>
      <c r="L47" s="198"/>
      <c r="M47" s="198"/>
      <c r="N47" s="226"/>
      <c r="O47" s="199" t="s">
        <v>67</v>
      </c>
      <c r="P47" s="200"/>
      <c r="Q47" s="200"/>
      <c r="R47" s="200"/>
      <c r="S47" s="200"/>
      <c r="T47" s="200"/>
      <c r="U47" s="201"/>
      <c r="V47" s="37" t="s">
        <v>66</v>
      </c>
      <c r="W47" s="189">
        <f>IFERROR(SUM(W44:W46),"0")</f>
        <v>0</v>
      </c>
      <c r="X47" s="189">
        <f>IFERROR(SUM(X44:X46),"0")</f>
        <v>0</v>
      </c>
      <c r="Y47" s="189">
        <f>IFERROR(IF(Y44="",0,Y44),"0")+IFERROR(IF(Y45="",0,Y45),"0")+IFERROR(IF(Y46="",0,Y46),"0")</f>
        <v>0</v>
      </c>
      <c r="Z47" s="190"/>
      <c r="AA47" s="190"/>
    </row>
    <row r="48" spans="1:54" hidden="1" x14ac:dyDescent="0.2">
      <c r="A48" s="198"/>
      <c r="B48" s="198"/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226"/>
      <c r="O48" s="199" t="s">
        <v>67</v>
      </c>
      <c r="P48" s="200"/>
      <c r="Q48" s="200"/>
      <c r="R48" s="200"/>
      <c r="S48" s="200"/>
      <c r="T48" s="200"/>
      <c r="U48" s="201"/>
      <c r="V48" s="37" t="s">
        <v>68</v>
      </c>
      <c r="W48" s="189">
        <f>IFERROR(SUMPRODUCT(W44:W46*H44:H46),"0")</f>
        <v>0</v>
      </c>
      <c r="X48" s="189">
        <f>IFERROR(SUMPRODUCT(X44:X46*H44:H46),"0")</f>
        <v>0</v>
      </c>
      <c r="Y48" s="37"/>
      <c r="Z48" s="190"/>
      <c r="AA48" s="190"/>
    </row>
    <row r="49" spans="1:54" ht="16.5" hidden="1" customHeight="1" x14ac:dyDescent="0.25">
      <c r="A49" s="197" t="s">
        <v>101</v>
      </c>
      <c r="B49" s="198"/>
      <c r="C49" s="198"/>
      <c r="D49" s="198"/>
      <c r="E49" s="198"/>
      <c r="F49" s="198"/>
      <c r="G49" s="198"/>
      <c r="H49" s="198"/>
      <c r="I49" s="198"/>
      <c r="J49" s="198"/>
      <c r="K49" s="198"/>
      <c r="L49" s="198"/>
      <c r="M49" s="198"/>
      <c r="N49" s="198"/>
      <c r="O49" s="198"/>
      <c r="P49" s="198"/>
      <c r="Q49" s="198"/>
      <c r="R49" s="198"/>
      <c r="S49" s="198"/>
      <c r="T49" s="198"/>
      <c r="U49" s="198"/>
      <c r="V49" s="198"/>
      <c r="W49" s="198"/>
      <c r="X49" s="198"/>
      <c r="Y49" s="198"/>
      <c r="Z49" s="181"/>
      <c r="AA49" s="181"/>
    </row>
    <row r="50" spans="1:54" ht="14.25" hidden="1" customHeight="1" x14ac:dyDescent="0.25">
      <c r="A50" s="208" t="s">
        <v>61</v>
      </c>
      <c r="B50" s="198"/>
      <c r="C50" s="198"/>
      <c r="D50" s="198"/>
      <c r="E50" s="198"/>
      <c r="F50" s="198"/>
      <c r="G50" s="198"/>
      <c r="H50" s="198"/>
      <c r="I50" s="198"/>
      <c r="J50" s="198"/>
      <c r="K50" s="198"/>
      <c r="L50" s="198"/>
      <c r="M50" s="198"/>
      <c r="N50" s="198"/>
      <c r="O50" s="198"/>
      <c r="P50" s="198"/>
      <c r="Q50" s="198"/>
      <c r="R50" s="198"/>
      <c r="S50" s="198"/>
      <c r="T50" s="198"/>
      <c r="U50" s="198"/>
      <c r="V50" s="198"/>
      <c r="W50" s="198"/>
      <c r="X50" s="198"/>
      <c r="Y50" s="198"/>
      <c r="Z50" s="180"/>
      <c r="AA50" s="180"/>
    </row>
    <row r="51" spans="1:54" ht="27" hidden="1" customHeight="1" x14ac:dyDescent="0.25">
      <c r="A51" s="54" t="s">
        <v>102</v>
      </c>
      <c r="B51" s="54" t="s">
        <v>103</v>
      </c>
      <c r="C51" s="31">
        <v>4301070989</v>
      </c>
      <c r="D51" s="191">
        <v>4607111037190</v>
      </c>
      <c r="E51" s="192"/>
      <c r="F51" s="186">
        <v>0.43</v>
      </c>
      <c r="G51" s="32">
        <v>16</v>
      </c>
      <c r="H51" s="186">
        <v>6.88</v>
      </c>
      <c r="I51" s="186">
        <v>7.1996000000000002</v>
      </c>
      <c r="J51" s="32">
        <v>84</v>
      </c>
      <c r="K51" s="32" t="s">
        <v>64</v>
      </c>
      <c r="L51" s="33" t="s">
        <v>65</v>
      </c>
      <c r="M51" s="33"/>
      <c r="N51" s="32">
        <v>180</v>
      </c>
      <c r="O51" s="32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1" s="203"/>
      <c r="Q51" s="203"/>
      <c r="R51" s="203"/>
      <c r="S51" s="192"/>
      <c r="T51" s="34"/>
      <c r="U51" s="34"/>
      <c r="V51" s="35" t="s">
        <v>66</v>
      </c>
      <c r="W51" s="187">
        <v>0</v>
      </c>
      <c r="X51" s="188">
        <f t="shared" ref="X51:X56" si="0">IFERROR(IF(W51="","",W51),"")</f>
        <v>0</v>
      </c>
      <c r="Y51" s="36">
        <f t="shared" ref="Y51:Y56" si="1">IFERROR(IF(W51="","",W51*0.0155),"")</f>
        <v>0</v>
      </c>
      <c r="Z51" s="56"/>
      <c r="AA51" s="57"/>
      <c r="AE51" s="61"/>
      <c r="BB51" s="80" t="s">
        <v>1</v>
      </c>
    </row>
    <row r="52" spans="1:54" ht="27" hidden="1" customHeight="1" x14ac:dyDescent="0.25">
      <c r="A52" s="54" t="s">
        <v>104</v>
      </c>
      <c r="B52" s="54" t="s">
        <v>105</v>
      </c>
      <c r="C52" s="31">
        <v>4301070972</v>
      </c>
      <c r="D52" s="191">
        <v>4607111037183</v>
      </c>
      <c r="E52" s="192"/>
      <c r="F52" s="186">
        <v>0.9</v>
      </c>
      <c r="G52" s="32">
        <v>8</v>
      </c>
      <c r="H52" s="186">
        <v>7.2</v>
      </c>
      <c r="I52" s="186">
        <v>7.4859999999999998</v>
      </c>
      <c r="J52" s="32">
        <v>84</v>
      </c>
      <c r="K52" s="32" t="s">
        <v>64</v>
      </c>
      <c r="L52" s="33" t="s">
        <v>65</v>
      </c>
      <c r="M52" s="33"/>
      <c r="N52" s="32">
        <v>180</v>
      </c>
      <c r="O52" s="23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2" s="203"/>
      <c r="Q52" s="203"/>
      <c r="R52" s="203"/>
      <c r="S52" s="192"/>
      <c r="T52" s="34"/>
      <c r="U52" s="34"/>
      <c r="V52" s="35" t="s">
        <v>66</v>
      </c>
      <c r="W52" s="187">
        <v>0</v>
      </c>
      <c r="X52" s="188">
        <f t="shared" si="0"/>
        <v>0</v>
      </c>
      <c r="Y52" s="36">
        <f t="shared" si="1"/>
        <v>0</v>
      </c>
      <c r="Z52" s="56"/>
      <c r="AA52" s="57"/>
      <c r="AE52" s="61"/>
      <c r="BB52" s="81" t="s">
        <v>1</v>
      </c>
    </row>
    <row r="53" spans="1:54" ht="27" hidden="1" customHeight="1" x14ac:dyDescent="0.25">
      <c r="A53" s="54" t="s">
        <v>106</v>
      </c>
      <c r="B53" s="54" t="s">
        <v>107</v>
      </c>
      <c r="C53" s="31">
        <v>4301070970</v>
      </c>
      <c r="D53" s="191">
        <v>4607111037091</v>
      </c>
      <c r="E53" s="192"/>
      <c r="F53" s="186">
        <v>0.43</v>
      </c>
      <c r="G53" s="32">
        <v>16</v>
      </c>
      <c r="H53" s="186">
        <v>6.88</v>
      </c>
      <c r="I53" s="186">
        <v>7.11</v>
      </c>
      <c r="J53" s="32">
        <v>84</v>
      </c>
      <c r="K53" s="32" t="s">
        <v>64</v>
      </c>
      <c r="L53" s="33" t="s">
        <v>65</v>
      </c>
      <c r="M53" s="33"/>
      <c r="N53" s="32">
        <v>180</v>
      </c>
      <c r="O53" s="26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3" s="203"/>
      <c r="Q53" s="203"/>
      <c r="R53" s="203"/>
      <c r="S53" s="192"/>
      <c r="T53" s="34"/>
      <c r="U53" s="34"/>
      <c r="V53" s="35" t="s">
        <v>66</v>
      </c>
      <c r="W53" s="187">
        <v>0</v>
      </c>
      <c r="X53" s="188">
        <f t="shared" si="0"/>
        <v>0</v>
      </c>
      <c r="Y53" s="36">
        <f t="shared" si="1"/>
        <v>0</v>
      </c>
      <c r="Z53" s="56"/>
      <c r="AA53" s="57"/>
      <c r="AE53" s="61"/>
      <c r="BB53" s="82" t="s">
        <v>1</v>
      </c>
    </row>
    <row r="54" spans="1:54" ht="27" hidden="1" customHeight="1" x14ac:dyDescent="0.25">
      <c r="A54" s="54" t="s">
        <v>108</v>
      </c>
      <c r="B54" s="54" t="s">
        <v>109</v>
      </c>
      <c r="C54" s="31">
        <v>4301070971</v>
      </c>
      <c r="D54" s="191">
        <v>4607111036902</v>
      </c>
      <c r="E54" s="192"/>
      <c r="F54" s="186">
        <v>0.9</v>
      </c>
      <c r="G54" s="32">
        <v>8</v>
      </c>
      <c r="H54" s="186">
        <v>7.2</v>
      </c>
      <c r="I54" s="186">
        <v>7.43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38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4" s="203"/>
      <c r="Q54" s="203"/>
      <c r="R54" s="203"/>
      <c r="S54" s="192"/>
      <c r="T54" s="34"/>
      <c r="U54" s="34"/>
      <c r="V54" s="35" t="s">
        <v>66</v>
      </c>
      <c r="W54" s="187">
        <v>0</v>
      </c>
      <c r="X54" s="188">
        <f t="shared" si="0"/>
        <v>0</v>
      </c>
      <c r="Y54" s="36">
        <f t="shared" si="1"/>
        <v>0</v>
      </c>
      <c r="Z54" s="56"/>
      <c r="AA54" s="57"/>
      <c r="AE54" s="61"/>
      <c r="BB54" s="83" t="s">
        <v>1</v>
      </c>
    </row>
    <row r="55" spans="1:54" ht="27" hidden="1" customHeight="1" x14ac:dyDescent="0.25">
      <c r="A55" s="54" t="s">
        <v>110</v>
      </c>
      <c r="B55" s="54" t="s">
        <v>111</v>
      </c>
      <c r="C55" s="31">
        <v>4301070969</v>
      </c>
      <c r="D55" s="191">
        <v>4607111036858</v>
      </c>
      <c r="E55" s="192"/>
      <c r="F55" s="186">
        <v>0.43</v>
      </c>
      <c r="G55" s="32">
        <v>16</v>
      </c>
      <c r="H55" s="186">
        <v>6.88</v>
      </c>
      <c r="I55" s="186">
        <v>7.1996000000000002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3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5" s="203"/>
      <c r="Q55" s="203"/>
      <c r="R55" s="203"/>
      <c r="S55" s="192"/>
      <c r="T55" s="34"/>
      <c r="U55" s="34"/>
      <c r="V55" s="35" t="s">
        <v>66</v>
      </c>
      <c r="W55" s="187">
        <v>0</v>
      </c>
      <c r="X55" s="188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112</v>
      </c>
      <c r="B56" s="54" t="s">
        <v>113</v>
      </c>
      <c r="C56" s="31">
        <v>4301070968</v>
      </c>
      <c r="D56" s="191">
        <v>4607111036889</v>
      </c>
      <c r="E56" s="192"/>
      <c r="F56" s="186">
        <v>0.9</v>
      </c>
      <c r="G56" s="32">
        <v>8</v>
      </c>
      <c r="H56" s="186">
        <v>7.2</v>
      </c>
      <c r="I56" s="186">
        <v>7.4859999999999998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3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6" s="203"/>
      <c r="Q56" s="203"/>
      <c r="R56" s="203"/>
      <c r="S56" s="192"/>
      <c r="T56" s="34"/>
      <c r="U56" s="34"/>
      <c r="V56" s="35" t="s">
        <v>66</v>
      </c>
      <c r="W56" s="187">
        <v>93</v>
      </c>
      <c r="X56" s="188">
        <f t="shared" si="0"/>
        <v>93</v>
      </c>
      <c r="Y56" s="36">
        <f t="shared" si="1"/>
        <v>1.4415</v>
      </c>
      <c r="Z56" s="56"/>
      <c r="AA56" s="57"/>
      <c r="AE56" s="61"/>
      <c r="BB56" s="85" t="s">
        <v>1</v>
      </c>
    </row>
    <row r="57" spans="1:54" x14ac:dyDescent="0.2">
      <c r="A57" s="225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226"/>
      <c r="O57" s="199" t="s">
        <v>67</v>
      </c>
      <c r="P57" s="200"/>
      <c r="Q57" s="200"/>
      <c r="R57" s="200"/>
      <c r="S57" s="200"/>
      <c r="T57" s="200"/>
      <c r="U57" s="201"/>
      <c r="V57" s="37" t="s">
        <v>66</v>
      </c>
      <c r="W57" s="189">
        <f>IFERROR(SUM(W51:W56),"0")</f>
        <v>93</v>
      </c>
      <c r="X57" s="189">
        <f>IFERROR(SUM(X51:X56),"0")</f>
        <v>93</v>
      </c>
      <c r="Y57" s="189">
        <f>IFERROR(IF(Y51="",0,Y51),"0")+IFERROR(IF(Y52="",0,Y52),"0")+IFERROR(IF(Y53="",0,Y53),"0")+IFERROR(IF(Y54="",0,Y54),"0")+IFERROR(IF(Y55="",0,Y55),"0")+IFERROR(IF(Y56="",0,Y56),"0")</f>
        <v>1.4415</v>
      </c>
      <c r="Z57" s="190"/>
      <c r="AA57" s="190"/>
    </row>
    <row r="58" spans="1:54" x14ac:dyDescent="0.2">
      <c r="A58" s="198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226"/>
      <c r="O58" s="199" t="s">
        <v>67</v>
      </c>
      <c r="P58" s="200"/>
      <c r="Q58" s="200"/>
      <c r="R58" s="200"/>
      <c r="S58" s="200"/>
      <c r="T58" s="200"/>
      <c r="U58" s="201"/>
      <c r="V58" s="37" t="s">
        <v>68</v>
      </c>
      <c r="W58" s="189">
        <f>IFERROR(SUMPRODUCT(W51:W56*H51:H56),"0")</f>
        <v>669.6</v>
      </c>
      <c r="X58" s="189">
        <f>IFERROR(SUMPRODUCT(X51:X56*H51:H56),"0")</f>
        <v>669.6</v>
      </c>
      <c r="Y58" s="37"/>
      <c r="Z58" s="190"/>
      <c r="AA58" s="190"/>
    </row>
    <row r="59" spans="1:54" ht="16.5" hidden="1" customHeight="1" x14ac:dyDescent="0.25">
      <c r="A59" s="197" t="s">
        <v>114</v>
      </c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8"/>
      <c r="Z59" s="181"/>
      <c r="AA59" s="181"/>
    </row>
    <row r="60" spans="1:54" ht="14.25" hidden="1" customHeight="1" x14ac:dyDescent="0.25">
      <c r="A60" s="208" t="s">
        <v>61</v>
      </c>
      <c r="B60" s="198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  <c r="U60" s="198"/>
      <c r="V60" s="198"/>
      <c r="W60" s="198"/>
      <c r="X60" s="198"/>
      <c r="Y60" s="198"/>
      <c r="Z60" s="180"/>
      <c r="AA60" s="180"/>
    </row>
    <row r="61" spans="1:54" ht="27" hidden="1" customHeight="1" x14ac:dyDescent="0.25">
      <c r="A61" s="54" t="s">
        <v>115</v>
      </c>
      <c r="B61" s="54" t="s">
        <v>116</v>
      </c>
      <c r="C61" s="31">
        <v>4301070977</v>
      </c>
      <c r="D61" s="191">
        <v>4607111037411</v>
      </c>
      <c r="E61" s="192"/>
      <c r="F61" s="186">
        <v>2.7</v>
      </c>
      <c r="G61" s="32">
        <v>1</v>
      </c>
      <c r="H61" s="186">
        <v>2.7</v>
      </c>
      <c r="I61" s="186">
        <v>2.8132000000000001</v>
      </c>
      <c r="J61" s="32">
        <v>234</v>
      </c>
      <c r="K61" s="32" t="s">
        <v>117</v>
      </c>
      <c r="L61" s="33" t="s">
        <v>65</v>
      </c>
      <c r="M61" s="33"/>
      <c r="N61" s="32">
        <v>180</v>
      </c>
      <c r="O61" s="35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1" s="203"/>
      <c r="Q61" s="203"/>
      <c r="R61" s="203"/>
      <c r="S61" s="192"/>
      <c r="T61" s="34"/>
      <c r="U61" s="34"/>
      <c r="V61" s="35" t="s">
        <v>66</v>
      </c>
      <c r="W61" s="187">
        <v>0</v>
      </c>
      <c r="X61" s="188">
        <f>IFERROR(IF(W61="","",W61),"")</f>
        <v>0</v>
      </c>
      <c r="Y61" s="36">
        <f>IFERROR(IF(W61="","",W61*0.00502),"")</f>
        <v>0</v>
      </c>
      <c r="Z61" s="56"/>
      <c r="AA61" s="57"/>
      <c r="AE61" s="61"/>
      <c r="BB61" s="86" t="s">
        <v>1</v>
      </c>
    </row>
    <row r="62" spans="1:54" ht="27" customHeight="1" x14ac:dyDescent="0.25">
      <c r="A62" s="54" t="s">
        <v>118</v>
      </c>
      <c r="B62" s="54" t="s">
        <v>119</v>
      </c>
      <c r="C62" s="31">
        <v>4301070981</v>
      </c>
      <c r="D62" s="191">
        <v>4607111036728</v>
      </c>
      <c r="E62" s="192"/>
      <c r="F62" s="186">
        <v>5</v>
      </c>
      <c r="G62" s="32">
        <v>1</v>
      </c>
      <c r="H62" s="186">
        <v>5</v>
      </c>
      <c r="I62" s="186">
        <v>5.2131999999999996</v>
      </c>
      <c r="J62" s="32">
        <v>144</v>
      </c>
      <c r="K62" s="32" t="s">
        <v>64</v>
      </c>
      <c r="L62" s="33" t="s">
        <v>65</v>
      </c>
      <c r="M62" s="33"/>
      <c r="N62" s="32">
        <v>180</v>
      </c>
      <c r="O62" s="23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2" s="203"/>
      <c r="Q62" s="203"/>
      <c r="R62" s="203"/>
      <c r="S62" s="192"/>
      <c r="T62" s="34"/>
      <c r="U62" s="34"/>
      <c r="V62" s="35" t="s">
        <v>66</v>
      </c>
      <c r="W62" s="187">
        <v>400</v>
      </c>
      <c r="X62" s="188">
        <f>IFERROR(IF(W62="","",W62),"")</f>
        <v>400</v>
      </c>
      <c r="Y62" s="36">
        <f>IFERROR(IF(W62="","",W62*0.00866),"")</f>
        <v>3.4639999999999995</v>
      </c>
      <c r="Z62" s="56"/>
      <c r="AA62" s="57"/>
      <c r="AE62" s="61"/>
      <c r="BB62" s="87" t="s">
        <v>1</v>
      </c>
    </row>
    <row r="63" spans="1:54" x14ac:dyDescent="0.2">
      <c r="A63" s="225"/>
      <c r="B63" s="198"/>
      <c r="C63" s="198"/>
      <c r="D63" s="198"/>
      <c r="E63" s="198"/>
      <c r="F63" s="198"/>
      <c r="G63" s="198"/>
      <c r="H63" s="198"/>
      <c r="I63" s="198"/>
      <c r="J63" s="198"/>
      <c r="K63" s="198"/>
      <c r="L63" s="198"/>
      <c r="M63" s="198"/>
      <c r="N63" s="226"/>
      <c r="O63" s="199" t="s">
        <v>67</v>
      </c>
      <c r="P63" s="200"/>
      <c r="Q63" s="200"/>
      <c r="R63" s="200"/>
      <c r="S63" s="200"/>
      <c r="T63" s="200"/>
      <c r="U63" s="201"/>
      <c r="V63" s="37" t="s">
        <v>66</v>
      </c>
      <c r="W63" s="189">
        <f>IFERROR(SUM(W61:W62),"0")</f>
        <v>400</v>
      </c>
      <c r="X63" s="189">
        <f>IFERROR(SUM(X61:X62),"0")</f>
        <v>400</v>
      </c>
      <c r="Y63" s="189">
        <f>IFERROR(IF(Y61="",0,Y61),"0")+IFERROR(IF(Y62="",0,Y62),"0")</f>
        <v>3.4639999999999995</v>
      </c>
      <c r="Z63" s="190"/>
      <c r="AA63" s="190"/>
    </row>
    <row r="64" spans="1:54" x14ac:dyDescent="0.2">
      <c r="A64" s="198"/>
      <c r="B64" s="198"/>
      <c r="C64" s="198"/>
      <c r="D64" s="198"/>
      <c r="E64" s="198"/>
      <c r="F64" s="198"/>
      <c r="G64" s="198"/>
      <c r="H64" s="198"/>
      <c r="I64" s="198"/>
      <c r="J64" s="198"/>
      <c r="K64" s="198"/>
      <c r="L64" s="198"/>
      <c r="M64" s="198"/>
      <c r="N64" s="226"/>
      <c r="O64" s="199" t="s">
        <v>67</v>
      </c>
      <c r="P64" s="200"/>
      <c r="Q64" s="200"/>
      <c r="R64" s="200"/>
      <c r="S64" s="200"/>
      <c r="T64" s="200"/>
      <c r="U64" s="201"/>
      <c r="V64" s="37" t="s">
        <v>68</v>
      </c>
      <c r="W64" s="189">
        <f>IFERROR(SUMPRODUCT(W61:W62*H61:H62),"0")</f>
        <v>2000</v>
      </c>
      <c r="X64" s="189">
        <f>IFERROR(SUMPRODUCT(X61:X62*H61:H62),"0")</f>
        <v>2000</v>
      </c>
      <c r="Y64" s="37"/>
      <c r="Z64" s="190"/>
      <c r="AA64" s="190"/>
    </row>
    <row r="65" spans="1:54" ht="16.5" hidden="1" customHeight="1" x14ac:dyDescent="0.25">
      <c r="A65" s="197" t="s">
        <v>120</v>
      </c>
      <c r="B65" s="198"/>
      <c r="C65" s="198"/>
      <c r="D65" s="198"/>
      <c r="E65" s="198"/>
      <c r="F65" s="198"/>
      <c r="G65" s="198"/>
      <c r="H65" s="198"/>
      <c r="I65" s="198"/>
      <c r="J65" s="198"/>
      <c r="K65" s="198"/>
      <c r="L65" s="198"/>
      <c r="M65" s="198"/>
      <c r="N65" s="198"/>
      <c r="O65" s="198"/>
      <c r="P65" s="198"/>
      <c r="Q65" s="198"/>
      <c r="R65" s="198"/>
      <c r="S65" s="198"/>
      <c r="T65" s="198"/>
      <c r="U65" s="198"/>
      <c r="V65" s="198"/>
      <c r="W65" s="198"/>
      <c r="X65" s="198"/>
      <c r="Y65" s="198"/>
      <c r="Z65" s="181"/>
      <c r="AA65" s="181"/>
    </row>
    <row r="66" spans="1:54" ht="14.25" hidden="1" customHeight="1" x14ac:dyDescent="0.25">
      <c r="A66" s="208" t="s">
        <v>121</v>
      </c>
      <c r="B66" s="198"/>
      <c r="C66" s="198"/>
      <c r="D66" s="198"/>
      <c r="E66" s="198"/>
      <c r="F66" s="198"/>
      <c r="G66" s="198"/>
      <c r="H66" s="198"/>
      <c r="I66" s="198"/>
      <c r="J66" s="198"/>
      <c r="K66" s="198"/>
      <c r="L66" s="198"/>
      <c r="M66" s="198"/>
      <c r="N66" s="198"/>
      <c r="O66" s="198"/>
      <c r="P66" s="198"/>
      <c r="Q66" s="198"/>
      <c r="R66" s="198"/>
      <c r="S66" s="198"/>
      <c r="T66" s="198"/>
      <c r="U66" s="198"/>
      <c r="V66" s="198"/>
      <c r="W66" s="198"/>
      <c r="X66" s="198"/>
      <c r="Y66" s="198"/>
      <c r="Z66" s="180"/>
      <c r="AA66" s="180"/>
    </row>
    <row r="67" spans="1:54" ht="27" hidden="1" customHeight="1" x14ac:dyDescent="0.25">
      <c r="A67" s="54" t="s">
        <v>122</v>
      </c>
      <c r="B67" s="54" t="s">
        <v>123</v>
      </c>
      <c r="C67" s="31">
        <v>4301135113</v>
      </c>
      <c r="D67" s="191">
        <v>4607111033659</v>
      </c>
      <c r="E67" s="192"/>
      <c r="F67" s="186">
        <v>0.3</v>
      </c>
      <c r="G67" s="32">
        <v>12</v>
      </c>
      <c r="H67" s="186">
        <v>3.6</v>
      </c>
      <c r="I67" s="186">
        <v>4.3036000000000003</v>
      </c>
      <c r="J67" s="32">
        <v>70</v>
      </c>
      <c r="K67" s="32" t="s">
        <v>74</v>
      </c>
      <c r="L67" s="33" t="s">
        <v>65</v>
      </c>
      <c r="M67" s="33"/>
      <c r="N67" s="32">
        <v>180</v>
      </c>
      <c r="O67" s="33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7" s="203"/>
      <c r="Q67" s="203"/>
      <c r="R67" s="203"/>
      <c r="S67" s="192"/>
      <c r="T67" s="34"/>
      <c r="U67" s="34"/>
      <c r="V67" s="35" t="s">
        <v>66</v>
      </c>
      <c r="W67" s="187">
        <v>0</v>
      </c>
      <c r="X67" s="188">
        <f>IFERROR(IF(W67="","",W67),"")</f>
        <v>0</v>
      </c>
      <c r="Y67" s="36">
        <f>IFERROR(IF(W67="","",W67*0.01788),"")</f>
        <v>0</v>
      </c>
      <c r="Z67" s="56"/>
      <c r="AA67" s="57"/>
      <c r="AE67" s="61"/>
      <c r="BB67" s="88" t="s">
        <v>75</v>
      </c>
    </row>
    <row r="68" spans="1:54" hidden="1" x14ac:dyDescent="0.2">
      <c r="A68" s="225"/>
      <c r="B68" s="198"/>
      <c r="C68" s="198"/>
      <c r="D68" s="198"/>
      <c r="E68" s="198"/>
      <c r="F68" s="198"/>
      <c r="G68" s="198"/>
      <c r="H68" s="198"/>
      <c r="I68" s="198"/>
      <c r="J68" s="198"/>
      <c r="K68" s="198"/>
      <c r="L68" s="198"/>
      <c r="M68" s="198"/>
      <c r="N68" s="226"/>
      <c r="O68" s="199" t="s">
        <v>67</v>
      </c>
      <c r="P68" s="200"/>
      <c r="Q68" s="200"/>
      <c r="R68" s="200"/>
      <c r="S68" s="200"/>
      <c r="T68" s="200"/>
      <c r="U68" s="201"/>
      <c r="V68" s="37" t="s">
        <v>66</v>
      </c>
      <c r="W68" s="189">
        <f>IFERROR(SUM(W67:W67),"0")</f>
        <v>0</v>
      </c>
      <c r="X68" s="189">
        <f>IFERROR(SUM(X67:X67),"0")</f>
        <v>0</v>
      </c>
      <c r="Y68" s="189">
        <f>IFERROR(IF(Y67="",0,Y67),"0")</f>
        <v>0</v>
      </c>
      <c r="Z68" s="190"/>
      <c r="AA68" s="190"/>
    </row>
    <row r="69" spans="1:54" hidden="1" x14ac:dyDescent="0.2">
      <c r="A69" s="198"/>
      <c r="B69" s="198"/>
      <c r="C69" s="198"/>
      <c r="D69" s="198"/>
      <c r="E69" s="198"/>
      <c r="F69" s="198"/>
      <c r="G69" s="198"/>
      <c r="H69" s="198"/>
      <c r="I69" s="198"/>
      <c r="J69" s="198"/>
      <c r="K69" s="198"/>
      <c r="L69" s="198"/>
      <c r="M69" s="198"/>
      <c r="N69" s="226"/>
      <c r="O69" s="199" t="s">
        <v>67</v>
      </c>
      <c r="P69" s="200"/>
      <c r="Q69" s="200"/>
      <c r="R69" s="200"/>
      <c r="S69" s="200"/>
      <c r="T69" s="200"/>
      <c r="U69" s="201"/>
      <c r="V69" s="37" t="s">
        <v>68</v>
      </c>
      <c r="W69" s="189">
        <f>IFERROR(SUMPRODUCT(W67:W67*H67:H67),"0")</f>
        <v>0</v>
      </c>
      <c r="X69" s="189">
        <f>IFERROR(SUMPRODUCT(X67:X67*H67:H67),"0")</f>
        <v>0</v>
      </c>
      <c r="Y69" s="37"/>
      <c r="Z69" s="190"/>
      <c r="AA69" s="190"/>
    </row>
    <row r="70" spans="1:54" ht="16.5" hidden="1" customHeight="1" x14ac:dyDescent="0.25">
      <c r="A70" s="197" t="s">
        <v>124</v>
      </c>
      <c r="B70" s="198"/>
      <c r="C70" s="198"/>
      <c r="D70" s="198"/>
      <c r="E70" s="198"/>
      <c r="F70" s="198"/>
      <c r="G70" s="198"/>
      <c r="H70" s="198"/>
      <c r="I70" s="198"/>
      <c r="J70" s="198"/>
      <c r="K70" s="198"/>
      <c r="L70" s="198"/>
      <c r="M70" s="198"/>
      <c r="N70" s="198"/>
      <c r="O70" s="198"/>
      <c r="P70" s="198"/>
      <c r="Q70" s="198"/>
      <c r="R70" s="198"/>
      <c r="S70" s="198"/>
      <c r="T70" s="198"/>
      <c r="U70" s="198"/>
      <c r="V70" s="198"/>
      <c r="W70" s="198"/>
      <c r="X70" s="198"/>
      <c r="Y70" s="198"/>
      <c r="Z70" s="181"/>
      <c r="AA70" s="181"/>
    </row>
    <row r="71" spans="1:54" ht="14.25" hidden="1" customHeight="1" x14ac:dyDescent="0.25">
      <c r="A71" s="208" t="s">
        <v>125</v>
      </c>
      <c r="B71" s="198"/>
      <c r="C71" s="198"/>
      <c r="D71" s="198"/>
      <c r="E71" s="198"/>
      <c r="F71" s="198"/>
      <c r="G71" s="198"/>
      <c r="H71" s="198"/>
      <c r="I71" s="198"/>
      <c r="J71" s="198"/>
      <c r="K71" s="198"/>
      <c r="L71" s="198"/>
      <c r="M71" s="198"/>
      <c r="N71" s="198"/>
      <c r="O71" s="198"/>
      <c r="P71" s="198"/>
      <c r="Q71" s="198"/>
      <c r="R71" s="198"/>
      <c r="S71" s="198"/>
      <c r="T71" s="198"/>
      <c r="U71" s="198"/>
      <c r="V71" s="198"/>
      <c r="W71" s="198"/>
      <c r="X71" s="198"/>
      <c r="Y71" s="198"/>
      <c r="Z71" s="180"/>
      <c r="AA71" s="180"/>
    </row>
    <row r="72" spans="1:54" ht="27" hidden="1" customHeight="1" x14ac:dyDescent="0.25">
      <c r="A72" s="54" t="s">
        <v>126</v>
      </c>
      <c r="B72" s="54" t="s">
        <v>127</v>
      </c>
      <c r="C72" s="31">
        <v>4301131012</v>
      </c>
      <c r="D72" s="191">
        <v>4607111034137</v>
      </c>
      <c r="E72" s="192"/>
      <c r="F72" s="186">
        <v>0.3</v>
      </c>
      <c r="G72" s="32">
        <v>12</v>
      </c>
      <c r="H72" s="186">
        <v>3.6</v>
      </c>
      <c r="I72" s="186">
        <v>4.3036000000000003</v>
      </c>
      <c r="J72" s="32">
        <v>70</v>
      </c>
      <c r="K72" s="32" t="s">
        <v>74</v>
      </c>
      <c r="L72" s="33" t="s">
        <v>65</v>
      </c>
      <c r="M72" s="33"/>
      <c r="N72" s="32">
        <v>180</v>
      </c>
      <c r="O72" s="38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2" s="203"/>
      <c r="Q72" s="203"/>
      <c r="R72" s="203"/>
      <c r="S72" s="192"/>
      <c r="T72" s="34"/>
      <c r="U72" s="34"/>
      <c r="V72" s="35" t="s">
        <v>66</v>
      </c>
      <c r="W72" s="187">
        <v>0</v>
      </c>
      <c r="X72" s="188">
        <f>IFERROR(IF(W72="","",W72),"")</f>
        <v>0</v>
      </c>
      <c r="Y72" s="36">
        <f>IFERROR(IF(W72="","",W72*0.01788),"")</f>
        <v>0</v>
      </c>
      <c r="Z72" s="56"/>
      <c r="AA72" s="57"/>
      <c r="AE72" s="61"/>
      <c r="BB72" s="89" t="s">
        <v>75</v>
      </c>
    </row>
    <row r="73" spans="1:54" ht="27" hidden="1" customHeight="1" x14ac:dyDescent="0.25">
      <c r="A73" s="54" t="s">
        <v>128</v>
      </c>
      <c r="B73" s="54" t="s">
        <v>129</v>
      </c>
      <c r="C73" s="31">
        <v>4301131011</v>
      </c>
      <c r="D73" s="191">
        <v>4607111034120</v>
      </c>
      <c r="E73" s="192"/>
      <c r="F73" s="186">
        <v>0.3</v>
      </c>
      <c r="G73" s="32">
        <v>12</v>
      </c>
      <c r="H73" s="186">
        <v>3.6</v>
      </c>
      <c r="I73" s="186">
        <v>4.3036000000000003</v>
      </c>
      <c r="J73" s="32">
        <v>70</v>
      </c>
      <c r="K73" s="32" t="s">
        <v>74</v>
      </c>
      <c r="L73" s="33" t="s">
        <v>65</v>
      </c>
      <c r="M73" s="33"/>
      <c r="N73" s="32">
        <v>180</v>
      </c>
      <c r="O73" s="27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3" s="203"/>
      <c r="Q73" s="203"/>
      <c r="R73" s="203"/>
      <c r="S73" s="192"/>
      <c r="T73" s="34"/>
      <c r="U73" s="34"/>
      <c r="V73" s="35" t="s">
        <v>66</v>
      </c>
      <c r="W73" s="187">
        <v>0</v>
      </c>
      <c r="X73" s="188">
        <f>IFERROR(IF(W73="","",W73),"")</f>
        <v>0</v>
      </c>
      <c r="Y73" s="36">
        <f>IFERROR(IF(W73="","",W73*0.01788),"")</f>
        <v>0</v>
      </c>
      <c r="Z73" s="56"/>
      <c r="AA73" s="57"/>
      <c r="AE73" s="61"/>
      <c r="BB73" s="90" t="s">
        <v>75</v>
      </c>
    </row>
    <row r="74" spans="1:54" hidden="1" x14ac:dyDescent="0.2">
      <c r="A74" s="225"/>
      <c r="B74" s="198"/>
      <c r="C74" s="198"/>
      <c r="D74" s="198"/>
      <c r="E74" s="198"/>
      <c r="F74" s="198"/>
      <c r="G74" s="198"/>
      <c r="H74" s="198"/>
      <c r="I74" s="198"/>
      <c r="J74" s="198"/>
      <c r="K74" s="198"/>
      <c r="L74" s="198"/>
      <c r="M74" s="198"/>
      <c r="N74" s="226"/>
      <c r="O74" s="199" t="s">
        <v>67</v>
      </c>
      <c r="P74" s="200"/>
      <c r="Q74" s="200"/>
      <c r="R74" s="200"/>
      <c r="S74" s="200"/>
      <c r="T74" s="200"/>
      <c r="U74" s="201"/>
      <c r="V74" s="37" t="s">
        <v>66</v>
      </c>
      <c r="W74" s="189">
        <f>IFERROR(SUM(W72:W73),"0")</f>
        <v>0</v>
      </c>
      <c r="X74" s="189">
        <f>IFERROR(SUM(X72:X73),"0")</f>
        <v>0</v>
      </c>
      <c r="Y74" s="189">
        <f>IFERROR(IF(Y72="",0,Y72),"0")+IFERROR(IF(Y73="",0,Y73),"0")</f>
        <v>0</v>
      </c>
      <c r="Z74" s="190"/>
      <c r="AA74" s="190"/>
    </row>
    <row r="75" spans="1:54" hidden="1" x14ac:dyDescent="0.2">
      <c r="A75" s="198"/>
      <c r="B75" s="198"/>
      <c r="C75" s="198"/>
      <c r="D75" s="198"/>
      <c r="E75" s="198"/>
      <c r="F75" s="198"/>
      <c r="G75" s="198"/>
      <c r="H75" s="198"/>
      <c r="I75" s="198"/>
      <c r="J75" s="198"/>
      <c r="K75" s="198"/>
      <c r="L75" s="198"/>
      <c r="M75" s="198"/>
      <c r="N75" s="226"/>
      <c r="O75" s="199" t="s">
        <v>67</v>
      </c>
      <c r="P75" s="200"/>
      <c r="Q75" s="200"/>
      <c r="R75" s="200"/>
      <c r="S75" s="200"/>
      <c r="T75" s="200"/>
      <c r="U75" s="201"/>
      <c r="V75" s="37" t="s">
        <v>68</v>
      </c>
      <c r="W75" s="189">
        <f>IFERROR(SUMPRODUCT(W72:W73*H72:H73),"0")</f>
        <v>0</v>
      </c>
      <c r="X75" s="189">
        <f>IFERROR(SUMPRODUCT(X72:X73*H72:H73),"0")</f>
        <v>0</v>
      </c>
      <c r="Y75" s="37"/>
      <c r="Z75" s="190"/>
      <c r="AA75" s="190"/>
    </row>
    <row r="76" spans="1:54" ht="16.5" hidden="1" customHeight="1" x14ac:dyDescent="0.25">
      <c r="A76" s="197" t="s">
        <v>130</v>
      </c>
      <c r="B76" s="198"/>
      <c r="C76" s="198"/>
      <c r="D76" s="198"/>
      <c r="E76" s="198"/>
      <c r="F76" s="198"/>
      <c r="G76" s="198"/>
      <c r="H76" s="198"/>
      <c r="I76" s="198"/>
      <c r="J76" s="198"/>
      <c r="K76" s="198"/>
      <c r="L76" s="198"/>
      <c r="M76" s="198"/>
      <c r="N76" s="198"/>
      <c r="O76" s="198"/>
      <c r="P76" s="198"/>
      <c r="Q76" s="198"/>
      <c r="R76" s="198"/>
      <c r="S76" s="198"/>
      <c r="T76" s="198"/>
      <c r="U76" s="198"/>
      <c r="V76" s="198"/>
      <c r="W76" s="198"/>
      <c r="X76" s="198"/>
      <c r="Y76" s="198"/>
      <c r="Z76" s="181"/>
      <c r="AA76" s="181"/>
    </row>
    <row r="77" spans="1:54" ht="14.25" hidden="1" customHeight="1" x14ac:dyDescent="0.25">
      <c r="A77" s="208" t="s">
        <v>121</v>
      </c>
      <c r="B77" s="198"/>
      <c r="C77" s="198"/>
      <c r="D77" s="198"/>
      <c r="E77" s="198"/>
      <c r="F77" s="198"/>
      <c r="G77" s="198"/>
      <c r="H77" s="198"/>
      <c r="I77" s="198"/>
      <c r="J77" s="198"/>
      <c r="K77" s="198"/>
      <c r="L77" s="198"/>
      <c r="M77" s="198"/>
      <c r="N77" s="198"/>
      <c r="O77" s="198"/>
      <c r="P77" s="198"/>
      <c r="Q77" s="198"/>
      <c r="R77" s="198"/>
      <c r="S77" s="198"/>
      <c r="T77" s="198"/>
      <c r="U77" s="198"/>
      <c r="V77" s="198"/>
      <c r="W77" s="198"/>
      <c r="X77" s="198"/>
      <c r="Y77" s="198"/>
      <c r="Z77" s="180"/>
      <c r="AA77" s="180"/>
    </row>
    <row r="78" spans="1:54" ht="27" hidden="1" customHeight="1" x14ac:dyDescent="0.25">
      <c r="A78" s="54" t="s">
        <v>131</v>
      </c>
      <c r="B78" s="54" t="s">
        <v>132</v>
      </c>
      <c r="C78" s="31">
        <v>4301135053</v>
      </c>
      <c r="D78" s="191">
        <v>4607111036407</v>
      </c>
      <c r="E78" s="192"/>
      <c r="F78" s="186">
        <v>0.3</v>
      </c>
      <c r="G78" s="32">
        <v>14</v>
      </c>
      <c r="H78" s="186">
        <v>4.2</v>
      </c>
      <c r="I78" s="186">
        <v>4.5292000000000003</v>
      </c>
      <c r="J78" s="32">
        <v>70</v>
      </c>
      <c r="K78" s="32" t="s">
        <v>74</v>
      </c>
      <c r="L78" s="33" t="s">
        <v>65</v>
      </c>
      <c r="M78" s="33"/>
      <c r="N78" s="32">
        <v>180</v>
      </c>
      <c r="O78" s="26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78" s="203"/>
      <c r="Q78" s="203"/>
      <c r="R78" s="203"/>
      <c r="S78" s="192"/>
      <c r="T78" s="34"/>
      <c r="U78" s="34"/>
      <c r="V78" s="35" t="s">
        <v>66</v>
      </c>
      <c r="W78" s="187">
        <v>0</v>
      </c>
      <c r="X78" s="188">
        <f t="shared" ref="X78:X83" si="2">IFERROR(IF(W78="","",W78),"")</f>
        <v>0</v>
      </c>
      <c r="Y78" s="36">
        <f t="shared" ref="Y78:Y83" si="3">IFERROR(IF(W78="","",W78*0.01788),"")</f>
        <v>0</v>
      </c>
      <c r="Z78" s="56"/>
      <c r="AA78" s="57"/>
      <c r="AE78" s="61"/>
      <c r="BB78" s="91" t="s">
        <v>75</v>
      </c>
    </row>
    <row r="79" spans="1:54" ht="16.5" hidden="1" customHeight="1" x14ac:dyDescent="0.25">
      <c r="A79" s="54" t="s">
        <v>133</v>
      </c>
      <c r="B79" s="54" t="s">
        <v>134</v>
      </c>
      <c r="C79" s="31">
        <v>4301135122</v>
      </c>
      <c r="D79" s="191">
        <v>4607111033628</v>
      </c>
      <c r="E79" s="192"/>
      <c r="F79" s="186">
        <v>0.3</v>
      </c>
      <c r="G79" s="32">
        <v>12</v>
      </c>
      <c r="H79" s="186">
        <v>3.6</v>
      </c>
      <c r="I79" s="186">
        <v>4.3036000000000003</v>
      </c>
      <c r="J79" s="32">
        <v>70</v>
      </c>
      <c r="K79" s="32" t="s">
        <v>74</v>
      </c>
      <c r="L79" s="33" t="s">
        <v>65</v>
      </c>
      <c r="M79" s="33"/>
      <c r="N79" s="32">
        <v>180</v>
      </c>
      <c r="O79" s="23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79" s="203"/>
      <c r="Q79" s="203"/>
      <c r="R79" s="203"/>
      <c r="S79" s="192"/>
      <c r="T79" s="34"/>
      <c r="U79" s="34"/>
      <c r="V79" s="35" t="s">
        <v>66</v>
      </c>
      <c r="W79" s="187">
        <v>0</v>
      </c>
      <c r="X79" s="188">
        <f t="shared" si="2"/>
        <v>0</v>
      </c>
      <c r="Y79" s="36">
        <f t="shared" si="3"/>
        <v>0</v>
      </c>
      <c r="Z79" s="56"/>
      <c r="AA79" s="57"/>
      <c r="AE79" s="61"/>
      <c r="BB79" s="92" t="s">
        <v>75</v>
      </c>
    </row>
    <row r="80" spans="1:54" ht="27" customHeight="1" x14ac:dyDescent="0.25">
      <c r="A80" s="54" t="s">
        <v>135</v>
      </c>
      <c r="B80" s="54" t="s">
        <v>136</v>
      </c>
      <c r="C80" s="31">
        <v>4301130400</v>
      </c>
      <c r="D80" s="191">
        <v>4607111033451</v>
      </c>
      <c r="E80" s="192"/>
      <c r="F80" s="186">
        <v>0.3</v>
      </c>
      <c r="G80" s="32">
        <v>12</v>
      </c>
      <c r="H80" s="186">
        <v>3.6</v>
      </c>
      <c r="I80" s="186">
        <v>4.3036000000000003</v>
      </c>
      <c r="J80" s="32">
        <v>70</v>
      </c>
      <c r="K80" s="32" t="s">
        <v>74</v>
      </c>
      <c r="L80" s="33" t="s">
        <v>65</v>
      </c>
      <c r="M80" s="33"/>
      <c r="N80" s="32">
        <v>180</v>
      </c>
      <c r="O80" s="23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0" s="203"/>
      <c r="Q80" s="203"/>
      <c r="R80" s="203"/>
      <c r="S80" s="192"/>
      <c r="T80" s="34"/>
      <c r="U80" s="34"/>
      <c r="V80" s="35" t="s">
        <v>66</v>
      </c>
      <c r="W80" s="187">
        <v>145</v>
      </c>
      <c r="X80" s="188">
        <f t="shared" si="2"/>
        <v>145</v>
      </c>
      <c r="Y80" s="36">
        <f t="shared" si="3"/>
        <v>2.5926</v>
      </c>
      <c r="Z80" s="56"/>
      <c r="AA80" s="57"/>
      <c r="AE80" s="61"/>
      <c r="BB80" s="93" t="s">
        <v>75</v>
      </c>
    </row>
    <row r="81" spans="1:54" ht="27" hidden="1" customHeight="1" x14ac:dyDescent="0.25">
      <c r="A81" s="54" t="s">
        <v>137</v>
      </c>
      <c r="B81" s="54" t="s">
        <v>138</v>
      </c>
      <c r="C81" s="31">
        <v>4301135120</v>
      </c>
      <c r="D81" s="191">
        <v>4607111035141</v>
      </c>
      <c r="E81" s="192"/>
      <c r="F81" s="186">
        <v>0.3</v>
      </c>
      <c r="G81" s="32">
        <v>12</v>
      </c>
      <c r="H81" s="186">
        <v>3.6</v>
      </c>
      <c r="I81" s="186">
        <v>4.3036000000000003</v>
      </c>
      <c r="J81" s="32">
        <v>70</v>
      </c>
      <c r="K81" s="32" t="s">
        <v>74</v>
      </c>
      <c r="L81" s="33" t="s">
        <v>65</v>
      </c>
      <c r="M81" s="33"/>
      <c r="N81" s="32">
        <v>180</v>
      </c>
      <c r="O81" s="24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1" s="203"/>
      <c r="Q81" s="203"/>
      <c r="R81" s="203"/>
      <c r="S81" s="192"/>
      <c r="T81" s="34"/>
      <c r="U81" s="34"/>
      <c r="V81" s="35" t="s">
        <v>66</v>
      </c>
      <c r="W81" s="187">
        <v>0</v>
      </c>
      <c r="X81" s="188">
        <f t="shared" si="2"/>
        <v>0</v>
      </c>
      <c r="Y81" s="36">
        <f t="shared" si="3"/>
        <v>0</v>
      </c>
      <c r="Z81" s="56"/>
      <c r="AA81" s="57"/>
      <c r="AE81" s="61"/>
      <c r="BB81" s="94" t="s">
        <v>75</v>
      </c>
    </row>
    <row r="82" spans="1:54" ht="27" hidden="1" customHeight="1" x14ac:dyDescent="0.25">
      <c r="A82" s="54" t="s">
        <v>139</v>
      </c>
      <c r="B82" s="54" t="s">
        <v>140</v>
      </c>
      <c r="C82" s="31">
        <v>4301135111</v>
      </c>
      <c r="D82" s="191">
        <v>4607111035028</v>
      </c>
      <c r="E82" s="192"/>
      <c r="F82" s="186">
        <v>0.48</v>
      </c>
      <c r="G82" s="32">
        <v>8</v>
      </c>
      <c r="H82" s="186">
        <v>3.84</v>
      </c>
      <c r="I82" s="186">
        <v>4.4488000000000003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0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2" s="203"/>
      <c r="Q82" s="203"/>
      <c r="R82" s="203"/>
      <c r="S82" s="192"/>
      <c r="T82" s="34"/>
      <c r="U82" s="34"/>
      <c r="V82" s="35" t="s">
        <v>66</v>
      </c>
      <c r="W82" s="187">
        <v>0</v>
      </c>
      <c r="X82" s="188">
        <f t="shared" si="2"/>
        <v>0</v>
      </c>
      <c r="Y82" s="36">
        <f t="shared" si="3"/>
        <v>0</v>
      </c>
      <c r="Z82" s="56"/>
      <c r="AA82" s="57"/>
      <c r="AE82" s="61"/>
      <c r="BB82" s="95" t="s">
        <v>75</v>
      </c>
    </row>
    <row r="83" spans="1:54" ht="27" customHeight="1" x14ac:dyDescent="0.25">
      <c r="A83" s="54" t="s">
        <v>141</v>
      </c>
      <c r="B83" s="54" t="s">
        <v>142</v>
      </c>
      <c r="C83" s="31">
        <v>4301135109</v>
      </c>
      <c r="D83" s="191">
        <v>4607111033444</v>
      </c>
      <c r="E83" s="192"/>
      <c r="F83" s="186">
        <v>0.3</v>
      </c>
      <c r="G83" s="32">
        <v>12</v>
      </c>
      <c r="H83" s="186">
        <v>3.6</v>
      </c>
      <c r="I83" s="186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6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3" s="203"/>
      <c r="Q83" s="203"/>
      <c r="R83" s="203"/>
      <c r="S83" s="192"/>
      <c r="T83" s="34"/>
      <c r="U83" s="34"/>
      <c r="V83" s="35" t="s">
        <v>66</v>
      </c>
      <c r="W83" s="187">
        <v>176</v>
      </c>
      <c r="X83" s="188">
        <f t="shared" si="2"/>
        <v>176</v>
      </c>
      <c r="Y83" s="36">
        <f t="shared" si="3"/>
        <v>3.1468799999999999</v>
      </c>
      <c r="Z83" s="56"/>
      <c r="AA83" s="57"/>
      <c r="AE83" s="61"/>
      <c r="BB83" s="96" t="s">
        <v>75</v>
      </c>
    </row>
    <row r="84" spans="1:54" x14ac:dyDescent="0.2">
      <c r="A84" s="225"/>
      <c r="B84" s="198"/>
      <c r="C84" s="198"/>
      <c r="D84" s="198"/>
      <c r="E84" s="198"/>
      <c r="F84" s="198"/>
      <c r="G84" s="198"/>
      <c r="H84" s="198"/>
      <c r="I84" s="198"/>
      <c r="J84" s="198"/>
      <c r="K84" s="198"/>
      <c r="L84" s="198"/>
      <c r="M84" s="198"/>
      <c r="N84" s="226"/>
      <c r="O84" s="199" t="s">
        <v>67</v>
      </c>
      <c r="P84" s="200"/>
      <c r="Q84" s="200"/>
      <c r="R84" s="200"/>
      <c r="S84" s="200"/>
      <c r="T84" s="200"/>
      <c r="U84" s="201"/>
      <c r="V84" s="37" t="s">
        <v>66</v>
      </c>
      <c r="W84" s="189">
        <f>IFERROR(SUM(W78:W83),"0")</f>
        <v>321</v>
      </c>
      <c r="X84" s="189">
        <f>IFERROR(SUM(X78:X83),"0")</f>
        <v>321</v>
      </c>
      <c r="Y84" s="189">
        <f>IFERROR(IF(Y78="",0,Y78),"0")+IFERROR(IF(Y79="",0,Y79),"0")+IFERROR(IF(Y80="",0,Y80),"0")+IFERROR(IF(Y81="",0,Y81),"0")+IFERROR(IF(Y82="",0,Y82),"0")+IFERROR(IF(Y83="",0,Y83),"0")</f>
        <v>5.7394800000000004</v>
      </c>
      <c r="Z84" s="190"/>
      <c r="AA84" s="190"/>
    </row>
    <row r="85" spans="1:54" x14ac:dyDescent="0.2">
      <c r="A85" s="198"/>
      <c r="B85" s="198"/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226"/>
      <c r="O85" s="199" t="s">
        <v>67</v>
      </c>
      <c r="P85" s="200"/>
      <c r="Q85" s="200"/>
      <c r="R85" s="200"/>
      <c r="S85" s="200"/>
      <c r="T85" s="200"/>
      <c r="U85" s="201"/>
      <c r="V85" s="37" t="s">
        <v>68</v>
      </c>
      <c r="W85" s="189">
        <f>IFERROR(SUMPRODUCT(W78:W83*H78:H83),"0")</f>
        <v>1155.5999999999999</v>
      </c>
      <c r="X85" s="189">
        <f>IFERROR(SUMPRODUCT(X78:X83*H78:H83),"0")</f>
        <v>1155.5999999999999</v>
      </c>
      <c r="Y85" s="37"/>
      <c r="Z85" s="190"/>
      <c r="AA85" s="190"/>
    </row>
    <row r="86" spans="1:54" ht="16.5" hidden="1" customHeight="1" x14ac:dyDescent="0.25">
      <c r="A86" s="197" t="s">
        <v>143</v>
      </c>
      <c r="B86" s="198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81"/>
      <c r="AA86" s="181"/>
    </row>
    <row r="87" spans="1:54" ht="14.25" hidden="1" customHeight="1" x14ac:dyDescent="0.25">
      <c r="A87" s="208" t="s">
        <v>143</v>
      </c>
      <c r="B87" s="198"/>
      <c r="C87" s="198"/>
      <c r="D87" s="198"/>
      <c r="E87" s="198"/>
      <c r="F87" s="198"/>
      <c r="G87" s="198"/>
      <c r="H87" s="198"/>
      <c r="I87" s="198"/>
      <c r="J87" s="198"/>
      <c r="K87" s="198"/>
      <c r="L87" s="198"/>
      <c r="M87" s="198"/>
      <c r="N87" s="198"/>
      <c r="O87" s="198"/>
      <c r="P87" s="198"/>
      <c r="Q87" s="198"/>
      <c r="R87" s="198"/>
      <c r="S87" s="198"/>
      <c r="T87" s="198"/>
      <c r="U87" s="198"/>
      <c r="V87" s="198"/>
      <c r="W87" s="198"/>
      <c r="X87" s="198"/>
      <c r="Y87" s="198"/>
      <c r="Z87" s="180"/>
      <c r="AA87" s="180"/>
    </row>
    <row r="88" spans="1:54" ht="27" hidden="1" customHeight="1" x14ac:dyDescent="0.25">
      <c r="A88" s="54" t="s">
        <v>144</v>
      </c>
      <c r="B88" s="54" t="s">
        <v>145</v>
      </c>
      <c r="C88" s="31">
        <v>4301136013</v>
      </c>
      <c r="D88" s="191">
        <v>4607025784012</v>
      </c>
      <c r="E88" s="192"/>
      <c r="F88" s="186">
        <v>0.09</v>
      </c>
      <c r="G88" s="32">
        <v>24</v>
      </c>
      <c r="H88" s="186">
        <v>2.16</v>
      </c>
      <c r="I88" s="186">
        <v>2.4912000000000001</v>
      </c>
      <c r="J88" s="32">
        <v>126</v>
      </c>
      <c r="K88" s="32" t="s">
        <v>74</v>
      </c>
      <c r="L88" s="33" t="s">
        <v>65</v>
      </c>
      <c r="M88" s="33"/>
      <c r="N88" s="32">
        <v>180</v>
      </c>
      <c r="O88" s="31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88" s="203"/>
      <c r="Q88" s="203"/>
      <c r="R88" s="203"/>
      <c r="S88" s="192"/>
      <c r="T88" s="34"/>
      <c r="U88" s="34"/>
      <c r="V88" s="35" t="s">
        <v>66</v>
      </c>
      <c r="W88" s="187">
        <v>0</v>
      </c>
      <c r="X88" s="188">
        <f>IFERROR(IF(W88="","",W88),"")</f>
        <v>0</v>
      </c>
      <c r="Y88" s="36">
        <f>IFERROR(IF(W88="","",W88*0.00936),"")</f>
        <v>0</v>
      </c>
      <c r="Z88" s="56"/>
      <c r="AA88" s="57"/>
      <c r="AE88" s="61"/>
      <c r="BB88" s="97" t="s">
        <v>75</v>
      </c>
    </row>
    <row r="89" spans="1:54" ht="27" hidden="1" customHeight="1" x14ac:dyDescent="0.25">
      <c r="A89" s="54" t="s">
        <v>146</v>
      </c>
      <c r="B89" s="54" t="s">
        <v>147</v>
      </c>
      <c r="C89" s="31">
        <v>4301136012</v>
      </c>
      <c r="D89" s="191">
        <v>4607025784319</v>
      </c>
      <c r="E89" s="192"/>
      <c r="F89" s="186">
        <v>0.36</v>
      </c>
      <c r="G89" s="32">
        <v>10</v>
      </c>
      <c r="H89" s="186">
        <v>3.6</v>
      </c>
      <c r="I89" s="186">
        <v>4.2439999999999998</v>
      </c>
      <c r="J89" s="32">
        <v>70</v>
      </c>
      <c r="K89" s="32" t="s">
        <v>74</v>
      </c>
      <c r="L89" s="33" t="s">
        <v>65</v>
      </c>
      <c r="M89" s="33"/>
      <c r="N89" s="32">
        <v>180</v>
      </c>
      <c r="O89" s="351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89" s="203"/>
      <c r="Q89" s="203"/>
      <c r="R89" s="203"/>
      <c r="S89" s="192"/>
      <c r="T89" s="34"/>
      <c r="U89" s="34"/>
      <c r="V89" s="35" t="s">
        <v>66</v>
      </c>
      <c r="W89" s="187">
        <v>0</v>
      </c>
      <c r="X89" s="188">
        <f>IFERROR(IF(W89="","",W89),"")</f>
        <v>0</v>
      </c>
      <c r="Y89" s="36">
        <f>IFERROR(IF(W89="","",W89*0.01788),"")</f>
        <v>0</v>
      </c>
      <c r="Z89" s="56"/>
      <c r="AA89" s="57"/>
      <c r="AE89" s="61"/>
      <c r="BB89" s="98" t="s">
        <v>75</v>
      </c>
    </row>
    <row r="90" spans="1:54" ht="16.5" hidden="1" customHeight="1" x14ac:dyDescent="0.25">
      <c r="A90" s="54" t="s">
        <v>148</v>
      </c>
      <c r="B90" s="54" t="s">
        <v>149</v>
      </c>
      <c r="C90" s="31">
        <v>4301136014</v>
      </c>
      <c r="D90" s="191">
        <v>4607111035370</v>
      </c>
      <c r="E90" s="192"/>
      <c r="F90" s="186">
        <v>0.14000000000000001</v>
      </c>
      <c r="G90" s="32">
        <v>22</v>
      </c>
      <c r="H90" s="186">
        <v>3.08</v>
      </c>
      <c r="I90" s="186">
        <v>3.464</v>
      </c>
      <c r="J90" s="32">
        <v>84</v>
      </c>
      <c r="K90" s="32" t="s">
        <v>64</v>
      </c>
      <c r="L90" s="33" t="s">
        <v>65</v>
      </c>
      <c r="M90" s="33"/>
      <c r="N90" s="32">
        <v>180</v>
      </c>
      <c r="O90" s="35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0" s="203"/>
      <c r="Q90" s="203"/>
      <c r="R90" s="203"/>
      <c r="S90" s="192"/>
      <c r="T90" s="34"/>
      <c r="U90" s="34"/>
      <c r="V90" s="35" t="s">
        <v>66</v>
      </c>
      <c r="W90" s="187">
        <v>0</v>
      </c>
      <c r="X90" s="188">
        <f>IFERROR(IF(W90="","",W90),"")</f>
        <v>0</v>
      </c>
      <c r="Y90" s="36">
        <f>IFERROR(IF(W90="","",W90*0.0155),"")</f>
        <v>0</v>
      </c>
      <c r="Z90" s="56"/>
      <c r="AA90" s="57"/>
      <c r="AE90" s="61"/>
      <c r="BB90" s="99" t="s">
        <v>75</v>
      </c>
    </row>
    <row r="91" spans="1:54" hidden="1" x14ac:dyDescent="0.2">
      <c r="A91" s="225"/>
      <c r="B91" s="198"/>
      <c r="C91" s="198"/>
      <c r="D91" s="198"/>
      <c r="E91" s="198"/>
      <c r="F91" s="198"/>
      <c r="G91" s="198"/>
      <c r="H91" s="198"/>
      <c r="I91" s="198"/>
      <c r="J91" s="198"/>
      <c r="K91" s="198"/>
      <c r="L91" s="198"/>
      <c r="M91" s="198"/>
      <c r="N91" s="226"/>
      <c r="O91" s="199" t="s">
        <v>67</v>
      </c>
      <c r="P91" s="200"/>
      <c r="Q91" s="200"/>
      <c r="R91" s="200"/>
      <c r="S91" s="200"/>
      <c r="T91" s="200"/>
      <c r="U91" s="201"/>
      <c r="V91" s="37" t="s">
        <v>66</v>
      </c>
      <c r="W91" s="189">
        <f>IFERROR(SUM(W88:W90),"0")</f>
        <v>0</v>
      </c>
      <c r="X91" s="189">
        <f>IFERROR(SUM(X88:X90),"0")</f>
        <v>0</v>
      </c>
      <c r="Y91" s="189">
        <f>IFERROR(IF(Y88="",0,Y88),"0")+IFERROR(IF(Y89="",0,Y89),"0")+IFERROR(IF(Y90="",0,Y90),"0")</f>
        <v>0</v>
      </c>
      <c r="Z91" s="190"/>
      <c r="AA91" s="190"/>
    </row>
    <row r="92" spans="1:54" hidden="1" x14ac:dyDescent="0.2">
      <c r="A92" s="198"/>
      <c r="B92" s="198"/>
      <c r="C92" s="198"/>
      <c r="D92" s="198"/>
      <c r="E92" s="198"/>
      <c r="F92" s="198"/>
      <c r="G92" s="198"/>
      <c r="H92" s="198"/>
      <c r="I92" s="198"/>
      <c r="J92" s="198"/>
      <c r="K92" s="198"/>
      <c r="L92" s="198"/>
      <c r="M92" s="198"/>
      <c r="N92" s="226"/>
      <c r="O92" s="199" t="s">
        <v>67</v>
      </c>
      <c r="P92" s="200"/>
      <c r="Q92" s="200"/>
      <c r="R92" s="200"/>
      <c r="S92" s="200"/>
      <c r="T92" s="200"/>
      <c r="U92" s="201"/>
      <c r="V92" s="37" t="s">
        <v>68</v>
      </c>
      <c r="W92" s="189">
        <f>IFERROR(SUMPRODUCT(W88:W90*H88:H90),"0")</f>
        <v>0</v>
      </c>
      <c r="X92" s="189">
        <f>IFERROR(SUMPRODUCT(X88:X90*H88:H90),"0")</f>
        <v>0</v>
      </c>
      <c r="Y92" s="37"/>
      <c r="Z92" s="190"/>
      <c r="AA92" s="190"/>
    </row>
    <row r="93" spans="1:54" ht="16.5" hidden="1" customHeight="1" x14ac:dyDescent="0.25">
      <c r="A93" s="197" t="s">
        <v>150</v>
      </c>
      <c r="B93" s="198"/>
      <c r="C93" s="198"/>
      <c r="D93" s="198"/>
      <c r="E93" s="198"/>
      <c r="F93" s="198"/>
      <c r="G93" s="198"/>
      <c r="H93" s="198"/>
      <c r="I93" s="198"/>
      <c r="J93" s="198"/>
      <c r="K93" s="198"/>
      <c r="L93" s="198"/>
      <c r="M93" s="198"/>
      <c r="N93" s="198"/>
      <c r="O93" s="198"/>
      <c r="P93" s="198"/>
      <c r="Q93" s="198"/>
      <c r="R93" s="198"/>
      <c r="S93" s="198"/>
      <c r="T93" s="198"/>
      <c r="U93" s="198"/>
      <c r="V93" s="198"/>
      <c r="W93" s="198"/>
      <c r="X93" s="198"/>
      <c r="Y93" s="198"/>
      <c r="Z93" s="181"/>
      <c r="AA93" s="181"/>
    </row>
    <row r="94" spans="1:54" ht="14.25" hidden="1" customHeight="1" x14ac:dyDescent="0.25">
      <c r="A94" s="208" t="s">
        <v>61</v>
      </c>
      <c r="B94" s="198"/>
      <c r="C94" s="198"/>
      <c r="D94" s="198"/>
      <c r="E94" s="198"/>
      <c r="F94" s="198"/>
      <c r="G94" s="198"/>
      <c r="H94" s="198"/>
      <c r="I94" s="198"/>
      <c r="J94" s="198"/>
      <c r="K94" s="198"/>
      <c r="L94" s="198"/>
      <c r="M94" s="198"/>
      <c r="N94" s="198"/>
      <c r="O94" s="198"/>
      <c r="P94" s="198"/>
      <c r="Q94" s="198"/>
      <c r="R94" s="198"/>
      <c r="S94" s="198"/>
      <c r="T94" s="198"/>
      <c r="U94" s="198"/>
      <c r="V94" s="198"/>
      <c r="W94" s="198"/>
      <c r="X94" s="198"/>
      <c r="Y94" s="198"/>
      <c r="Z94" s="180"/>
      <c r="AA94" s="180"/>
    </row>
    <row r="95" spans="1:54" ht="27" customHeight="1" x14ac:dyDescent="0.25">
      <c r="A95" s="54" t="s">
        <v>151</v>
      </c>
      <c r="B95" s="54" t="s">
        <v>152</v>
      </c>
      <c r="C95" s="31">
        <v>4301070975</v>
      </c>
      <c r="D95" s="191">
        <v>4607111033970</v>
      </c>
      <c r="E95" s="192"/>
      <c r="F95" s="186">
        <v>0.43</v>
      </c>
      <c r="G95" s="32">
        <v>16</v>
      </c>
      <c r="H95" s="186">
        <v>6.88</v>
      </c>
      <c r="I95" s="186">
        <v>7.1996000000000002</v>
      </c>
      <c r="J95" s="32">
        <v>84</v>
      </c>
      <c r="K95" s="32" t="s">
        <v>64</v>
      </c>
      <c r="L95" s="33" t="s">
        <v>65</v>
      </c>
      <c r="M95" s="33"/>
      <c r="N95" s="32">
        <v>180</v>
      </c>
      <c r="O95" s="350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5" s="203"/>
      <c r="Q95" s="203"/>
      <c r="R95" s="203"/>
      <c r="S95" s="192"/>
      <c r="T95" s="34"/>
      <c r="U95" s="34"/>
      <c r="V95" s="35" t="s">
        <v>66</v>
      </c>
      <c r="W95" s="187">
        <v>3</v>
      </c>
      <c r="X95" s="188">
        <f>IFERROR(IF(W95="","",W95),"")</f>
        <v>3</v>
      </c>
      <c r="Y95" s="36">
        <f>IFERROR(IF(W95="","",W95*0.0155),"")</f>
        <v>4.65E-2</v>
      </c>
      <c r="Z95" s="56"/>
      <c r="AA95" s="57"/>
      <c r="AE95" s="61"/>
      <c r="BB95" s="100" t="s">
        <v>1</v>
      </c>
    </row>
    <row r="96" spans="1:54" ht="27" customHeight="1" x14ac:dyDescent="0.25">
      <c r="A96" s="54" t="s">
        <v>153</v>
      </c>
      <c r="B96" s="54" t="s">
        <v>154</v>
      </c>
      <c r="C96" s="31">
        <v>4301070976</v>
      </c>
      <c r="D96" s="191">
        <v>4607111034144</v>
      </c>
      <c r="E96" s="192"/>
      <c r="F96" s="186">
        <v>0.9</v>
      </c>
      <c r="G96" s="32">
        <v>8</v>
      </c>
      <c r="H96" s="186">
        <v>7.2</v>
      </c>
      <c r="I96" s="186">
        <v>7.4859999999999998</v>
      </c>
      <c r="J96" s="32">
        <v>84</v>
      </c>
      <c r="K96" s="32" t="s">
        <v>64</v>
      </c>
      <c r="L96" s="33" t="s">
        <v>65</v>
      </c>
      <c r="M96" s="33"/>
      <c r="N96" s="32">
        <v>180</v>
      </c>
      <c r="O96" s="33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6" s="203"/>
      <c r="Q96" s="203"/>
      <c r="R96" s="203"/>
      <c r="S96" s="192"/>
      <c r="T96" s="34"/>
      <c r="U96" s="34"/>
      <c r="V96" s="35" t="s">
        <v>66</v>
      </c>
      <c r="W96" s="187">
        <v>173</v>
      </c>
      <c r="X96" s="188">
        <f>IFERROR(IF(W96="","",W96),"")</f>
        <v>173</v>
      </c>
      <c r="Y96" s="36">
        <f>IFERROR(IF(W96="","",W96*0.0155),"")</f>
        <v>2.6814999999999998</v>
      </c>
      <c r="Z96" s="56"/>
      <c r="AA96" s="57"/>
      <c r="AE96" s="61"/>
      <c r="BB96" s="101" t="s">
        <v>1</v>
      </c>
    </row>
    <row r="97" spans="1:54" ht="27" customHeight="1" x14ac:dyDescent="0.25">
      <c r="A97" s="54" t="s">
        <v>155</v>
      </c>
      <c r="B97" s="54" t="s">
        <v>156</v>
      </c>
      <c r="C97" s="31">
        <v>4301070973</v>
      </c>
      <c r="D97" s="191">
        <v>4607111033987</v>
      </c>
      <c r="E97" s="192"/>
      <c r="F97" s="186">
        <v>0.43</v>
      </c>
      <c r="G97" s="32">
        <v>16</v>
      </c>
      <c r="H97" s="186">
        <v>6.88</v>
      </c>
      <c r="I97" s="186">
        <v>7.1996000000000002</v>
      </c>
      <c r="J97" s="32">
        <v>84</v>
      </c>
      <c r="K97" s="32" t="s">
        <v>64</v>
      </c>
      <c r="L97" s="33" t="s">
        <v>65</v>
      </c>
      <c r="M97" s="33"/>
      <c r="N97" s="32">
        <v>180</v>
      </c>
      <c r="O97" s="27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97" s="203"/>
      <c r="Q97" s="203"/>
      <c r="R97" s="203"/>
      <c r="S97" s="192"/>
      <c r="T97" s="34"/>
      <c r="U97" s="34"/>
      <c r="V97" s="35" t="s">
        <v>66</v>
      </c>
      <c r="W97" s="187">
        <v>46</v>
      </c>
      <c r="X97" s="188">
        <f>IFERROR(IF(W97="","",W97),"")</f>
        <v>46</v>
      </c>
      <c r="Y97" s="36">
        <f>IFERROR(IF(W97="","",W97*0.0155),"")</f>
        <v>0.71299999999999997</v>
      </c>
      <c r="Z97" s="56"/>
      <c r="AA97" s="57"/>
      <c r="AE97" s="61"/>
      <c r="BB97" s="102" t="s">
        <v>1</v>
      </c>
    </row>
    <row r="98" spans="1:54" ht="27" customHeight="1" x14ac:dyDescent="0.25">
      <c r="A98" s="54" t="s">
        <v>157</v>
      </c>
      <c r="B98" s="54" t="s">
        <v>158</v>
      </c>
      <c r="C98" s="31">
        <v>4301070974</v>
      </c>
      <c r="D98" s="191">
        <v>4607111034151</v>
      </c>
      <c r="E98" s="192"/>
      <c r="F98" s="186">
        <v>0.9</v>
      </c>
      <c r="G98" s="32">
        <v>8</v>
      </c>
      <c r="H98" s="186">
        <v>7.2</v>
      </c>
      <c r="I98" s="186">
        <v>7.4859999999999998</v>
      </c>
      <c r="J98" s="32">
        <v>84</v>
      </c>
      <c r="K98" s="32" t="s">
        <v>64</v>
      </c>
      <c r="L98" s="33" t="s">
        <v>65</v>
      </c>
      <c r="M98" s="33"/>
      <c r="N98" s="32">
        <v>180</v>
      </c>
      <c r="O98" s="312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98" s="203"/>
      <c r="Q98" s="203"/>
      <c r="R98" s="203"/>
      <c r="S98" s="192"/>
      <c r="T98" s="34"/>
      <c r="U98" s="34"/>
      <c r="V98" s="35" t="s">
        <v>66</v>
      </c>
      <c r="W98" s="187">
        <v>247</v>
      </c>
      <c r="X98" s="188">
        <f>IFERROR(IF(W98="","",W98),"")</f>
        <v>247</v>
      </c>
      <c r="Y98" s="36">
        <f>IFERROR(IF(W98="","",W98*0.0155),"")</f>
        <v>3.8285</v>
      </c>
      <c r="Z98" s="56"/>
      <c r="AA98" s="57"/>
      <c r="AE98" s="61"/>
      <c r="BB98" s="103" t="s">
        <v>1</v>
      </c>
    </row>
    <row r="99" spans="1:54" x14ac:dyDescent="0.2">
      <c r="A99" s="225"/>
      <c r="B99" s="198"/>
      <c r="C99" s="198"/>
      <c r="D99" s="198"/>
      <c r="E99" s="198"/>
      <c r="F99" s="198"/>
      <c r="G99" s="198"/>
      <c r="H99" s="198"/>
      <c r="I99" s="198"/>
      <c r="J99" s="198"/>
      <c r="K99" s="198"/>
      <c r="L99" s="198"/>
      <c r="M99" s="198"/>
      <c r="N99" s="226"/>
      <c r="O99" s="199" t="s">
        <v>67</v>
      </c>
      <c r="P99" s="200"/>
      <c r="Q99" s="200"/>
      <c r="R99" s="200"/>
      <c r="S99" s="200"/>
      <c r="T99" s="200"/>
      <c r="U99" s="201"/>
      <c r="V99" s="37" t="s">
        <v>66</v>
      </c>
      <c r="W99" s="189">
        <f>IFERROR(SUM(W95:W98),"0")</f>
        <v>469</v>
      </c>
      <c r="X99" s="189">
        <f>IFERROR(SUM(X95:X98),"0")</f>
        <v>469</v>
      </c>
      <c r="Y99" s="189">
        <f>IFERROR(IF(Y95="",0,Y95),"0")+IFERROR(IF(Y96="",0,Y96),"0")+IFERROR(IF(Y97="",0,Y97),"0")+IFERROR(IF(Y98="",0,Y98),"0")</f>
        <v>7.2694999999999999</v>
      </c>
      <c r="Z99" s="190"/>
      <c r="AA99" s="190"/>
    </row>
    <row r="100" spans="1:54" x14ac:dyDescent="0.2">
      <c r="A100" s="198"/>
      <c r="B100" s="198"/>
      <c r="C100" s="198"/>
      <c r="D100" s="198"/>
      <c r="E100" s="198"/>
      <c r="F100" s="198"/>
      <c r="G100" s="198"/>
      <c r="H100" s="198"/>
      <c r="I100" s="198"/>
      <c r="J100" s="198"/>
      <c r="K100" s="198"/>
      <c r="L100" s="198"/>
      <c r="M100" s="198"/>
      <c r="N100" s="226"/>
      <c r="O100" s="199" t="s">
        <v>67</v>
      </c>
      <c r="P100" s="200"/>
      <c r="Q100" s="200"/>
      <c r="R100" s="200"/>
      <c r="S100" s="200"/>
      <c r="T100" s="200"/>
      <c r="U100" s="201"/>
      <c r="V100" s="37" t="s">
        <v>68</v>
      </c>
      <c r="W100" s="189">
        <f>IFERROR(SUMPRODUCT(W95:W98*H95:H98),"0")</f>
        <v>3361.1200000000003</v>
      </c>
      <c r="X100" s="189">
        <f>IFERROR(SUMPRODUCT(X95:X98*H95:H98),"0")</f>
        <v>3361.1200000000003</v>
      </c>
      <c r="Y100" s="37"/>
      <c r="Z100" s="190"/>
      <c r="AA100" s="190"/>
    </row>
    <row r="101" spans="1:54" ht="16.5" hidden="1" customHeight="1" x14ac:dyDescent="0.25">
      <c r="A101" s="197" t="s">
        <v>159</v>
      </c>
      <c r="B101" s="198"/>
      <c r="C101" s="198"/>
      <c r="D101" s="198"/>
      <c r="E101" s="198"/>
      <c r="F101" s="198"/>
      <c r="G101" s="198"/>
      <c r="H101" s="198"/>
      <c r="I101" s="198"/>
      <c r="J101" s="198"/>
      <c r="K101" s="198"/>
      <c r="L101" s="198"/>
      <c r="M101" s="198"/>
      <c r="N101" s="198"/>
      <c r="O101" s="198"/>
      <c r="P101" s="198"/>
      <c r="Q101" s="198"/>
      <c r="R101" s="198"/>
      <c r="S101" s="198"/>
      <c r="T101" s="198"/>
      <c r="U101" s="198"/>
      <c r="V101" s="198"/>
      <c r="W101" s="198"/>
      <c r="X101" s="198"/>
      <c r="Y101" s="198"/>
      <c r="Z101" s="181"/>
      <c r="AA101" s="181"/>
    </row>
    <row r="102" spans="1:54" ht="14.25" hidden="1" customHeight="1" x14ac:dyDescent="0.25">
      <c r="A102" s="208" t="s">
        <v>121</v>
      </c>
      <c r="B102" s="198"/>
      <c r="C102" s="198"/>
      <c r="D102" s="198"/>
      <c r="E102" s="198"/>
      <c r="F102" s="198"/>
      <c r="G102" s="198"/>
      <c r="H102" s="198"/>
      <c r="I102" s="198"/>
      <c r="J102" s="198"/>
      <c r="K102" s="198"/>
      <c r="L102" s="198"/>
      <c r="M102" s="198"/>
      <c r="N102" s="198"/>
      <c r="O102" s="198"/>
      <c r="P102" s="198"/>
      <c r="Q102" s="198"/>
      <c r="R102" s="198"/>
      <c r="S102" s="198"/>
      <c r="T102" s="198"/>
      <c r="U102" s="198"/>
      <c r="V102" s="198"/>
      <c r="W102" s="198"/>
      <c r="X102" s="198"/>
      <c r="Y102" s="198"/>
      <c r="Z102" s="180"/>
      <c r="AA102" s="180"/>
    </row>
    <row r="103" spans="1:54" ht="27" customHeight="1" x14ac:dyDescent="0.25">
      <c r="A103" s="54" t="s">
        <v>160</v>
      </c>
      <c r="B103" s="54" t="s">
        <v>161</v>
      </c>
      <c r="C103" s="31">
        <v>4301135162</v>
      </c>
      <c r="D103" s="191">
        <v>4607111034014</v>
      </c>
      <c r="E103" s="192"/>
      <c r="F103" s="186">
        <v>0.25</v>
      </c>
      <c r="G103" s="32">
        <v>12</v>
      </c>
      <c r="H103" s="186">
        <v>3</v>
      </c>
      <c r="I103" s="186">
        <v>3.7035999999999998</v>
      </c>
      <c r="J103" s="32">
        <v>70</v>
      </c>
      <c r="K103" s="32" t="s">
        <v>74</v>
      </c>
      <c r="L103" s="33" t="s">
        <v>65</v>
      </c>
      <c r="M103" s="33"/>
      <c r="N103" s="32">
        <v>180</v>
      </c>
      <c r="O103" s="217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3" s="203"/>
      <c r="Q103" s="203"/>
      <c r="R103" s="203"/>
      <c r="S103" s="192"/>
      <c r="T103" s="34"/>
      <c r="U103" s="34"/>
      <c r="V103" s="35" t="s">
        <v>66</v>
      </c>
      <c r="W103" s="187">
        <v>120</v>
      </c>
      <c r="X103" s="188">
        <f>IFERROR(IF(W103="","",W103),"")</f>
        <v>120</v>
      </c>
      <c r="Y103" s="36">
        <f>IFERROR(IF(W103="","",W103*0.01788),"")</f>
        <v>2.1456</v>
      </c>
      <c r="Z103" s="56"/>
      <c r="AA103" s="57"/>
      <c r="AE103" s="61"/>
      <c r="BB103" s="104" t="s">
        <v>75</v>
      </c>
    </row>
    <row r="104" spans="1:54" ht="27" customHeight="1" x14ac:dyDescent="0.25">
      <c r="A104" s="54" t="s">
        <v>162</v>
      </c>
      <c r="B104" s="54" t="s">
        <v>163</v>
      </c>
      <c r="C104" s="31">
        <v>4301135117</v>
      </c>
      <c r="D104" s="191">
        <v>4607111033994</v>
      </c>
      <c r="E104" s="192"/>
      <c r="F104" s="186">
        <v>0.25</v>
      </c>
      <c r="G104" s="32">
        <v>12</v>
      </c>
      <c r="H104" s="186">
        <v>3</v>
      </c>
      <c r="I104" s="186">
        <v>3.7035999999999998</v>
      </c>
      <c r="J104" s="32">
        <v>70</v>
      </c>
      <c r="K104" s="32" t="s">
        <v>74</v>
      </c>
      <c r="L104" s="33" t="s">
        <v>65</v>
      </c>
      <c r="M104" s="33"/>
      <c r="N104" s="32">
        <v>180</v>
      </c>
      <c r="O104" s="237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4" s="203"/>
      <c r="Q104" s="203"/>
      <c r="R104" s="203"/>
      <c r="S104" s="192"/>
      <c r="T104" s="34"/>
      <c r="U104" s="34"/>
      <c r="V104" s="35" t="s">
        <v>66</v>
      </c>
      <c r="W104" s="187">
        <v>137</v>
      </c>
      <c r="X104" s="188">
        <f>IFERROR(IF(W104="","",W104),"")</f>
        <v>137</v>
      </c>
      <c r="Y104" s="36">
        <f>IFERROR(IF(W104="","",W104*0.01788),"")</f>
        <v>2.44956</v>
      </c>
      <c r="Z104" s="56"/>
      <c r="AA104" s="57"/>
      <c r="AE104" s="61"/>
      <c r="BB104" s="105" t="s">
        <v>75</v>
      </c>
    </row>
    <row r="105" spans="1:54" x14ac:dyDescent="0.2">
      <c r="A105" s="225"/>
      <c r="B105" s="198"/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226"/>
      <c r="O105" s="199" t="s">
        <v>67</v>
      </c>
      <c r="P105" s="200"/>
      <c r="Q105" s="200"/>
      <c r="R105" s="200"/>
      <c r="S105" s="200"/>
      <c r="T105" s="200"/>
      <c r="U105" s="201"/>
      <c r="V105" s="37" t="s">
        <v>66</v>
      </c>
      <c r="W105" s="189">
        <f>IFERROR(SUM(W103:W104),"0")</f>
        <v>257</v>
      </c>
      <c r="X105" s="189">
        <f>IFERROR(SUM(X103:X104),"0")</f>
        <v>257</v>
      </c>
      <c r="Y105" s="189">
        <f>IFERROR(IF(Y103="",0,Y103),"0")+IFERROR(IF(Y104="",0,Y104),"0")</f>
        <v>4.5951599999999999</v>
      </c>
      <c r="Z105" s="190"/>
      <c r="AA105" s="190"/>
    </row>
    <row r="106" spans="1:54" x14ac:dyDescent="0.2">
      <c r="A106" s="198"/>
      <c r="B106" s="198"/>
      <c r="C106" s="198"/>
      <c r="D106" s="198"/>
      <c r="E106" s="198"/>
      <c r="F106" s="198"/>
      <c r="G106" s="198"/>
      <c r="H106" s="198"/>
      <c r="I106" s="198"/>
      <c r="J106" s="198"/>
      <c r="K106" s="198"/>
      <c r="L106" s="198"/>
      <c r="M106" s="198"/>
      <c r="N106" s="226"/>
      <c r="O106" s="199" t="s">
        <v>67</v>
      </c>
      <c r="P106" s="200"/>
      <c r="Q106" s="200"/>
      <c r="R106" s="200"/>
      <c r="S106" s="200"/>
      <c r="T106" s="200"/>
      <c r="U106" s="201"/>
      <c r="V106" s="37" t="s">
        <v>68</v>
      </c>
      <c r="W106" s="189">
        <f>IFERROR(SUMPRODUCT(W103:W104*H103:H104),"0")</f>
        <v>771</v>
      </c>
      <c r="X106" s="189">
        <f>IFERROR(SUMPRODUCT(X103:X104*H103:H104),"0")</f>
        <v>771</v>
      </c>
      <c r="Y106" s="37"/>
      <c r="Z106" s="190"/>
      <c r="AA106" s="190"/>
    </row>
    <row r="107" spans="1:54" ht="16.5" hidden="1" customHeight="1" x14ac:dyDescent="0.25">
      <c r="A107" s="197" t="s">
        <v>164</v>
      </c>
      <c r="B107" s="198"/>
      <c r="C107" s="198"/>
      <c r="D107" s="198"/>
      <c r="E107" s="198"/>
      <c r="F107" s="198"/>
      <c r="G107" s="198"/>
      <c r="H107" s="198"/>
      <c r="I107" s="198"/>
      <c r="J107" s="198"/>
      <c r="K107" s="198"/>
      <c r="L107" s="198"/>
      <c r="M107" s="198"/>
      <c r="N107" s="198"/>
      <c r="O107" s="198"/>
      <c r="P107" s="198"/>
      <c r="Q107" s="198"/>
      <c r="R107" s="198"/>
      <c r="S107" s="198"/>
      <c r="T107" s="198"/>
      <c r="U107" s="198"/>
      <c r="V107" s="198"/>
      <c r="W107" s="198"/>
      <c r="X107" s="198"/>
      <c r="Y107" s="198"/>
      <c r="Z107" s="181"/>
      <c r="AA107" s="181"/>
    </row>
    <row r="108" spans="1:54" ht="14.25" hidden="1" customHeight="1" x14ac:dyDescent="0.25">
      <c r="A108" s="208" t="s">
        <v>121</v>
      </c>
      <c r="B108" s="198"/>
      <c r="C108" s="198"/>
      <c r="D108" s="198"/>
      <c r="E108" s="198"/>
      <c r="F108" s="198"/>
      <c r="G108" s="198"/>
      <c r="H108" s="198"/>
      <c r="I108" s="198"/>
      <c r="J108" s="198"/>
      <c r="K108" s="198"/>
      <c r="L108" s="198"/>
      <c r="M108" s="198"/>
      <c r="N108" s="198"/>
      <c r="O108" s="198"/>
      <c r="P108" s="198"/>
      <c r="Q108" s="198"/>
      <c r="R108" s="198"/>
      <c r="S108" s="198"/>
      <c r="T108" s="198"/>
      <c r="U108" s="198"/>
      <c r="V108" s="198"/>
      <c r="W108" s="198"/>
      <c r="X108" s="198"/>
      <c r="Y108" s="198"/>
      <c r="Z108" s="180"/>
      <c r="AA108" s="180"/>
    </row>
    <row r="109" spans="1:54" ht="16.5" customHeight="1" x14ac:dyDescent="0.25">
      <c r="A109" s="54" t="s">
        <v>165</v>
      </c>
      <c r="B109" s="54" t="s">
        <v>166</v>
      </c>
      <c r="C109" s="31">
        <v>4301135112</v>
      </c>
      <c r="D109" s="191">
        <v>4607111034199</v>
      </c>
      <c r="E109" s="192"/>
      <c r="F109" s="186">
        <v>0.25</v>
      </c>
      <c r="G109" s="32">
        <v>12</v>
      </c>
      <c r="H109" s="186">
        <v>3</v>
      </c>
      <c r="I109" s="186">
        <v>3.7035999999999998</v>
      </c>
      <c r="J109" s="32">
        <v>70</v>
      </c>
      <c r="K109" s="32" t="s">
        <v>74</v>
      </c>
      <c r="L109" s="33" t="s">
        <v>65</v>
      </c>
      <c r="M109" s="33"/>
      <c r="N109" s="32">
        <v>180</v>
      </c>
      <c r="O109" s="32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09" s="203"/>
      <c r="Q109" s="203"/>
      <c r="R109" s="203"/>
      <c r="S109" s="192"/>
      <c r="T109" s="34"/>
      <c r="U109" s="34"/>
      <c r="V109" s="35" t="s">
        <v>66</v>
      </c>
      <c r="W109" s="187">
        <v>143</v>
      </c>
      <c r="X109" s="188">
        <f>IFERROR(IF(W109="","",W109),"")</f>
        <v>143</v>
      </c>
      <c r="Y109" s="36">
        <f>IFERROR(IF(W109="","",W109*0.01788),"")</f>
        <v>2.5568400000000002</v>
      </c>
      <c r="Z109" s="56"/>
      <c r="AA109" s="57"/>
      <c r="AE109" s="61"/>
      <c r="BB109" s="106" t="s">
        <v>75</v>
      </c>
    </row>
    <row r="110" spans="1:54" x14ac:dyDescent="0.2">
      <c r="A110" s="225"/>
      <c r="B110" s="198"/>
      <c r="C110" s="198"/>
      <c r="D110" s="198"/>
      <c r="E110" s="198"/>
      <c r="F110" s="198"/>
      <c r="G110" s="198"/>
      <c r="H110" s="198"/>
      <c r="I110" s="198"/>
      <c r="J110" s="198"/>
      <c r="K110" s="198"/>
      <c r="L110" s="198"/>
      <c r="M110" s="198"/>
      <c r="N110" s="226"/>
      <c r="O110" s="199" t="s">
        <v>67</v>
      </c>
      <c r="P110" s="200"/>
      <c r="Q110" s="200"/>
      <c r="R110" s="200"/>
      <c r="S110" s="200"/>
      <c r="T110" s="200"/>
      <c r="U110" s="201"/>
      <c r="V110" s="37" t="s">
        <v>66</v>
      </c>
      <c r="W110" s="189">
        <f>IFERROR(SUM(W109:W109),"0")</f>
        <v>143</v>
      </c>
      <c r="X110" s="189">
        <f>IFERROR(SUM(X109:X109),"0")</f>
        <v>143</v>
      </c>
      <c r="Y110" s="189">
        <f>IFERROR(IF(Y109="",0,Y109),"0")</f>
        <v>2.5568400000000002</v>
      </c>
      <c r="Z110" s="190"/>
      <c r="AA110" s="190"/>
    </row>
    <row r="111" spans="1:54" x14ac:dyDescent="0.2">
      <c r="A111" s="198"/>
      <c r="B111" s="198"/>
      <c r="C111" s="198"/>
      <c r="D111" s="198"/>
      <c r="E111" s="198"/>
      <c r="F111" s="198"/>
      <c r="G111" s="198"/>
      <c r="H111" s="198"/>
      <c r="I111" s="198"/>
      <c r="J111" s="198"/>
      <c r="K111" s="198"/>
      <c r="L111" s="198"/>
      <c r="M111" s="198"/>
      <c r="N111" s="226"/>
      <c r="O111" s="199" t="s">
        <v>67</v>
      </c>
      <c r="P111" s="200"/>
      <c r="Q111" s="200"/>
      <c r="R111" s="200"/>
      <c r="S111" s="200"/>
      <c r="T111" s="200"/>
      <c r="U111" s="201"/>
      <c r="V111" s="37" t="s">
        <v>68</v>
      </c>
      <c r="W111" s="189">
        <f>IFERROR(SUMPRODUCT(W109:W109*H109:H109),"0")</f>
        <v>429</v>
      </c>
      <c r="X111" s="189">
        <f>IFERROR(SUMPRODUCT(X109:X109*H109:H109),"0")</f>
        <v>429</v>
      </c>
      <c r="Y111" s="37"/>
      <c r="Z111" s="190"/>
      <c r="AA111" s="190"/>
    </row>
    <row r="112" spans="1:54" ht="16.5" hidden="1" customHeight="1" x14ac:dyDescent="0.25">
      <c r="A112" s="197" t="s">
        <v>167</v>
      </c>
      <c r="B112" s="198"/>
      <c r="C112" s="198"/>
      <c r="D112" s="198"/>
      <c r="E112" s="198"/>
      <c r="F112" s="198"/>
      <c r="G112" s="198"/>
      <c r="H112" s="198"/>
      <c r="I112" s="198"/>
      <c r="J112" s="198"/>
      <c r="K112" s="198"/>
      <c r="L112" s="198"/>
      <c r="M112" s="198"/>
      <c r="N112" s="198"/>
      <c r="O112" s="198"/>
      <c r="P112" s="198"/>
      <c r="Q112" s="198"/>
      <c r="R112" s="198"/>
      <c r="S112" s="198"/>
      <c r="T112" s="198"/>
      <c r="U112" s="198"/>
      <c r="V112" s="198"/>
      <c r="W112" s="198"/>
      <c r="X112" s="198"/>
      <c r="Y112" s="198"/>
      <c r="Z112" s="181"/>
      <c r="AA112" s="181"/>
    </row>
    <row r="113" spans="1:54" ht="14.25" hidden="1" customHeight="1" x14ac:dyDescent="0.25">
      <c r="A113" s="208" t="s">
        <v>121</v>
      </c>
      <c r="B113" s="198"/>
      <c r="C113" s="198"/>
      <c r="D113" s="198"/>
      <c r="E113" s="198"/>
      <c r="F113" s="198"/>
      <c r="G113" s="198"/>
      <c r="H113" s="198"/>
      <c r="I113" s="198"/>
      <c r="J113" s="198"/>
      <c r="K113" s="198"/>
      <c r="L113" s="198"/>
      <c r="M113" s="198"/>
      <c r="N113" s="198"/>
      <c r="O113" s="198"/>
      <c r="P113" s="198"/>
      <c r="Q113" s="198"/>
      <c r="R113" s="198"/>
      <c r="S113" s="198"/>
      <c r="T113" s="198"/>
      <c r="U113" s="198"/>
      <c r="V113" s="198"/>
      <c r="W113" s="198"/>
      <c r="X113" s="198"/>
      <c r="Y113" s="198"/>
      <c r="Z113" s="180"/>
      <c r="AA113" s="180"/>
    </row>
    <row r="114" spans="1:54" ht="27" hidden="1" customHeight="1" x14ac:dyDescent="0.25">
      <c r="A114" s="54" t="s">
        <v>168</v>
      </c>
      <c r="B114" s="54" t="s">
        <v>169</v>
      </c>
      <c r="C114" s="31">
        <v>4301130006</v>
      </c>
      <c r="D114" s="191">
        <v>4607111034670</v>
      </c>
      <c r="E114" s="192"/>
      <c r="F114" s="186">
        <v>3</v>
      </c>
      <c r="G114" s="32">
        <v>3</v>
      </c>
      <c r="H114" s="186">
        <v>9</v>
      </c>
      <c r="I114" s="186">
        <v>9.2249999999999996</v>
      </c>
      <c r="J114" s="32">
        <v>126</v>
      </c>
      <c r="K114" s="32" t="s">
        <v>74</v>
      </c>
      <c r="L114" s="33" t="s">
        <v>65</v>
      </c>
      <c r="M114" s="33"/>
      <c r="N114" s="32">
        <v>180</v>
      </c>
      <c r="O114" s="371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4" s="203"/>
      <c r="Q114" s="203"/>
      <c r="R114" s="203"/>
      <c r="S114" s="192"/>
      <c r="T114" s="34"/>
      <c r="U114" s="34"/>
      <c r="V114" s="35" t="s">
        <v>66</v>
      </c>
      <c r="W114" s="187">
        <v>0</v>
      </c>
      <c r="X114" s="188">
        <f>IFERROR(IF(W114="","",W114),"")</f>
        <v>0</v>
      </c>
      <c r="Y114" s="36">
        <f>IFERROR(IF(W114="","",W114*0.00936),"")</f>
        <v>0</v>
      </c>
      <c r="Z114" s="56" t="s">
        <v>170</v>
      </c>
      <c r="AA114" s="57"/>
      <c r="AE114" s="61"/>
      <c r="BB114" s="107" t="s">
        <v>75</v>
      </c>
    </row>
    <row r="115" spans="1:54" ht="27" hidden="1" customHeight="1" x14ac:dyDescent="0.25">
      <c r="A115" s="54" t="s">
        <v>171</v>
      </c>
      <c r="B115" s="54" t="s">
        <v>172</v>
      </c>
      <c r="C115" s="31">
        <v>4301130003</v>
      </c>
      <c r="D115" s="191">
        <v>4607111034687</v>
      </c>
      <c r="E115" s="192"/>
      <c r="F115" s="186">
        <v>3</v>
      </c>
      <c r="G115" s="32">
        <v>1</v>
      </c>
      <c r="H115" s="186">
        <v>3</v>
      </c>
      <c r="I115" s="186">
        <v>3.1949999999999998</v>
      </c>
      <c r="J115" s="32">
        <v>126</v>
      </c>
      <c r="K115" s="32" t="s">
        <v>74</v>
      </c>
      <c r="L115" s="33" t="s">
        <v>65</v>
      </c>
      <c r="M115" s="33"/>
      <c r="N115" s="32">
        <v>180</v>
      </c>
      <c r="O115" s="27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5" s="203"/>
      <c r="Q115" s="203"/>
      <c r="R115" s="203"/>
      <c r="S115" s="192"/>
      <c r="T115" s="34"/>
      <c r="U115" s="34"/>
      <c r="V115" s="35" t="s">
        <v>66</v>
      </c>
      <c r="W115" s="187">
        <v>0</v>
      </c>
      <c r="X115" s="188">
        <f>IFERROR(IF(W115="","",W115),"")</f>
        <v>0</v>
      </c>
      <c r="Y115" s="36">
        <f>IFERROR(IF(W115="","",W115*0.00936),"")</f>
        <v>0</v>
      </c>
      <c r="Z115" s="56" t="s">
        <v>170</v>
      </c>
      <c r="AA115" s="57"/>
      <c r="AE115" s="61"/>
      <c r="BB115" s="108" t="s">
        <v>75</v>
      </c>
    </row>
    <row r="116" spans="1:54" ht="27" hidden="1" customHeight="1" x14ac:dyDescent="0.25">
      <c r="A116" s="54" t="s">
        <v>173</v>
      </c>
      <c r="B116" s="54" t="s">
        <v>174</v>
      </c>
      <c r="C116" s="31">
        <v>4301135181</v>
      </c>
      <c r="D116" s="191">
        <v>4607111034380</v>
      </c>
      <c r="E116" s="192"/>
      <c r="F116" s="186">
        <v>0.25</v>
      </c>
      <c r="G116" s="32">
        <v>12</v>
      </c>
      <c r="H116" s="186">
        <v>3</v>
      </c>
      <c r="I116" s="186">
        <v>3.28</v>
      </c>
      <c r="J116" s="32">
        <v>70</v>
      </c>
      <c r="K116" s="32" t="s">
        <v>74</v>
      </c>
      <c r="L116" s="33" t="s">
        <v>65</v>
      </c>
      <c r="M116" s="33"/>
      <c r="N116" s="32">
        <v>180</v>
      </c>
      <c r="O116" s="30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6" s="203"/>
      <c r="Q116" s="203"/>
      <c r="R116" s="203"/>
      <c r="S116" s="192"/>
      <c r="T116" s="34"/>
      <c r="U116" s="34"/>
      <c r="V116" s="35" t="s">
        <v>66</v>
      </c>
      <c r="W116" s="187">
        <v>0</v>
      </c>
      <c r="X116" s="188">
        <f>IFERROR(IF(W116="","",W116),"")</f>
        <v>0</v>
      </c>
      <c r="Y116" s="36">
        <f>IFERROR(IF(W116="","",W116*0.01788),"")</f>
        <v>0</v>
      </c>
      <c r="Z116" s="56"/>
      <c r="AA116" s="57"/>
      <c r="AE116" s="61"/>
      <c r="BB116" s="109" t="s">
        <v>75</v>
      </c>
    </row>
    <row r="117" spans="1:54" ht="27" hidden="1" customHeight="1" x14ac:dyDescent="0.25">
      <c r="A117" s="54" t="s">
        <v>175</v>
      </c>
      <c r="B117" s="54" t="s">
        <v>176</v>
      </c>
      <c r="C117" s="31">
        <v>4301135180</v>
      </c>
      <c r="D117" s="191">
        <v>4607111034397</v>
      </c>
      <c r="E117" s="192"/>
      <c r="F117" s="186">
        <v>0.25</v>
      </c>
      <c r="G117" s="32">
        <v>12</v>
      </c>
      <c r="H117" s="186">
        <v>3</v>
      </c>
      <c r="I117" s="186">
        <v>3.28</v>
      </c>
      <c r="J117" s="32">
        <v>70</v>
      </c>
      <c r="K117" s="32" t="s">
        <v>74</v>
      </c>
      <c r="L117" s="33" t="s">
        <v>65</v>
      </c>
      <c r="M117" s="33"/>
      <c r="N117" s="32">
        <v>180</v>
      </c>
      <c r="O117" s="36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17" s="203"/>
      <c r="Q117" s="203"/>
      <c r="R117" s="203"/>
      <c r="S117" s="192"/>
      <c r="T117" s="34"/>
      <c r="U117" s="34"/>
      <c r="V117" s="35" t="s">
        <v>66</v>
      </c>
      <c r="W117" s="187">
        <v>0</v>
      </c>
      <c r="X117" s="188">
        <f>IFERROR(IF(W117="","",W117),"")</f>
        <v>0</v>
      </c>
      <c r="Y117" s="36">
        <f>IFERROR(IF(W117="","",W117*0.01788),"")</f>
        <v>0</v>
      </c>
      <c r="Z117" s="56"/>
      <c r="AA117" s="57"/>
      <c r="AE117" s="61"/>
      <c r="BB117" s="110" t="s">
        <v>75</v>
      </c>
    </row>
    <row r="118" spans="1:54" hidden="1" x14ac:dyDescent="0.2">
      <c r="A118" s="225"/>
      <c r="B118" s="198"/>
      <c r="C118" s="198"/>
      <c r="D118" s="198"/>
      <c r="E118" s="198"/>
      <c r="F118" s="198"/>
      <c r="G118" s="198"/>
      <c r="H118" s="198"/>
      <c r="I118" s="198"/>
      <c r="J118" s="198"/>
      <c r="K118" s="198"/>
      <c r="L118" s="198"/>
      <c r="M118" s="198"/>
      <c r="N118" s="226"/>
      <c r="O118" s="199" t="s">
        <v>67</v>
      </c>
      <c r="P118" s="200"/>
      <c r="Q118" s="200"/>
      <c r="R118" s="200"/>
      <c r="S118" s="200"/>
      <c r="T118" s="200"/>
      <c r="U118" s="201"/>
      <c r="V118" s="37" t="s">
        <v>66</v>
      </c>
      <c r="W118" s="189">
        <f>IFERROR(SUM(W114:W117),"0")</f>
        <v>0</v>
      </c>
      <c r="X118" s="189">
        <f>IFERROR(SUM(X114:X117),"0")</f>
        <v>0</v>
      </c>
      <c r="Y118" s="189">
        <f>IFERROR(IF(Y114="",0,Y114),"0")+IFERROR(IF(Y115="",0,Y115),"0")+IFERROR(IF(Y116="",0,Y116),"0")+IFERROR(IF(Y117="",0,Y117),"0")</f>
        <v>0</v>
      </c>
      <c r="Z118" s="190"/>
      <c r="AA118" s="190"/>
    </row>
    <row r="119" spans="1:54" hidden="1" x14ac:dyDescent="0.2">
      <c r="A119" s="198"/>
      <c r="B119" s="198"/>
      <c r="C119" s="198"/>
      <c r="D119" s="198"/>
      <c r="E119" s="198"/>
      <c r="F119" s="198"/>
      <c r="G119" s="198"/>
      <c r="H119" s="198"/>
      <c r="I119" s="198"/>
      <c r="J119" s="198"/>
      <c r="K119" s="198"/>
      <c r="L119" s="198"/>
      <c r="M119" s="198"/>
      <c r="N119" s="226"/>
      <c r="O119" s="199" t="s">
        <v>67</v>
      </c>
      <c r="P119" s="200"/>
      <c r="Q119" s="200"/>
      <c r="R119" s="200"/>
      <c r="S119" s="200"/>
      <c r="T119" s="200"/>
      <c r="U119" s="201"/>
      <c r="V119" s="37" t="s">
        <v>68</v>
      </c>
      <c r="W119" s="189">
        <f>IFERROR(SUMPRODUCT(W114:W117*H114:H117),"0")</f>
        <v>0</v>
      </c>
      <c r="X119" s="189">
        <f>IFERROR(SUMPRODUCT(X114:X117*H114:H117),"0")</f>
        <v>0</v>
      </c>
      <c r="Y119" s="37"/>
      <c r="Z119" s="190"/>
      <c r="AA119" s="190"/>
    </row>
    <row r="120" spans="1:54" ht="16.5" hidden="1" customHeight="1" x14ac:dyDescent="0.25">
      <c r="A120" s="197" t="s">
        <v>177</v>
      </c>
      <c r="B120" s="198"/>
      <c r="C120" s="198"/>
      <c r="D120" s="198"/>
      <c r="E120" s="198"/>
      <c r="F120" s="198"/>
      <c r="G120" s="198"/>
      <c r="H120" s="198"/>
      <c r="I120" s="198"/>
      <c r="J120" s="198"/>
      <c r="K120" s="198"/>
      <c r="L120" s="198"/>
      <c r="M120" s="198"/>
      <c r="N120" s="198"/>
      <c r="O120" s="198"/>
      <c r="P120" s="198"/>
      <c r="Q120" s="198"/>
      <c r="R120" s="198"/>
      <c r="S120" s="198"/>
      <c r="T120" s="198"/>
      <c r="U120" s="198"/>
      <c r="V120" s="198"/>
      <c r="W120" s="198"/>
      <c r="X120" s="198"/>
      <c r="Y120" s="198"/>
      <c r="Z120" s="181"/>
      <c r="AA120" s="181"/>
    </row>
    <row r="121" spans="1:54" ht="14.25" hidden="1" customHeight="1" x14ac:dyDescent="0.25">
      <c r="A121" s="208" t="s">
        <v>121</v>
      </c>
      <c r="B121" s="198"/>
      <c r="C121" s="198"/>
      <c r="D121" s="198"/>
      <c r="E121" s="198"/>
      <c r="F121" s="198"/>
      <c r="G121" s="198"/>
      <c r="H121" s="198"/>
      <c r="I121" s="198"/>
      <c r="J121" s="198"/>
      <c r="K121" s="198"/>
      <c r="L121" s="198"/>
      <c r="M121" s="198"/>
      <c r="N121" s="198"/>
      <c r="O121" s="198"/>
      <c r="P121" s="198"/>
      <c r="Q121" s="198"/>
      <c r="R121" s="198"/>
      <c r="S121" s="198"/>
      <c r="T121" s="198"/>
      <c r="U121" s="198"/>
      <c r="V121" s="198"/>
      <c r="W121" s="198"/>
      <c r="X121" s="198"/>
      <c r="Y121" s="198"/>
      <c r="Z121" s="180"/>
      <c r="AA121" s="180"/>
    </row>
    <row r="122" spans="1:54" ht="27" hidden="1" customHeight="1" x14ac:dyDescent="0.25">
      <c r="A122" s="54" t="s">
        <v>178</v>
      </c>
      <c r="B122" s="54" t="s">
        <v>179</v>
      </c>
      <c r="C122" s="31">
        <v>4301135134</v>
      </c>
      <c r="D122" s="191">
        <v>4607111035806</v>
      </c>
      <c r="E122" s="192"/>
      <c r="F122" s="186">
        <v>0.25</v>
      </c>
      <c r="G122" s="32">
        <v>12</v>
      </c>
      <c r="H122" s="186">
        <v>3</v>
      </c>
      <c r="I122" s="186">
        <v>3.7035999999999998</v>
      </c>
      <c r="J122" s="32">
        <v>70</v>
      </c>
      <c r="K122" s="32" t="s">
        <v>74</v>
      </c>
      <c r="L122" s="33" t="s">
        <v>65</v>
      </c>
      <c r="M122" s="33"/>
      <c r="N122" s="32">
        <v>180</v>
      </c>
      <c r="O122" s="380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2" s="203"/>
      <c r="Q122" s="203"/>
      <c r="R122" s="203"/>
      <c r="S122" s="192"/>
      <c r="T122" s="34"/>
      <c r="U122" s="34"/>
      <c r="V122" s="35" t="s">
        <v>66</v>
      </c>
      <c r="W122" s="187">
        <v>0</v>
      </c>
      <c r="X122" s="188">
        <f>IFERROR(IF(W122="","",W122),"")</f>
        <v>0</v>
      </c>
      <c r="Y122" s="36">
        <f>IFERROR(IF(W122="","",W122*0.01788),"")</f>
        <v>0</v>
      </c>
      <c r="Z122" s="56"/>
      <c r="AA122" s="57"/>
      <c r="AE122" s="61"/>
      <c r="BB122" s="111" t="s">
        <v>75</v>
      </c>
    </row>
    <row r="123" spans="1:54" hidden="1" x14ac:dyDescent="0.2">
      <c r="A123" s="225"/>
      <c r="B123" s="198"/>
      <c r="C123" s="198"/>
      <c r="D123" s="198"/>
      <c r="E123" s="198"/>
      <c r="F123" s="198"/>
      <c r="G123" s="198"/>
      <c r="H123" s="198"/>
      <c r="I123" s="198"/>
      <c r="J123" s="198"/>
      <c r="K123" s="198"/>
      <c r="L123" s="198"/>
      <c r="M123" s="198"/>
      <c r="N123" s="226"/>
      <c r="O123" s="199" t="s">
        <v>67</v>
      </c>
      <c r="P123" s="200"/>
      <c r="Q123" s="200"/>
      <c r="R123" s="200"/>
      <c r="S123" s="200"/>
      <c r="T123" s="200"/>
      <c r="U123" s="201"/>
      <c r="V123" s="37" t="s">
        <v>66</v>
      </c>
      <c r="W123" s="189">
        <f>IFERROR(SUM(W122:W122),"0")</f>
        <v>0</v>
      </c>
      <c r="X123" s="189">
        <f>IFERROR(SUM(X122:X122),"0")</f>
        <v>0</v>
      </c>
      <c r="Y123" s="189">
        <f>IFERROR(IF(Y122="",0,Y122),"0")</f>
        <v>0</v>
      </c>
      <c r="Z123" s="190"/>
      <c r="AA123" s="190"/>
    </row>
    <row r="124" spans="1:54" hidden="1" x14ac:dyDescent="0.2">
      <c r="A124" s="198"/>
      <c r="B124" s="198"/>
      <c r="C124" s="198"/>
      <c r="D124" s="198"/>
      <c r="E124" s="198"/>
      <c r="F124" s="198"/>
      <c r="G124" s="198"/>
      <c r="H124" s="198"/>
      <c r="I124" s="198"/>
      <c r="J124" s="198"/>
      <c r="K124" s="198"/>
      <c r="L124" s="198"/>
      <c r="M124" s="198"/>
      <c r="N124" s="226"/>
      <c r="O124" s="199" t="s">
        <v>67</v>
      </c>
      <c r="P124" s="200"/>
      <c r="Q124" s="200"/>
      <c r="R124" s="200"/>
      <c r="S124" s="200"/>
      <c r="T124" s="200"/>
      <c r="U124" s="201"/>
      <c r="V124" s="37" t="s">
        <v>68</v>
      </c>
      <c r="W124" s="189">
        <f>IFERROR(SUMPRODUCT(W122:W122*H122:H122),"0")</f>
        <v>0</v>
      </c>
      <c r="X124" s="189">
        <f>IFERROR(SUMPRODUCT(X122:X122*H122:H122),"0")</f>
        <v>0</v>
      </c>
      <c r="Y124" s="37"/>
      <c r="Z124" s="190"/>
      <c r="AA124" s="190"/>
    </row>
    <row r="125" spans="1:54" ht="16.5" hidden="1" customHeight="1" x14ac:dyDescent="0.25">
      <c r="A125" s="197" t="s">
        <v>180</v>
      </c>
      <c r="B125" s="198"/>
      <c r="C125" s="198"/>
      <c r="D125" s="198"/>
      <c r="E125" s="198"/>
      <c r="F125" s="198"/>
      <c r="G125" s="198"/>
      <c r="H125" s="198"/>
      <c r="I125" s="198"/>
      <c r="J125" s="198"/>
      <c r="K125" s="198"/>
      <c r="L125" s="198"/>
      <c r="M125" s="198"/>
      <c r="N125" s="198"/>
      <c r="O125" s="198"/>
      <c r="P125" s="198"/>
      <c r="Q125" s="198"/>
      <c r="R125" s="198"/>
      <c r="S125" s="198"/>
      <c r="T125" s="198"/>
      <c r="U125" s="198"/>
      <c r="V125" s="198"/>
      <c r="W125" s="198"/>
      <c r="X125" s="198"/>
      <c r="Y125" s="198"/>
      <c r="Z125" s="181"/>
      <c r="AA125" s="181"/>
    </row>
    <row r="126" spans="1:54" ht="14.25" hidden="1" customHeight="1" x14ac:dyDescent="0.25">
      <c r="A126" s="208" t="s">
        <v>181</v>
      </c>
      <c r="B126" s="198"/>
      <c r="C126" s="198"/>
      <c r="D126" s="198"/>
      <c r="E126" s="198"/>
      <c r="F126" s="198"/>
      <c r="G126" s="198"/>
      <c r="H126" s="198"/>
      <c r="I126" s="198"/>
      <c r="J126" s="198"/>
      <c r="K126" s="198"/>
      <c r="L126" s="198"/>
      <c r="M126" s="198"/>
      <c r="N126" s="198"/>
      <c r="O126" s="198"/>
      <c r="P126" s="198"/>
      <c r="Q126" s="198"/>
      <c r="R126" s="198"/>
      <c r="S126" s="198"/>
      <c r="T126" s="198"/>
      <c r="U126" s="198"/>
      <c r="V126" s="198"/>
      <c r="W126" s="198"/>
      <c r="X126" s="198"/>
      <c r="Y126" s="198"/>
      <c r="Z126" s="180"/>
      <c r="AA126" s="180"/>
    </row>
    <row r="127" spans="1:54" ht="27" hidden="1" customHeight="1" x14ac:dyDescent="0.25">
      <c r="A127" s="54" t="s">
        <v>182</v>
      </c>
      <c r="B127" s="54" t="s">
        <v>183</v>
      </c>
      <c r="C127" s="31">
        <v>4301070768</v>
      </c>
      <c r="D127" s="191">
        <v>4607111035639</v>
      </c>
      <c r="E127" s="192"/>
      <c r="F127" s="186">
        <v>0.2</v>
      </c>
      <c r="G127" s="32">
        <v>12</v>
      </c>
      <c r="H127" s="186">
        <v>2.4</v>
      </c>
      <c r="I127" s="186">
        <v>3.13</v>
      </c>
      <c r="J127" s="32">
        <v>48</v>
      </c>
      <c r="K127" s="32" t="s">
        <v>184</v>
      </c>
      <c r="L127" s="33" t="s">
        <v>65</v>
      </c>
      <c r="M127" s="33"/>
      <c r="N127" s="32">
        <v>180</v>
      </c>
      <c r="O127" s="37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27" s="203"/>
      <c r="Q127" s="203"/>
      <c r="R127" s="203"/>
      <c r="S127" s="192"/>
      <c r="T127" s="34"/>
      <c r="U127" s="34"/>
      <c r="V127" s="35" t="s">
        <v>66</v>
      </c>
      <c r="W127" s="187">
        <v>0</v>
      </c>
      <c r="X127" s="188">
        <f>IFERROR(IF(W127="","",W127),"")</f>
        <v>0</v>
      </c>
      <c r="Y127" s="36">
        <f>IFERROR(IF(W127="","",W127*0.01786),"")</f>
        <v>0</v>
      </c>
      <c r="Z127" s="56"/>
      <c r="AA127" s="57"/>
      <c r="AE127" s="61"/>
      <c r="BB127" s="112" t="s">
        <v>75</v>
      </c>
    </row>
    <row r="128" spans="1:54" ht="27" hidden="1" customHeight="1" x14ac:dyDescent="0.25">
      <c r="A128" s="54" t="s">
        <v>185</v>
      </c>
      <c r="B128" s="54" t="s">
        <v>186</v>
      </c>
      <c r="C128" s="31">
        <v>4301070797</v>
      </c>
      <c r="D128" s="191">
        <v>4607111035646</v>
      </c>
      <c r="E128" s="192"/>
      <c r="F128" s="186">
        <v>0.2</v>
      </c>
      <c r="G128" s="32">
        <v>8</v>
      </c>
      <c r="H128" s="186">
        <v>1.6</v>
      </c>
      <c r="I128" s="186">
        <v>2.12</v>
      </c>
      <c r="J128" s="32">
        <v>72</v>
      </c>
      <c r="K128" s="32" t="s">
        <v>187</v>
      </c>
      <c r="L128" s="33" t="s">
        <v>65</v>
      </c>
      <c r="M128" s="33"/>
      <c r="N128" s="32">
        <v>180</v>
      </c>
      <c r="O128" s="27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28" s="203"/>
      <c r="Q128" s="203"/>
      <c r="R128" s="203"/>
      <c r="S128" s="192"/>
      <c r="T128" s="34"/>
      <c r="U128" s="34"/>
      <c r="V128" s="35" t="s">
        <v>66</v>
      </c>
      <c r="W128" s="187">
        <v>0</v>
      </c>
      <c r="X128" s="188">
        <f>IFERROR(IF(W128="","",W128),"")</f>
        <v>0</v>
      </c>
      <c r="Y128" s="36">
        <f>IFERROR(IF(W128="","",W128*0.01157),"")</f>
        <v>0</v>
      </c>
      <c r="Z128" s="56"/>
      <c r="AA128" s="57"/>
      <c r="AE128" s="61"/>
      <c r="BB128" s="113" t="s">
        <v>75</v>
      </c>
    </row>
    <row r="129" spans="1:54" hidden="1" x14ac:dyDescent="0.2">
      <c r="A129" s="225"/>
      <c r="B129" s="198"/>
      <c r="C129" s="198"/>
      <c r="D129" s="198"/>
      <c r="E129" s="198"/>
      <c r="F129" s="198"/>
      <c r="G129" s="198"/>
      <c r="H129" s="198"/>
      <c r="I129" s="198"/>
      <c r="J129" s="198"/>
      <c r="K129" s="198"/>
      <c r="L129" s="198"/>
      <c r="M129" s="198"/>
      <c r="N129" s="226"/>
      <c r="O129" s="199" t="s">
        <v>67</v>
      </c>
      <c r="P129" s="200"/>
      <c r="Q129" s="200"/>
      <c r="R129" s="200"/>
      <c r="S129" s="200"/>
      <c r="T129" s="200"/>
      <c r="U129" s="201"/>
      <c r="V129" s="37" t="s">
        <v>66</v>
      </c>
      <c r="W129" s="189">
        <f>IFERROR(SUM(W127:W128),"0")</f>
        <v>0</v>
      </c>
      <c r="X129" s="189">
        <f>IFERROR(SUM(X127:X128),"0")</f>
        <v>0</v>
      </c>
      <c r="Y129" s="189">
        <f>IFERROR(IF(Y127="",0,Y127),"0")+IFERROR(IF(Y128="",0,Y128),"0")</f>
        <v>0</v>
      </c>
      <c r="Z129" s="190"/>
      <c r="AA129" s="190"/>
    </row>
    <row r="130" spans="1:54" hidden="1" x14ac:dyDescent="0.2">
      <c r="A130" s="198"/>
      <c r="B130" s="198"/>
      <c r="C130" s="198"/>
      <c r="D130" s="198"/>
      <c r="E130" s="198"/>
      <c r="F130" s="198"/>
      <c r="G130" s="198"/>
      <c r="H130" s="198"/>
      <c r="I130" s="198"/>
      <c r="J130" s="198"/>
      <c r="K130" s="198"/>
      <c r="L130" s="198"/>
      <c r="M130" s="198"/>
      <c r="N130" s="226"/>
      <c r="O130" s="199" t="s">
        <v>67</v>
      </c>
      <c r="P130" s="200"/>
      <c r="Q130" s="200"/>
      <c r="R130" s="200"/>
      <c r="S130" s="200"/>
      <c r="T130" s="200"/>
      <c r="U130" s="201"/>
      <c r="V130" s="37" t="s">
        <v>68</v>
      </c>
      <c r="W130" s="189">
        <f>IFERROR(SUMPRODUCT(W127:W128*H127:H128),"0")</f>
        <v>0</v>
      </c>
      <c r="X130" s="189">
        <f>IFERROR(SUMPRODUCT(X127:X128*H127:H128),"0")</f>
        <v>0</v>
      </c>
      <c r="Y130" s="37"/>
      <c r="Z130" s="190"/>
      <c r="AA130" s="190"/>
    </row>
    <row r="131" spans="1:54" ht="16.5" hidden="1" customHeight="1" x14ac:dyDescent="0.25">
      <c r="A131" s="197" t="s">
        <v>188</v>
      </c>
      <c r="B131" s="198"/>
      <c r="C131" s="198"/>
      <c r="D131" s="198"/>
      <c r="E131" s="198"/>
      <c r="F131" s="198"/>
      <c r="G131" s="198"/>
      <c r="H131" s="198"/>
      <c r="I131" s="198"/>
      <c r="J131" s="198"/>
      <c r="K131" s="198"/>
      <c r="L131" s="198"/>
      <c r="M131" s="198"/>
      <c r="N131" s="198"/>
      <c r="O131" s="198"/>
      <c r="P131" s="198"/>
      <c r="Q131" s="198"/>
      <c r="R131" s="198"/>
      <c r="S131" s="198"/>
      <c r="T131" s="198"/>
      <c r="U131" s="198"/>
      <c r="V131" s="198"/>
      <c r="W131" s="198"/>
      <c r="X131" s="198"/>
      <c r="Y131" s="198"/>
      <c r="Z131" s="181"/>
      <c r="AA131" s="181"/>
    </row>
    <row r="132" spans="1:54" ht="14.25" hidden="1" customHeight="1" x14ac:dyDescent="0.25">
      <c r="A132" s="208" t="s">
        <v>121</v>
      </c>
      <c r="B132" s="198"/>
      <c r="C132" s="198"/>
      <c r="D132" s="198"/>
      <c r="E132" s="198"/>
      <c r="F132" s="198"/>
      <c r="G132" s="198"/>
      <c r="H132" s="198"/>
      <c r="I132" s="198"/>
      <c r="J132" s="198"/>
      <c r="K132" s="198"/>
      <c r="L132" s="198"/>
      <c r="M132" s="198"/>
      <c r="N132" s="198"/>
      <c r="O132" s="198"/>
      <c r="P132" s="198"/>
      <c r="Q132" s="198"/>
      <c r="R132" s="198"/>
      <c r="S132" s="198"/>
      <c r="T132" s="198"/>
      <c r="U132" s="198"/>
      <c r="V132" s="198"/>
      <c r="W132" s="198"/>
      <c r="X132" s="198"/>
      <c r="Y132" s="198"/>
      <c r="Z132" s="180"/>
      <c r="AA132" s="180"/>
    </row>
    <row r="133" spans="1:54" ht="27" hidden="1" customHeight="1" x14ac:dyDescent="0.25">
      <c r="A133" s="54" t="s">
        <v>189</v>
      </c>
      <c r="B133" s="54" t="s">
        <v>190</v>
      </c>
      <c r="C133" s="31">
        <v>4301135133</v>
      </c>
      <c r="D133" s="191">
        <v>4607111036568</v>
      </c>
      <c r="E133" s="192"/>
      <c r="F133" s="186">
        <v>0.28000000000000003</v>
      </c>
      <c r="G133" s="32">
        <v>6</v>
      </c>
      <c r="H133" s="186">
        <v>1.68</v>
      </c>
      <c r="I133" s="186">
        <v>2.1017999999999999</v>
      </c>
      <c r="J133" s="32">
        <v>126</v>
      </c>
      <c r="K133" s="32" t="s">
        <v>74</v>
      </c>
      <c r="L133" s="33" t="s">
        <v>65</v>
      </c>
      <c r="M133" s="33"/>
      <c r="N133" s="32">
        <v>180</v>
      </c>
      <c r="O133" s="36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3" s="203"/>
      <c r="Q133" s="203"/>
      <c r="R133" s="203"/>
      <c r="S133" s="192"/>
      <c r="T133" s="34"/>
      <c r="U133" s="34"/>
      <c r="V133" s="35" t="s">
        <v>66</v>
      </c>
      <c r="W133" s="187">
        <v>0</v>
      </c>
      <c r="X133" s="188">
        <f>IFERROR(IF(W133="","",W133),"")</f>
        <v>0</v>
      </c>
      <c r="Y133" s="36">
        <f>IFERROR(IF(W133="","",W133*0.00936),"")</f>
        <v>0</v>
      </c>
      <c r="Z133" s="56"/>
      <c r="AA133" s="57"/>
      <c r="AE133" s="61"/>
      <c r="BB133" s="114" t="s">
        <v>75</v>
      </c>
    </row>
    <row r="134" spans="1:54" hidden="1" x14ac:dyDescent="0.2">
      <c r="A134" s="225"/>
      <c r="B134" s="198"/>
      <c r="C134" s="198"/>
      <c r="D134" s="198"/>
      <c r="E134" s="198"/>
      <c r="F134" s="198"/>
      <c r="G134" s="198"/>
      <c r="H134" s="198"/>
      <c r="I134" s="198"/>
      <c r="J134" s="198"/>
      <c r="K134" s="198"/>
      <c r="L134" s="198"/>
      <c r="M134" s="198"/>
      <c r="N134" s="226"/>
      <c r="O134" s="199" t="s">
        <v>67</v>
      </c>
      <c r="P134" s="200"/>
      <c r="Q134" s="200"/>
      <c r="R134" s="200"/>
      <c r="S134" s="200"/>
      <c r="T134" s="200"/>
      <c r="U134" s="201"/>
      <c r="V134" s="37" t="s">
        <v>66</v>
      </c>
      <c r="W134" s="189">
        <f>IFERROR(SUM(W133:W133),"0")</f>
        <v>0</v>
      </c>
      <c r="X134" s="189">
        <f>IFERROR(SUM(X133:X133),"0")</f>
        <v>0</v>
      </c>
      <c r="Y134" s="189">
        <f>IFERROR(IF(Y133="",0,Y133),"0")</f>
        <v>0</v>
      </c>
      <c r="Z134" s="190"/>
      <c r="AA134" s="190"/>
    </row>
    <row r="135" spans="1:54" hidden="1" x14ac:dyDescent="0.2">
      <c r="A135" s="198"/>
      <c r="B135" s="198"/>
      <c r="C135" s="198"/>
      <c r="D135" s="198"/>
      <c r="E135" s="198"/>
      <c r="F135" s="198"/>
      <c r="G135" s="198"/>
      <c r="H135" s="198"/>
      <c r="I135" s="198"/>
      <c r="J135" s="198"/>
      <c r="K135" s="198"/>
      <c r="L135" s="198"/>
      <c r="M135" s="198"/>
      <c r="N135" s="226"/>
      <c r="O135" s="199" t="s">
        <v>67</v>
      </c>
      <c r="P135" s="200"/>
      <c r="Q135" s="200"/>
      <c r="R135" s="200"/>
      <c r="S135" s="200"/>
      <c r="T135" s="200"/>
      <c r="U135" s="201"/>
      <c r="V135" s="37" t="s">
        <v>68</v>
      </c>
      <c r="W135" s="189">
        <f>IFERROR(SUMPRODUCT(W133:W133*H133:H133),"0")</f>
        <v>0</v>
      </c>
      <c r="X135" s="189">
        <f>IFERROR(SUMPRODUCT(X133:X133*H133:H133),"0")</f>
        <v>0</v>
      </c>
      <c r="Y135" s="37"/>
      <c r="Z135" s="190"/>
      <c r="AA135" s="190"/>
    </row>
    <row r="136" spans="1:54" ht="27.75" hidden="1" customHeight="1" x14ac:dyDescent="0.2">
      <c r="A136" s="204" t="s">
        <v>191</v>
      </c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48"/>
      <c r="AA136" s="48"/>
    </row>
    <row r="137" spans="1:54" ht="16.5" hidden="1" customHeight="1" x14ac:dyDescent="0.25">
      <c r="A137" s="197" t="s">
        <v>192</v>
      </c>
      <c r="B137" s="198"/>
      <c r="C137" s="198"/>
      <c r="D137" s="198"/>
      <c r="E137" s="198"/>
      <c r="F137" s="198"/>
      <c r="G137" s="198"/>
      <c r="H137" s="198"/>
      <c r="I137" s="198"/>
      <c r="J137" s="198"/>
      <c r="K137" s="198"/>
      <c r="L137" s="198"/>
      <c r="M137" s="198"/>
      <c r="N137" s="198"/>
      <c r="O137" s="198"/>
      <c r="P137" s="198"/>
      <c r="Q137" s="198"/>
      <c r="R137" s="198"/>
      <c r="S137" s="198"/>
      <c r="T137" s="198"/>
      <c r="U137" s="198"/>
      <c r="V137" s="198"/>
      <c r="W137" s="198"/>
      <c r="X137" s="198"/>
      <c r="Y137" s="198"/>
      <c r="Z137" s="181"/>
      <c r="AA137" s="181"/>
    </row>
    <row r="138" spans="1:54" ht="14.25" hidden="1" customHeight="1" x14ac:dyDescent="0.25">
      <c r="A138" s="208" t="s">
        <v>121</v>
      </c>
      <c r="B138" s="198"/>
      <c r="C138" s="198"/>
      <c r="D138" s="198"/>
      <c r="E138" s="198"/>
      <c r="F138" s="198"/>
      <c r="G138" s="198"/>
      <c r="H138" s="198"/>
      <c r="I138" s="198"/>
      <c r="J138" s="198"/>
      <c r="K138" s="198"/>
      <c r="L138" s="198"/>
      <c r="M138" s="198"/>
      <c r="N138" s="198"/>
      <c r="O138" s="198"/>
      <c r="P138" s="198"/>
      <c r="Q138" s="198"/>
      <c r="R138" s="198"/>
      <c r="S138" s="198"/>
      <c r="T138" s="198"/>
      <c r="U138" s="198"/>
      <c r="V138" s="198"/>
      <c r="W138" s="198"/>
      <c r="X138" s="198"/>
      <c r="Y138" s="198"/>
      <c r="Z138" s="180"/>
      <c r="AA138" s="180"/>
    </row>
    <row r="139" spans="1:54" ht="16.5" hidden="1" customHeight="1" x14ac:dyDescent="0.25">
      <c r="A139" s="54" t="s">
        <v>193</v>
      </c>
      <c r="B139" s="54" t="s">
        <v>194</v>
      </c>
      <c r="C139" s="31">
        <v>4301135317</v>
      </c>
      <c r="D139" s="191">
        <v>4607111039057</v>
      </c>
      <c r="E139" s="192"/>
      <c r="F139" s="186">
        <v>1.8</v>
      </c>
      <c r="G139" s="32">
        <v>1</v>
      </c>
      <c r="H139" s="186">
        <v>1.8</v>
      </c>
      <c r="I139" s="186">
        <v>1.9</v>
      </c>
      <c r="J139" s="32">
        <v>234</v>
      </c>
      <c r="K139" s="32" t="s">
        <v>117</v>
      </c>
      <c r="L139" s="33" t="s">
        <v>65</v>
      </c>
      <c r="M139" s="33"/>
      <c r="N139" s="32">
        <v>180</v>
      </c>
      <c r="O139" s="315" t="s">
        <v>195</v>
      </c>
      <c r="P139" s="203"/>
      <c r="Q139" s="203"/>
      <c r="R139" s="203"/>
      <c r="S139" s="192"/>
      <c r="T139" s="34"/>
      <c r="U139" s="34"/>
      <c r="V139" s="35" t="s">
        <v>66</v>
      </c>
      <c r="W139" s="187">
        <v>0</v>
      </c>
      <c r="X139" s="188">
        <f>IFERROR(IF(W139="","",W139),"")</f>
        <v>0</v>
      </c>
      <c r="Y139" s="36">
        <f>IFERROR(IF(W139="","",W139*0.00502),"")</f>
        <v>0</v>
      </c>
      <c r="Z139" s="56"/>
      <c r="AA139" s="57"/>
      <c r="AE139" s="61"/>
      <c r="BB139" s="115" t="s">
        <v>75</v>
      </c>
    </row>
    <row r="140" spans="1:54" hidden="1" x14ac:dyDescent="0.2">
      <c r="A140" s="225"/>
      <c r="B140" s="198"/>
      <c r="C140" s="198"/>
      <c r="D140" s="198"/>
      <c r="E140" s="198"/>
      <c r="F140" s="198"/>
      <c r="G140" s="198"/>
      <c r="H140" s="198"/>
      <c r="I140" s="198"/>
      <c r="J140" s="198"/>
      <c r="K140" s="198"/>
      <c r="L140" s="198"/>
      <c r="M140" s="198"/>
      <c r="N140" s="226"/>
      <c r="O140" s="199" t="s">
        <v>67</v>
      </c>
      <c r="P140" s="200"/>
      <c r="Q140" s="200"/>
      <c r="R140" s="200"/>
      <c r="S140" s="200"/>
      <c r="T140" s="200"/>
      <c r="U140" s="201"/>
      <c r="V140" s="37" t="s">
        <v>66</v>
      </c>
      <c r="W140" s="189">
        <f>IFERROR(SUM(W139:W139),"0")</f>
        <v>0</v>
      </c>
      <c r="X140" s="189">
        <f>IFERROR(SUM(X139:X139),"0")</f>
        <v>0</v>
      </c>
      <c r="Y140" s="189">
        <f>IFERROR(IF(Y139="",0,Y139),"0")</f>
        <v>0</v>
      </c>
      <c r="Z140" s="190"/>
      <c r="AA140" s="190"/>
    </row>
    <row r="141" spans="1:54" hidden="1" x14ac:dyDescent="0.2">
      <c r="A141" s="198"/>
      <c r="B141" s="198"/>
      <c r="C141" s="198"/>
      <c r="D141" s="198"/>
      <c r="E141" s="198"/>
      <c r="F141" s="198"/>
      <c r="G141" s="198"/>
      <c r="H141" s="198"/>
      <c r="I141" s="198"/>
      <c r="J141" s="198"/>
      <c r="K141" s="198"/>
      <c r="L141" s="198"/>
      <c r="M141" s="198"/>
      <c r="N141" s="226"/>
      <c r="O141" s="199" t="s">
        <v>67</v>
      </c>
      <c r="P141" s="200"/>
      <c r="Q141" s="200"/>
      <c r="R141" s="200"/>
      <c r="S141" s="200"/>
      <c r="T141" s="200"/>
      <c r="U141" s="201"/>
      <c r="V141" s="37" t="s">
        <v>68</v>
      </c>
      <c r="W141" s="189">
        <f>IFERROR(SUMPRODUCT(W139:W139*H139:H139),"0")</f>
        <v>0</v>
      </c>
      <c r="X141" s="189">
        <f>IFERROR(SUMPRODUCT(X139:X139*H139:H139),"0")</f>
        <v>0</v>
      </c>
      <c r="Y141" s="37"/>
      <c r="Z141" s="190"/>
      <c r="AA141" s="190"/>
    </row>
    <row r="142" spans="1:54" ht="16.5" hidden="1" customHeight="1" x14ac:dyDescent="0.25">
      <c r="A142" s="197" t="s">
        <v>196</v>
      </c>
      <c r="B142" s="198"/>
      <c r="C142" s="198"/>
      <c r="D142" s="198"/>
      <c r="E142" s="198"/>
      <c r="F142" s="198"/>
      <c r="G142" s="198"/>
      <c r="H142" s="198"/>
      <c r="I142" s="198"/>
      <c r="J142" s="198"/>
      <c r="K142" s="198"/>
      <c r="L142" s="198"/>
      <c r="M142" s="198"/>
      <c r="N142" s="198"/>
      <c r="O142" s="198"/>
      <c r="P142" s="198"/>
      <c r="Q142" s="198"/>
      <c r="R142" s="198"/>
      <c r="S142" s="198"/>
      <c r="T142" s="198"/>
      <c r="U142" s="198"/>
      <c r="V142" s="198"/>
      <c r="W142" s="198"/>
      <c r="X142" s="198"/>
      <c r="Y142" s="198"/>
      <c r="Z142" s="181"/>
      <c r="AA142" s="181"/>
    </row>
    <row r="143" spans="1:54" ht="14.25" hidden="1" customHeight="1" x14ac:dyDescent="0.25">
      <c r="A143" s="208" t="s">
        <v>181</v>
      </c>
      <c r="B143" s="198"/>
      <c r="C143" s="198"/>
      <c r="D143" s="198"/>
      <c r="E143" s="198"/>
      <c r="F143" s="198"/>
      <c r="G143" s="198"/>
      <c r="H143" s="198"/>
      <c r="I143" s="198"/>
      <c r="J143" s="198"/>
      <c r="K143" s="198"/>
      <c r="L143" s="198"/>
      <c r="M143" s="198"/>
      <c r="N143" s="198"/>
      <c r="O143" s="198"/>
      <c r="P143" s="198"/>
      <c r="Q143" s="198"/>
      <c r="R143" s="198"/>
      <c r="S143" s="198"/>
      <c r="T143" s="198"/>
      <c r="U143" s="198"/>
      <c r="V143" s="198"/>
      <c r="W143" s="198"/>
      <c r="X143" s="198"/>
      <c r="Y143" s="198"/>
      <c r="Z143" s="180"/>
      <c r="AA143" s="180"/>
    </row>
    <row r="144" spans="1:54" ht="16.5" hidden="1" customHeight="1" x14ac:dyDescent="0.25">
      <c r="A144" s="54" t="s">
        <v>197</v>
      </c>
      <c r="B144" s="54" t="s">
        <v>198</v>
      </c>
      <c r="C144" s="31">
        <v>4301071010</v>
      </c>
      <c r="D144" s="191">
        <v>4607111037701</v>
      </c>
      <c r="E144" s="192"/>
      <c r="F144" s="186">
        <v>5</v>
      </c>
      <c r="G144" s="32">
        <v>1</v>
      </c>
      <c r="H144" s="186">
        <v>5</v>
      </c>
      <c r="I144" s="186">
        <v>5.2</v>
      </c>
      <c r="J144" s="32">
        <v>144</v>
      </c>
      <c r="K144" s="32" t="s">
        <v>64</v>
      </c>
      <c r="L144" s="33" t="s">
        <v>65</v>
      </c>
      <c r="M144" s="33"/>
      <c r="N144" s="32">
        <v>180</v>
      </c>
      <c r="O144" s="24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4" s="203"/>
      <c r="Q144" s="203"/>
      <c r="R144" s="203"/>
      <c r="S144" s="192"/>
      <c r="T144" s="34"/>
      <c r="U144" s="34"/>
      <c r="V144" s="35" t="s">
        <v>66</v>
      </c>
      <c r="W144" s="187">
        <v>0</v>
      </c>
      <c r="X144" s="188">
        <f>IFERROR(IF(W144="","",W144),"")</f>
        <v>0</v>
      </c>
      <c r="Y144" s="36">
        <f>IFERROR(IF(W144="","",W144*0.00866),"")</f>
        <v>0</v>
      </c>
      <c r="Z144" s="56"/>
      <c r="AA144" s="57"/>
      <c r="AE144" s="61"/>
      <c r="BB144" s="116" t="s">
        <v>75</v>
      </c>
    </row>
    <row r="145" spans="1:54" hidden="1" x14ac:dyDescent="0.2">
      <c r="A145" s="225"/>
      <c r="B145" s="198"/>
      <c r="C145" s="198"/>
      <c r="D145" s="198"/>
      <c r="E145" s="198"/>
      <c r="F145" s="198"/>
      <c r="G145" s="198"/>
      <c r="H145" s="198"/>
      <c r="I145" s="198"/>
      <c r="J145" s="198"/>
      <c r="K145" s="198"/>
      <c r="L145" s="198"/>
      <c r="M145" s="198"/>
      <c r="N145" s="226"/>
      <c r="O145" s="199" t="s">
        <v>67</v>
      </c>
      <c r="P145" s="200"/>
      <c r="Q145" s="200"/>
      <c r="R145" s="200"/>
      <c r="S145" s="200"/>
      <c r="T145" s="200"/>
      <c r="U145" s="201"/>
      <c r="V145" s="37" t="s">
        <v>66</v>
      </c>
      <c r="W145" s="189">
        <f>IFERROR(SUM(W144:W144),"0")</f>
        <v>0</v>
      </c>
      <c r="X145" s="189">
        <f>IFERROR(SUM(X144:X144),"0")</f>
        <v>0</v>
      </c>
      <c r="Y145" s="189">
        <f>IFERROR(IF(Y144="",0,Y144),"0")</f>
        <v>0</v>
      </c>
      <c r="Z145" s="190"/>
      <c r="AA145" s="190"/>
    </row>
    <row r="146" spans="1:54" hidden="1" x14ac:dyDescent="0.2">
      <c r="A146" s="198"/>
      <c r="B146" s="198"/>
      <c r="C146" s="198"/>
      <c r="D146" s="198"/>
      <c r="E146" s="198"/>
      <c r="F146" s="198"/>
      <c r="G146" s="198"/>
      <c r="H146" s="198"/>
      <c r="I146" s="198"/>
      <c r="J146" s="198"/>
      <c r="K146" s="198"/>
      <c r="L146" s="198"/>
      <c r="M146" s="198"/>
      <c r="N146" s="226"/>
      <c r="O146" s="199" t="s">
        <v>67</v>
      </c>
      <c r="P146" s="200"/>
      <c r="Q146" s="200"/>
      <c r="R146" s="200"/>
      <c r="S146" s="200"/>
      <c r="T146" s="200"/>
      <c r="U146" s="201"/>
      <c r="V146" s="37" t="s">
        <v>68</v>
      </c>
      <c r="W146" s="189">
        <f>IFERROR(SUMPRODUCT(W144:W144*H144:H144),"0")</f>
        <v>0</v>
      </c>
      <c r="X146" s="189">
        <f>IFERROR(SUMPRODUCT(X144:X144*H144:H144),"0")</f>
        <v>0</v>
      </c>
      <c r="Y146" s="37"/>
      <c r="Z146" s="190"/>
      <c r="AA146" s="190"/>
    </row>
    <row r="147" spans="1:54" ht="16.5" hidden="1" customHeight="1" x14ac:dyDescent="0.25">
      <c r="A147" s="197" t="s">
        <v>199</v>
      </c>
      <c r="B147" s="198"/>
      <c r="C147" s="198"/>
      <c r="D147" s="198"/>
      <c r="E147" s="198"/>
      <c r="F147" s="198"/>
      <c r="G147" s="198"/>
      <c r="H147" s="198"/>
      <c r="I147" s="198"/>
      <c r="J147" s="198"/>
      <c r="K147" s="198"/>
      <c r="L147" s="198"/>
      <c r="M147" s="198"/>
      <c r="N147" s="198"/>
      <c r="O147" s="198"/>
      <c r="P147" s="198"/>
      <c r="Q147" s="198"/>
      <c r="R147" s="198"/>
      <c r="S147" s="198"/>
      <c r="T147" s="198"/>
      <c r="U147" s="198"/>
      <c r="V147" s="198"/>
      <c r="W147" s="198"/>
      <c r="X147" s="198"/>
      <c r="Y147" s="198"/>
      <c r="Z147" s="181"/>
      <c r="AA147" s="181"/>
    </row>
    <row r="148" spans="1:54" ht="14.25" hidden="1" customHeight="1" x14ac:dyDescent="0.25">
      <c r="A148" s="208" t="s">
        <v>61</v>
      </c>
      <c r="B148" s="198"/>
      <c r="C148" s="198"/>
      <c r="D148" s="198"/>
      <c r="E148" s="198"/>
      <c r="F148" s="198"/>
      <c r="G148" s="198"/>
      <c r="H148" s="198"/>
      <c r="I148" s="198"/>
      <c r="J148" s="198"/>
      <c r="K148" s="198"/>
      <c r="L148" s="198"/>
      <c r="M148" s="198"/>
      <c r="N148" s="198"/>
      <c r="O148" s="198"/>
      <c r="P148" s="198"/>
      <c r="Q148" s="198"/>
      <c r="R148" s="198"/>
      <c r="S148" s="198"/>
      <c r="T148" s="198"/>
      <c r="U148" s="198"/>
      <c r="V148" s="198"/>
      <c r="W148" s="198"/>
      <c r="X148" s="198"/>
      <c r="Y148" s="198"/>
      <c r="Z148" s="180"/>
      <c r="AA148" s="180"/>
    </row>
    <row r="149" spans="1:54" ht="16.5" hidden="1" customHeight="1" x14ac:dyDescent="0.25">
      <c r="A149" s="54" t="s">
        <v>200</v>
      </c>
      <c r="B149" s="54" t="s">
        <v>201</v>
      </c>
      <c r="C149" s="31">
        <v>4301071026</v>
      </c>
      <c r="D149" s="191">
        <v>4607111036384</v>
      </c>
      <c r="E149" s="192"/>
      <c r="F149" s="186">
        <v>1</v>
      </c>
      <c r="G149" s="32">
        <v>5</v>
      </c>
      <c r="H149" s="186">
        <v>5</v>
      </c>
      <c r="I149" s="186">
        <v>5.2530000000000001</v>
      </c>
      <c r="J149" s="32">
        <v>144</v>
      </c>
      <c r="K149" s="32" t="s">
        <v>64</v>
      </c>
      <c r="L149" s="33" t="s">
        <v>65</v>
      </c>
      <c r="M149" s="33"/>
      <c r="N149" s="32">
        <v>180</v>
      </c>
      <c r="O149" s="244" t="s">
        <v>202</v>
      </c>
      <c r="P149" s="203"/>
      <c r="Q149" s="203"/>
      <c r="R149" s="203"/>
      <c r="S149" s="192"/>
      <c r="T149" s="34"/>
      <c r="U149" s="34"/>
      <c r="V149" s="35" t="s">
        <v>66</v>
      </c>
      <c r="W149" s="187">
        <v>0</v>
      </c>
      <c r="X149" s="188">
        <f>IFERROR(IF(W149="","",W149),"")</f>
        <v>0</v>
      </c>
      <c r="Y149" s="36">
        <f>IFERROR(IF(W149="","",W149*0.00866),"")</f>
        <v>0</v>
      </c>
      <c r="Z149" s="56"/>
      <c r="AA149" s="57"/>
      <c r="AE149" s="61"/>
      <c r="BB149" s="117" t="s">
        <v>1</v>
      </c>
    </row>
    <row r="150" spans="1:54" ht="27" hidden="1" customHeight="1" x14ac:dyDescent="0.25">
      <c r="A150" s="54" t="s">
        <v>203</v>
      </c>
      <c r="B150" s="54" t="s">
        <v>204</v>
      </c>
      <c r="C150" s="31">
        <v>4301070956</v>
      </c>
      <c r="D150" s="191">
        <v>4640242180250</v>
      </c>
      <c r="E150" s="192"/>
      <c r="F150" s="186">
        <v>5</v>
      </c>
      <c r="G150" s="32">
        <v>1</v>
      </c>
      <c r="H150" s="186">
        <v>5</v>
      </c>
      <c r="I150" s="186">
        <v>5.2131999999999996</v>
      </c>
      <c r="J150" s="32">
        <v>144</v>
      </c>
      <c r="K150" s="32" t="s">
        <v>64</v>
      </c>
      <c r="L150" s="33" t="s">
        <v>65</v>
      </c>
      <c r="M150" s="33"/>
      <c r="N150" s="32">
        <v>180</v>
      </c>
      <c r="O150" s="321" t="s">
        <v>205</v>
      </c>
      <c r="P150" s="203"/>
      <c r="Q150" s="203"/>
      <c r="R150" s="203"/>
      <c r="S150" s="192"/>
      <c r="T150" s="34"/>
      <c r="U150" s="34"/>
      <c r="V150" s="35" t="s">
        <v>66</v>
      </c>
      <c r="W150" s="187">
        <v>0</v>
      </c>
      <c r="X150" s="188">
        <f>IFERROR(IF(W150="","",W150),"")</f>
        <v>0</v>
      </c>
      <c r="Y150" s="36">
        <f>IFERROR(IF(W150="","",W150*0.00866),"")</f>
        <v>0</v>
      </c>
      <c r="Z150" s="56"/>
      <c r="AA150" s="57"/>
      <c r="AE150" s="61"/>
      <c r="BB150" s="118" t="s">
        <v>1</v>
      </c>
    </row>
    <row r="151" spans="1:54" ht="27" hidden="1" customHeight="1" x14ac:dyDescent="0.25">
      <c r="A151" s="54" t="s">
        <v>206</v>
      </c>
      <c r="B151" s="54" t="s">
        <v>207</v>
      </c>
      <c r="C151" s="31">
        <v>4301071028</v>
      </c>
      <c r="D151" s="191">
        <v>4607111036216</v>
      </c>
      <c r="E151" s="192"/>
      <c r="F151" s="186">
        <v>1</v>
      </c>
      <c r="G151" s="32">
        <v>5</v>
      </c>
      <c r="H151" s="186">
        <v>5</v>
      </c>
      <c r="I151" s="186">
        <v>5.266</v>
      </c>
      <c r="J151" s="32">
        <v>144</v>
      </c>
      <c r="K151" s="32" t="s">
        <v>64</v>
      </c>
      <c r="L151" s="33" t="s">
        <v>65</v>
      </c>
      <c r="M151" s="33"/>
      <c r="N151" s="32">
        <v>180</v>
      </c>
      <c r="O151" s="24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1" s="203"/>
      <c r="Q151" s="203"/>
      <c r="R151" s="203"/>
      <c r="S151" s="192"/>
      <c r="T151" s="34"/>
      <c r="U151" s="34"/>
      <c r="V151" s="35" t="s">
        <v>66</v>
      </c>
      <c r="W151" s="187">
        <v>0</v>
      </c>
      <c r="X151" s="188">
        <f>IFERROR(IF(W151="","",W151),"")</f>
        <v>0</v>
      </c>
      <c r="Y151" s="36">
        <f>IFERROR(IF(W151="","",W151*0.00866),"")</f>
        <v>0</v>
      </c>
      <c r="Z151" s="56"/>
      <c r="AA151" s="57"/>
      <c r="AE151" s="61"/>
      <c r="BB151" s="119" t="s">
        <v>1</v>
      </c>
    </row>
    <row r="152" spans="1:54" ht="27" hidden="1" customHeight="1" x14ac:dyDescent="0.25">
      <c r="A152" s="54" t="s">
        <v>208</v>
      </c>
      <c r="B152" s="54" t="s">
        <v>209</v>
      </c>
      <c r="C152" s="31">
        <v>4301071027</v>
      </c>
      <c r="D152" s="191">
        <v>4607111036278</v>
      </c>
      <c r="E152" s="192"/>
      <c r="F152" s="186">
        <v>1</v>
      </c>
      <c r="G152" s="32">
        <v>5</v>
      </c>
      <c r="H152" s="186">
        <v>5</v>
      </c>
      <c r="I152" s="186">
        <v>5.2830000000000004</v>
      </c>
      <c r="J152" s="32">
        <v>84</v>
      </c>
      <c r="K152" s="32" t="s">
        <v>64</v>
      </c>
      <c r="L152" s="33" t="s">
        <v>65</v>
      </c>
      <c r="M152" s="33"/>
      <c r="N152" s="32">
        <v>180</v>
      </c>
      <c r="O152" s="322" t="s">
        <v>210</v>
      </c>
      <c r="P152" s="203"/>
      <c r="Q152" s="203"/>
      <c r="R152" s="203"/>
      <c r="S152" s="192"/>
      <c r="T152" s="34"/>
      <c r="U152" s="34"/>
      <c r="V152" s="35" t="s">
        <v>66</v>
      </c>
      <c r="W152" s="187">
        <v>0</v>
      </c>
      <c r="X152" s="188">
        <f>IFERROR(IF(W152="","",W152),"")</f>
        <v>0</v>
      </c>
      <c r="Y152" s="36">
        <f>IFERROR(IF(W152="","",W152*0.0155),"")</f>
        <v>0</v>
      </c>
      <c r="Z152" s="56"/>
      <c r="AA152" s="57"/>
      <c r="AE152" s="61"/>
      <c r="BB152" s="120" t="s">
        <v>1</v>
      </c>
    </row>
    <row r="153" spans="1:54" hidden="1" x14ac:dyDescent="0.2">
      <c r="A153" s="225"/>
      <c r="B153" s="198"/>
      <c r="C153" s="198"/>
      <c r="D153" s="198"/>
      <c r="E153" s="198"/>
      <c r="F153" s="198"/>
      <c r="G153" s="198"/>
      <c r="H153" s="198"/>
      <c r="I153" s="198"/>
      <c r="J153" s="198"/>
      <c r="K153" s="198"/>
      <c r="L153" s="198"/>
      <c r="M153" s="198"/>
      <c r="N153" s="226"/>
      <c r="O153" s="199" t="s">
        <v>67</v>
      </c>
      <c r="P153" s="200"/>
      <c r="Q153" s="200"/>
      <c r="R153" s="200"/>
      <c r="S153" s="200"/>
      <c r="T153" s="200"/>
      <c r="U153" s="201"/>
      <c r="V153" s="37" t="s">
        <v>66</v>
      </c>
      <c r="W153" s="189">
        <f>IFERROR(SUM(W149:W152),"0")</f>
        <v>0</v>
      </c>
      <c r="X153" s="189">
        <f>IFERROR(SUM(X149:X152),"0")</f>
        <v>0</v>
      </c>
      <c r="Y153" s="189">
        <f>IFERROR(IF(Y149="",0,Y149),"0")+IFERROR(IF(Y150="",0,Y150),"0")+IFERROR(IF(Y151="",0,Y151),"0")+IFERROR(IF(Y152="",0,Y152),"0")</f>
        <v>0</v>
      </c>
      <c r="Z153" s="190"/>
      <c r="AA153" s="190"/>
    </row>
    <row r="154" spans="1:54" hidden="1" x14ac:dyDescent="0.2">
      <c r="A154" s="198"/>
      <c r="B154" s="198"/>
      <c r="C154" s="198"/>
      <c r="D154" s="198"/>
      <c r="E154" s="198"/>
      <c r="F154" s="198"/>
      <c r="G154" s="198"/>
      <c r="H154" s="198"/>
      <c r="I154" s="198"/>
      <c r="J154" s="198"/>
      <c r="K154" s="198"/>
      <c r="L154" s="198"/>
      <c r="M154" s="198"/>
      <c r="N154" s="226"/>
      <c r="O154" s="199" t="s">
        <v>67</v>
      </c>
      <c r="P154" s="200"/>
      <c r="Q154" s="200"/>
      <c r="R154" s="200"/>
      <c r="S154" s="200"/>
      <c r="T154" s="200"/>
      <c r="U154" s="201"/>
      <c r="V154" s="37" t="s">
        <v>68</v>
      </c>
      <c r="W154" s="189">
        <f>IFERROR(SUMPRODUCT(W149:W152*H149:H152),"0")</f>
        <v>0</v>
      </c>
      <c r="X154" s="189">
        <f>IFERROR(SUMPRODUCT(X149:X152*H149:H152),"0")</f>
        <v>0</v>
      </c>
      <c r="Y154" s="37"/>
      <c r="Z154" s="190"/>
      <c r="AA154" s="190"/>
    </row>
    <row r="155" spans="1:54" ht="14.25" hidden="1" customHeight="1" x14ac:dyDescent="0.25">
      <c r="A155" s="208" t="s">
        <v>211</v>
      </c>
      <c r="B155" s="198"/>
      <c r="C155" s="198"/>
      <c r="D155" s="198"/>
      <c r="E155" s="198"/>
      <c r="F155" s="198"/>
      <c r="G155" s="198"/>
      <c r="H155" s="198"/>
      <c r="I155" s="198"/>
      <c r="J155" s="198"/>
      <c r="K155" s="198"/>
      <c r="L155" s="198"/>
      <c r="M155" s="198"/>
      <c r="N155" s="198"/>
      <c r="O155" s="198"/>
      <c r="P155" s="198"/>
      <c r="Q155" s="198"/>
      <c r="R155" s="198"/>
      <c r="S155" s="198"/>
      <c r="T155" s="198"/>
      <c r="U155" s="198"/>
      <c r="V155" s="198"/>
      <c r="W155" s="198"/>
      <c r="X155" s="198"/>
      <c r="Y155" s="198"/>
      <c r="Z155" s="180"/>
      <c r="AA155" s="180"/>
    </row>
    <row r="156" spans="1:54" ht="27" hidden="1" customHeight="1" x14ac:dyDescent="0.25">
      <c r="A156" s="54" t="s">
        <v>212</v>
      </c>
      <c r="B156" s="54" t="s">
        <v>213</v>
      </c>
      <c r="C156" s="31">
        <v>4301080153</v>
      </c>
      <c r="D156" s="191">
        <v>4607111036827</v>
      </c>
      <c r="E156" s="192"/>
      <c r="F156" s="186">
        <v>1</v>
      </c>
      <c r="G156" s="32">
        <v>5</v>
      </c>
      <c r="H156" s="186">
        <v>5</v>
      </c>
      <c r="I156" s="186">
        <v>5.2</v>
      </c>
      <c r="J156" s="32">
        <v>144</v>
      </c>
      <c r="K156" s="32" t="s">
        <v>64</v>
      </c>
      <c r="L156" s="33" t="s">
        <v>65</v>
      </c>
      <c r="M156" s="33"/>
      <c r="N156" s="32">
        <v>90</v>
      </c>
      <c r="O156" s="31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56" s="203"/>
      <c r="Q156" s="203"/>
      <c r="R156" s="203"/>
      <c r="S156" s="192"/>
      <c r="T156" s="34"/>
      <c r="U156" s="34"/>
      <c r="V156" s="35" t="s">
        <v>66</v>
      </c>
      <c r="W156" s="187">
        <v>0</v>
      </c>
      <c r="X156" s="188">
        <f>IFERROR(IF(W156="","",W156),"")</f>
        <v>0</v>
      </c>
      <c r="Y156" s="36">
        <f>IFERROR(IF(W156="","",W156*0.00866),"")</f>
        <v>0</v>
      </c>
      <c r="Z156" s="56"/>
      <c r="AA156" s="57"/>
      <c r="AE156" s="61"/>
      <c r="BB156" s="121" t="s">
        <v>1</v>
      </c>
    </row>
    <row r="157" spans="1:54" ht="27" hidden="1" customHeight="1" x14ac:dyDescent="0.25">
      <c r="A157" s="54" t="s">
        <v>214</v>
      </c>
      <c r="B157" s="54" t="s">
        <v>215</v>
      </c>
      <c r="C157" s="31">
        <v>4301080154</v>
      </c>
      <c r="D157" s="191">
        <v>4607111036834</v>
      </c>
      <c r="E157" s="192"/>
      <c r="F157" s="186">
        <v>1</v>
      </c>
      <c r="G157" s="32">
        <v>5</v>
      </c>
      <c r="H157" s="186">
        <v>5</v>
      </c>
      <c r="I157" s="186">
        <v>5.2530000000000001</v>
      </c>
      <c r="J157" s="32">
        <v>144</v>
      </c>
      <c r="K157" s="32" t="s">
        <v>64</v>
      </c>
      <c r="L157" s="33" t="s">
        <v>65</v>
      </c>
      <c r="M157" s="33"/>
      <c r="N157" s="32">
        <v>90</v>
      </c>
      <c r="O157" s="24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57" s="203"/>
      <c r="Q157" s="203"/>
      <c r="R157" s="203"/>
      <c r="S157" s="192"/>
      <c r="T157" s="34"/>
      <c r="U157" s="34"/>
      <c r="V157" s="35" t="s">
        <v>66</v>
      </c>
      <c r="W157" s="187">
        <v>0</v>
      </c>
      <c r="X157" s="188">
        <f>IFERROR(IF(W157="","",W157),"")</f>
        <v>0</v>
      </c>
      <c r="Y157" s="36">
        <f>IFERROR(IF(W157="","",W157*0.00866),"")</f>
        <v>0</v>
      </c>
      <c r="Z157" s="56"/>
      <c r="AA157" s="57"/>
      <c r="AE157" s="61"/>
      <c r="BB157" s="122" t="s">
        <v>1</v>
      </c>
    </row>
    <row r="158" spans="1:54" hidden="1" x14ac:dyDescent="0.2">
      <c r="A158" s="225"/>
      <c r="B158" s="198"/>
      <c r="C158" s="198"/>
      <c r="D158" s="198"/>
      <c r="E158" s="198"/>
      <c r="F158" s="198"/>
      <c r="G158" s="198"/>
      <c r="H158" s="198"/>
      <c r="I158" s="198"/>
      <c r="J158" s="198"/>
      <c r="K158" s="198"/>
      <c r="L158" s="198"/>
      <c r="M158" s="198"/>
      <c r="N158" s="226"/>
      <c r="O158" s="199" t="s">
        <v>67</v>
      </c>
      <c r="P158" s="200"/>
      <c r="Q158" s="200"/>
      <c r="R158" s="200"/>
      <c r="S158" s="200"/>
      <c r="T158" s="200"/>
      <c r="U158" s="201"/>
      <c r="V158" s="37" t="s">
        <v>66</v>
      </c>
      <c r="W158" s="189">
        <f>IFERROR(SUM(W156:W157),"0")</f>
        <v>0</v>
      </c>
      <c r="X158" s="189">
        <f>IFERROR(SUM(X156:X157),"0")</f>
        <v>0</v>
      </c>
      <c r="Y158" s="189">
        <f>IFERROR(IF(Y156="",0,Y156),"0")+IFERROR(IF(Y157="",0,Y157),"0")</f>
        <v>0</v>
      </c>
      <c r="Z158" s="190"/>
      <c r="AA158" s="190"/>
    </row>
    <row r="159" spans="1:54" hidden="1" x14ac:dyDescent="0.2">
      <c r="A159" s="198"/>
      <c r="B159" s="198"/>
      <c r="C159" s="198"/>
      <c r="D159" s="198"/>
      <c r="E159" s="198"/>
      <c r="F159" s="198"/>
      <c r="G159" s="198"/>
      <c r="H159" s="198"/>
      <c r="I159" s="198"/>
      <c r="J159" s="198"/>
      <c r="K159" s="198"/>
      <c r="L159" s="198"/>
      <c r="M159" s="198"/>
      <c r="N159" s="226"/>
      <c r="O159" s="199" t="s">
        <v>67</v>
      </c>
      <c r="P159" s="200"/>
      <c r="Q159" s="200"/>
      <c r="R159" s="200"/>
      <c r="S159" s="200"/>
      <c r="T159" s="200"/>
      <c r="U159" s="201"/>
      <c r="V159" s="37" t="s">
        <v>68</v>
      </c>
      <c r="W159" s="189">
        <f>IFERROR(SUMPRODUCT(W156:W157*H156:H157),"0")</f>
        <v>0</v>
      </c>
      <c r="X159" s="189">
        <f>IFERROR(SUMPRODUCT(X156:X157*H156:H157),"0")</f>
        <v>0</v>
      </c>
      <c r="Y159" s="37"/>
      <c r="Z159" s="190"/>
      <c r="AA159" s="190"/>
    </row>
    <row r="160" spans="1:54" ht="27.75" hidden="1" customHeight="1" x14ac:dyDescent="0.2">
      <c r="A160" s="204" t="s">
        <v>216</v>
      </c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48"/>
      <c r="AA160" s="48"/>
    </row>
    <row r="161" spans="1:54" ht="16.5" hidden="1" customHeight="1" x14ac:dyDescent="0.25">
      <c r="A161" s="197" t="s">
        <v>217</v>
      </c>
      <c r="B161" s="198"/>
      <c r="C161" s="198"/>
      <c r="D161" s="198"/>
      <c r="E161" s="198"/>
      <c r="F161" s="198"/>
      <c r="G161" s="198"/>
      <c r="H161" s="198"/>
      <c r="I161" s="198"/>
      <c r="J161" s="198"/>
      <c r="K161" s="198"/>
      <c r="L161" s="198"/>
      <c r="M161" s="198"/>
      <c r="N161" s="198"/>
      <c r="O161" s="198"/>
      <c r="P161" s="198"/>
      <c r="Q161" s="198"/>
      <c r="R161" s="198"/>
      <c r="S161" s="198"/>
      <c r="T161" s="198"/>
      <c r="U161" s="198"/>
      <c r="V161" s="198"/>
      <c r="W161" s="198"/>
      <c r="X161" s="198"/>
      <c r="Y161" s="198"/>
      <c r="Z161" s="181"/>
      <c r="AA161" s="181"/>
    </row>
    <row r="162" spans="1:54" ht="14.25" hidden="1" customHeight="1" x14ac:dyDescent="0.25">
      <c r="A162" s="208" t="s">
        <v>71</v>
      </c>
      <c r="B162" s="198"/>
      <c r="C162" s="198"/>
      <c r="D162" s="198"/>
      <c r="E162" s="198"/>
      <c r="F162" s="198"/>
      <c r="G162" s="198"/>
      <c r="H162" s="198"/>
      <c r="I162" s="198"/>
      <c r="J162" s="198"/>
      <c r="K162" s="198"/>
      <c r="L162" s="198"/>
      <c r="M162" s="198"/>
      <c r="N162" s="198"/>
      <c r="O162" s="198"/>
      <c r="P162" s="198"/>
      <c r="Q162" s="198"/>
      <c r="R162" s="198"/>
      <c r="S162" s="198"/>
      <c r="T162" s="198"/>
      <c r="U162" s="198"/>
      <c r="V162" s="198"/>
      <c r="W162" s="198"/>
      <c r="X162" s="198"/>
      <c r="Y162" s="198"/>
      <c r="Z162" s="180"/>
      <c r="AA162" s="180"/>
    </row>
    <row r="163" spans="1:54" ht="16.5" customHeight="1" x14ac:dyDescent="0.25">
      <c r="A163" s="54" t="s">
        <v>218</v>
      </c>
      <c r="B163" s="54" t="s">
        <v>219</v>
      </c>
      <c r="C163" s="31">
        <v>4301132048</v>
      </c>
      <c r="D163" s="191">
        <v>4607111035721</v>
      </c>
      <c r="E163" s="192"/>
      <c r="F163" s="186">
        <v>0.25</v>
      </c>
      <c r="G163" s="32">
        <v>12</v>
      </c>
      <c r="H163" s="186">
        <v>3</v>
      </c>
      <c r="I163" s="186">
        <v>3.3879999999999999</v>
      </c>
      <c r="J163" s="32">
        <v>70</v>
      </c>
      <c r="K163" s="32" t="s">
        <v>74</v>
      </c>
      <c r="L163" s="33" t="s">
        <v>65</v>
      </c>
      <c r="M163" s="33"/>
      <c r="N163" s="32">
        <v>180</v>
      </c>
      <c r="O163" s="31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P163" s="203"/>
      <c r="Q163" s="203"/>
      <c r="R163" s="203"/>
      <c r="S163" s="192"/>
      <c r="T163" s="34"/>
      <c r="U163" s="34"/>
      <c r="V163" s="35" t="s">
        <v>66</v>
      </c>
      <c r="W163" s="187">
        <v>110</v>
      </c>
      <c r="X163" s="188">
        <f>IFERROR(IF(W163="","",W163),"")</f>
        <v>110</v>
      </c>
      <c r="Y163" s="36">
        <f>IFERROR(IF(W163="","",W163*0.01788),"")</f>
        <v>1.9668000000000001</v>
      </c>
      <c r="Z163" s="56"/>
      <c r="AA163" s="57"/>
      <c r="AE163" s="61"/>
      <c r="BB163" s="123" t="s">
        <v>75</v>
      </c>
    </row>
    <row r="164" spans="1:54" ht="27" hidden="1" customHeight="1" x14ac:dyDescent="0.25">
      <c r="A164" s="54" t="s">
        <v>220</v>
      </c>
      <c r="B164" s="54" t="s">
        <v>221</v>
      </c>
      <c r="C164" s="31">
        <v>4301132100</v>
      </c>
      <c r="D164" s="191">
        <v>4607111035691</v>
      </c>
      <c r="E164" s="192"/>
      <c r="F164" s="186">
        <v>0.25</v>
      </c>
      <c r="G164" s="32">
        <v>12</v>
      </c>
      <c r="H164" s="186">
        <v>3</v>
      </c>
      <c r="I164" s="186">
        <v>3.3879999999999999</v>
      </c>
      <c r="J164" s="32">
        <v>70</v>
      </c>
      <c r="K164" s="32" t="s">
        <v>74</v>
      </c>
      <c r="L164" s="33" t="s">
        <v>65</v>
      </c>
      <c r="M164" s="33"/>
      <c r="N164" s="32">
        <v>365</v>
      </c>
      <c r="O164" s="306" t="s">
        <v>222</v>
      </c>
      <c r="P164" s="203"/>
      <c r="Q164" s="203"/>
      <c r="R164" s="203"/>
      <c r="S164" s="192"/>
      <c r="T164" s="34"/>
      <c r="U164" s="34"/>
      <c r="V164" s="35" t="s">
        <v>66</v>
      </c>
      <c r="W164" s="187">
        <v>0</v>
      </c>
      <c r="X164" s="188">
        <f>IFERROR(IF(W164="","",W164),"")</f>
        <v>0</v>
      </c>
      <c r="Y164" s="36">
        <f>IFERROR(IF(W164="","",W164*0.01788),"")</f>
        <v>0</v>
      </c>
      <c r="Z164" s="56"/>
      <c r="AA164" s="57"/>
      <c r="AE164" s="61"/>
      <c r="BB164" s="124" t="s">
        <v>75</v>
      </c>
    </row>
    <row r="165" spans="1:54" x14ac:dyDescent="0.2">
      <c r="A165" s="225"/>
      <c r="B165" s="198"/>
      <c r="C165" s="198"/>
      <c r="D165" s="198"/>
      <c r="E165" s="198"/>
      <c r="F165" s="198"/>
      <c r="G165" s="198"/>
      <c r="H165" s="198"/>
      <c r="I165" s="198"/>
      <c r="J165" s="198"/>
      <c r="K165" s="198"/>
      <c r="L165" s="198"/>
      <c r="M165" s="198"/>
      <c r="N165" s="226"/>
      <c r="O165" s="199" t="s">
        <v>67</v>
      </c>
      <c r="P165" s="200"/>
      <c r="Q165" s="200"/>
      <c r="R165" s="200"/>
      <c r="S165" s="200"/>
      <c r="T165" s="200"/>
      <c r="U165" s="201"/>
      <c r="V165" s="37" t="s">
        <v>66</v>
      </c>
      <c r="W165" s="189">
        <f>IFERROR(SUM(W163:W164),"0")</f>
        <v>110</v>
      </c>
      <c r="X165" s="189">
        <f>IFERROR(SUM(X163:X164),"0")</f>
        <v>110</v>
      </c>
      <c r="Y165" s="189">
        <f>IFERROR(IF(Y163="",0,Y163),"0")+IFERROR(IF(Y164="",0,Y164),"0")</f>
        <v>1.9668000000000001</v>
      </c>
      <c r="Z165" s="190"/>
      <c r="AA165" s="190"/>
    </row>
    <row r="166" spans="1:54" x14ac:dyDescent="0.2">
      <c r="A166" s="198"/>
      <c r="B166" s="198"/>
      <c r="C166" s="198"/>
      <c r="D166" s="198"/>
      <c r="E166" s="198"/>
      <c r="F166" s="198"/>
      <c r="G166" s="198"/>
      <c r="H166" s="198"/>
      <c r="I166" s="198"/>
      <c r="J166" s="198"/>
      <c r="K166" s="198"/>
      <c r="L166" s="198"/>
      <c r="M166" s="198"/>
      <c r="N166" s="226"/>
      <c r="O166" s="199" t="s">
        <v>67</v>
      </c>
      <c r="P166" s="200"/>
      <c r="Q166" s="200"/>
      <c r="R166" s="200"/>
      <c r="S166" s="200"/>
      <c r="T166" s="200"/>
      <c r="U166" s="201"/>
      <c r="V166" s="37" t="s">
        <v>68</v>
      </c>
      <c r="W166" s="189">
        <f>IFERROR(SUMPRODUCT(W163:W164*H163:H164),"0")</f>
        <v>330</v>
      </c>
      <c r="X166" s="189">
        <f>IFERROR(SUMPRODUCT(X163:X164*H163:H164),"0")</f>
        <v>330</v>
      </c>
      <c r="Y166" s="37"/>
      <c r="Z166" s="190"/>
      <c r="AA166" s="190"/>
    </row>
    <row r="167" spans="1:54" ht="16.5" hidden="1" customHeight="1" x14ac:dyDescent="0.25">
      <c r="A167" s="197" t="s">
        <v>223</v>
      </c>
      <c r="B167" s="198"/>
      <c r="C167" s="198"/>
      <c r="D167" s="198"/>
      <c r="E167" s="198"/>
      <c r="F167" s="198"/>
      <c r="G167" s="198"/>
      <c r="H167" s="198"/>
      <c r="I167" s="198"/>
      <c r="J167" s="198"/>
      <c r="K167" s="198"/>
      <c r="L167" s="198"/>
      <c r="M167" s="198"/>
      <c r="N167" s="198"/>
      <c r="O167" s="198"/>
      <c r="P167" s="198"/>
      <c r="Q167" s="198"/>
      <c r="R167" s="198"/>
      <c r="S167" s="198"/>
      <c r="T167" s="198"/>
      <c r="U167" s="198"/>
      <c r="V167" s="198"/>
      <c r="W167" s="198"/>
      <c r="X167" s="198"/>
      <c r="Y167" s="198"/>
      <c r="Z167" s="181"/>
      <c r="AA167" s="181"/>
    </row>
    <row r="168" spans="1:54" ht="14.25" hidden="1" customHeight="1" x14ac:dyDescent="0.25">
      <c r="A168" s="208" t="s">
        <v>223</v>
      </c>
      <c r="B168" s="198"/>
      <c r="C168" s="198"/>
      <c r="D168" s="198"/>
      <c r="E168" s="198"/>
      <c r="F168" s="198"/>
      <c r="G168" s="198"/>
      <c r="H168" s="198"/>
      <c r="I168" s="198"/>
      <c r="J168" s="198"/>
      <c r="K168" s="198"/>
      <c r="L168" s="198"/>
      <c r="M168" s="198"/>
      <c r="N168" s="198"/>
      <c r="O168" s="198"/>
      <c r="P168" s="198"/>
      <c r="Q168" s="198"/>
      <c r="R168" s="198"/>
      <c r="S168" s="198"/>
      <c r="T168" s="198"/>
      <c r="U168" s="198"/>
      <c r="V168" s="198"/>
      <c r="W168" s="198"/>
      <c r="X168" s="198"/>
      <c r="Y168" s="198"/>
      <c r="Z168" s="180"/>
      <c r="AA168" s="180"/>
    </row>
    <row r="169" spans="1:54" ht="27" hidden="1" customHeight="1" x14ac:dyDescent="0.25">
      <c r="A169" s="54" t="s">
        <v>224</v>
      </c>
      <c r="B169" s="54" t="s">
        <v>225</v>
      </c>
      <c r="C169" s="31">
        <v>4301133002</v>
      </c>
      <c r="D169" s="191">
        <v>4607111035783</v>
      </c>
      <c r="E169" s="192"/>
      <c r="F169" s="186">
        <v>0.2</v>
      </c>
      <c r="G169" s="32">
        <v>8</v>
      </c>
      <c r="H169" s="186">
        <v>1.6</v>
      </c>
      <c r="I169" s="186">
        <v>2.12</v>
      </c>
      <c r="J169" s="32">
        <v>72</v>
      </c>
      <c r="K169" s="32" t="s">
        <v>187</v>
      </c>
      <c r="L169" s="33" t="s">
        <v>65</v>
      </c>
      <c r="M169" s="33"/>
      <c r="N169" s="32">
        <v>180</v>
      </c>
      <c r="O169" s="31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69" s="203"/>
      <c r="Q169" s="203"/>
      <c r="R169" s="203"/>
      <c r="S169" s="192"/>
      <c r="T169" s="34"/>
      <c r="U169" s="34"/>
      <c r="V169" s="35" t="s">
        <v>66</v>
      </c>
      <c r="W169" s="187">
        <v>0</v>
      </c>
      <c r="X169" s="188">
        <f>IFERROR(IF(W169="","",W169),"")</f>
        <v>0</v>
      </c>
      <c r="Y169" s="36">
        <f>IFERROR(IF(W169="","",W169*0.01157),"")</f>
        <v>0</v>
      </c>
      <c r="Z169" s="56"/>
      <c r="AA169" s="57"/>
      <c r="AE169" s="61"/>
      <c r="BB169" s="125" t="s">
        <v>75</v>
      </c>
    </row>
    <row r="170" spans="1:54" hidden="1" x14ac:dyDescent="0.2">
      <c r="A170" s="225"/>
      <c r="B170" s="198"/>
      <c r="C170" s="198"/>
      <c r="D170" s="198"/>
      <c r="E170" s="198"/>
      <c r="F170" s="198"/>
      <c r="G170" s="198"/>
      <c r="H170" s="198"/>
      <c r="I170" s="198"/>
      <c r="J170" s="198"/>
      <c r="K170" s="198"/>
      <c r="L170" s="198"/>
      <c r="M170" s="198"/>
      <c r="N170" s="226"/>
      <c r="O170" s="199" t="s">
        <v>67</v>
      </c>
      <c r="P170" s="200"/>
      <c r="Q170" s="200"/>
      <c r="R170" s="200"/>
      <c r="S170" s="200"/>
      <c r="T170" s="200"/>
      <c r="U170" s="201"/>
      <c r="V170" s="37" t="s">
        <v>66</v>
      </c>
      <c r="W170" s="189">
        <f>IFERROR(SUM(W169:W169),"0")</f>
        <v>0</v>
      </c>
      <c r="X170" s="189">
        <f>IFERROR(SUM(X169:X169),"0")</f>
        <v>0</v>
      </c>
      <c r="Y170" s="189">
        <f>IFERROR(IF(Y169="",0,Y169),"0")</f>
        <v>0</v>
      </c>
      <c r="Z170" s="190"/>
      <c r="AA170" s="190"/>
    </row>
    <row r="171" spans="1:54" hidden="1" x14ac:dyDescent="0.2">
      <c r="A171" s="198"/>
      <c r="B171" s="198"/>
      <c r="C171" s="198"/>
      <c r="D171" s="198"/>
      <c r="E171" s="198"/>
      <c r="F171" s="198"/>
      <c r="G171" s="198"/>
      <c r="H171" s="198"/>
      <c r="I171" s="198"/>
      <c r="J171" s="198"/>
      <c r="K171" s="198"/>
      <c r="L171" s="198"/>
      <c r="M171" s="198"/>
      <c r="N171" s="226"/>
      <c r="O171" s="199" t="s">
        <v>67</v>
      </c>
      <c r="P171" s="200"/>
      <c r="Q171" s="200"/>
      <c r="R171" s="200"/>
      <c r="S171" s="200"/>
      <c r="T171" s="200"/>
      <c r="U171" s="201"/>
      <c r="V171" s="37" t="s">
        <v>68</v>
      </c>
      <c r="W171" s="189">
        <f>IFERROR(SUMPRODUCT(W169:W169*H169:H169),"0")</f>
        <v>0</v>
      </c>
      <c r="X171" s="189">
        <f>IFERROR(SUMPRODUCT(X169:X169*H169:H169),"0")</f>
        <v>0</v>
      </c>
      <c r="Y171" s="37"/>
      <c r="Z171" s="190"/>
      <c r="AA171" s="190"/>
    </row>
    <row r="172" spans="1:54" ht="16.5" hidden="1" customHeight="1" x14ac:dyDescent="0.25">
      <c r="A172" s="197" t="s">
        <v>216</v>
      </c>
      <c r="B172" s="198"/>
      <c r="C172" s="198"/>
      <c r="D172" s="198"/>
      <c r="E172" s="198"/>
      <c r="F172" s="198"/>
      <c r="G172" s="198"/>
      <c r="H172" s="198"/>
      <c r="I172" s="198"/>
      <c r="J172" s="198"/>
      <c r="K172" s="198"/>
      <c r="L172" s="198"/>
      <c r="M172" s="198"/>
      <c r="N172" s="198"/>
      <c r="O172" s="198"/>
      <c r="P172" s="198"/>
      <c r="Q172" s="198"/>
      <c r="R172" s="198"/>
      <c r="S172" s="198"/>
      <c r="T172" s="198"/>
      <c r="U172" s="198"/>
      <c r="V172" s="198"/>
      <c r="W172" s="198"/>
      <c r="X172" s="198"/>
      <c r="Y172" s="198"/>
      <c r="Z172" s="181"/>
      <c r="AA172" s="181"/>
    </row>
    <row r="173" spans="1:54" ht="14.25" hidden="1" customHeight="1" x14ac:dyDescent="0.25">
      <c r="A173" s="208" t="s">
        <v>226</v>
      </c>
      <c r="B173" s="198"/>
      <c r="C173" s="198"/>
      <c r="D173" s="198"/>
      <c r="E173" s="198"/>
      <c r="F173" s="198"/>
      <c r="G173" s="198"/>
      <c r="H173" s="198"/>
      <c r="I173" s="198"/>
      <c r="J173" s="198"/>
      <c r="K173" s="198"/>
      <c r="L173" s="198"/>
      <c r="M173" s="198"/>
      <c r="N173" s="198"/>
      <c r="O173" s="198"/>
      <c r="P173" s="198"/>
      <c r="Q173" s="198"/>
      <c r="R173" s="198"/>
      <c r="S173" s="198"/>
      <c r="T173" s="198"/>
      <c r="U173" s="198"/>
      <c r="V173" s="198"/>
      <c r="W173" s="198"/>
      <c r="X173" s="198"/>
      <c r="Y173" s="198"/>
      <c r="Z173" s="180"/>
      <c r="AA173" s="180"/>
    </row>
    <row r="174" spans="1:54" ht="27" hidden="1" customHeight="1" x14ac:dyDescent="0.25">
      <c r="A174" s="54" t="s">
        <v>227</v>
      </c>
      <c r="B174" s="54" t="s">
        <v>228</v>
      </c>
      <c r="C174" s="31">
        <v>4301051319</v>
      </c>
      <c r="D174" s="191">
        <v>4680115881204</v>
      </c>
      <c r="E174" s="192"/>
      <c r="F174" s="186">
        <v>0.33</v>
      </c>
      <c r="G174" s="32">
        <v>6</v>
      </c>
      <c r="H174" s="186">
        <v>1.98</v>
      </c>
      <c r="I174" s="186">
        <v>2.246</v>
      </c>
      <c r="J174" s="32">
        <v>156</v>
      </c>
      <c r="K174" s="32" t="s">
        <v>64</v>
      </c>
      <c r="L174" s="33" t="s">
        <v>229</v>
      </c>
      <c r="M174" s="33"/>
      <c r="N174" s="32">
        <v>365</v>
      </c>
      <c r="O174" s="30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4" s="203"/>
      <c r="Q174" s="203"/>
      <c r="R174" s="203"/>
      <c r="S174" s="192"/>
      <c r="T174" s="34"/>
      <c r="U174" s="34"/>
      <c r="V174" s="35" t="s">
        <v>66</v>
      </c>
      <c r="W174" s="187">
        <v>0</v>
      </c>
      <c r="X174" s="188">
        <f>IFERROR(IF(W174="","",W174),"")</f>
        <v>0</v>
      </c>
      <c r="Y174" s="36">
        <f>IFERROR(IF(W174="","",W174*0.00753),"")</f>
        <v>0</v>
      </c>
      <c r="Z174" s="56"/>
      <c r="AA174" s="57"/>
      <c r="AE174" s="61"/>
      <c r="BB174" s="126" t="s">
        <v>230</v>
      </c>
    </row>
    <row r="175" spans="1:54" hidden="1" x14ac:dyDescent="0.2">
      <c r="A175" s="225"/>
      <c r="B175" s="198"/>
      <c r="C175" s="198"/>
      <c r="D175" s="198"/>
      <c r="E175" s="198"/>
      <c r="F175" s="198"/>
      <c r="G175" s="198"/>
      <c r="H175" s="198"/>
      <c r="I175" s="198"/>
      <c r="J175" s="198"/>
      <c r="K175" s="198"/>
      <c r="L175" s="198"/>
      <c r="M175" s="198"/>
      <c r="N175" s="226"/>
      <c r="O175" s="199" t="s">
        <v>67</v>
      </c>
      <c r="P175" s="200"/>
      <c r="Q175" s="200"/>
      <c r="R175" s="200"/>
      <c r="S175" s="200"/>
      <c r="T175" s="200"/>
      <c r="U175" s="201"/>
      <c r="V175" s="37" t="s">
        <v>66</v>
      </c>
      <c r="W175" s="189">
        <f>IFERROR(SUM(W174:W174),"0")</f>
        <v>0</v>
      </c>
      <c r="X175" s="189">
        <f>IFERROR(SUM(X174:X174),"0")</f>
        <v>0</v>
      </c>
      <c r="Y175" s="189">
        <f>IFERROR(IF(Y174="",0,Y174),"0")</f>
        <v>0</v>
      </c>
      <c r="Z175" s="190"/>
      <c r="AA175" s="190"/>
    </row>
    <row r="176" spans="1:54" hidden="1" x14ac:dyDescent="0.2">
      <c r="A176" s="198"/>
      <c r="B176" s="198"/>
      <c r="C176" s="198"/>
      <c r="D176" s="198"/>
      <c r="E176" s="198"/>
      <c r="F176" s="198"/>
      <c r="G176" s="198"/>
      <c r="H176" s="198"/>
      <c r="I176" s="198"/>
      <c r="J176" s="198"/>
      <c r="K176" s="198"/>
      <c r="L176" s="198"/>
      <c r="M176" s="198"/>
      <c r="N176" s="226"/>
      <c r="O176" s="199" t="s">
        <v>67</v>
      </c>
      <c r="P176" s="200"/>
      <c r="Q176" s="200"/>
      <c r="R176" s="200"/>
      <c r="S176" s="200"/>
      <c r="T176" s="200"/>
      <c r="U176" s="201"/>
      <c r="V176" s="37" t="s">
        <v>68</v>
      </c>
      <c r="W176" s="189">
        <f>IFERROR(SUMPRODUCT(W174:W174*H174:H174),"0")</f>
        <v>0</v>
      </c>
      <c r="X176" s="189">
        <f>IFERROR(SUMPRODUCT(X174:X174*H174:H174),"0")</f>
        <v>0</v>
      </c>
      <c r="Y176" s="37"/>
      <c r="Z176" s="190"/>
      <c r="AA176" s="190"/>
    </row>
    <row r="177" spans="1:54" ht="16.5" hidden="1" customHeight="1" x14ac:dyDescent="0.25">
      <c r="A177" s="197" t="s">
        <v>231</v>
      </c>
      <c r="B177" s="198"/>
      <c r="C177" s="198"/>
      <c r="D177" s="198"/>
      <c r="E177" s="198"/>
      <c r="F177" s="198"/>
      <c r="G177" s="198"/>
      <c r="H177" s="198"/>
      <c r="I177" s="198"/>
      <c r="J177" s="198"/>
      <c r="K177" s="198"/>
      <c r="L177" s="198"/>
      <c r="M177" s="198"/>
      <c r="N177" s="198"/>
      <c r="O177" s="198"/>
      <c r="P177" s="198"/>
      <c r="Q177" s="198"/>
      <c r="R177" s="198"/>
      <c r="S177" s="198"/>
      <c r="T177" s="198"/>
      <c r="U177" s="198"/>
      <c r="V177" s="198"/>
      <c r="W177" s="198"/>
      <c r="X177" s="198"/>
      <c r="Y177" s="198"/>
      <c r="Z177" s="181"/>
      <c r="AA177" s="181"/>
    </row>
    <row r="178" spans="1:54" ht="14.25" hidden="1" customHeight="1" x14ac:dyDescent="0.25">
      <c r="A178" s="208" t="s">
        <v>71</v>
      </c>
      <c r="B178" s="198"/>
      <c r="C178" s="198"/>
      <c r="D178" s="198"/>
      <c r="E178" s="198"/>
      <c r="F178" s="198"/>
      <c r="G178" s="198"/>
      <c r="H178" s="198"/>
      <c r="I178" s="198"/>
      <c r="J178" s="198"/>
      <c r="K178" s="198"/>
      <c r="L178" s="198"/>
      <c r="M178" s="198"/>
      <c r="N178" s="198"/>
      <c r="O178" s="198"/>
      <c r="P178" s="198"/>
      <c r="Q178" s="198"/>
      <c r="R178" s="198"/>
      <c r="S178" s="198"/>
      <c r="T178" s="198"/>
      <c r="U178" s="198"/>
      <c r="V178" s="198"/>
      <c r="W178" s="198"/>
      <c r="X178" s="198"/>
      <c r="Y178" s="198"/>
      <c r="Z178" s="180"/>
      <c r="AA178" s="180"/>
    </row>
    <row r="179" spans="1:54" ht="27" customHeight="1" x14ac:dyDescent="0.25">
      <c r="A179" s="54" t="s">
        <v>232</v>
      </c>
      <c r="B179" s="54" t="s">
        <v>233</v>
      </c>
      <c r="C179" s="31">
        <v>4301132079</v>
      </c>
      <c r="D179" s="191">
        <v>4607111038487</v>
      </c>
      <c r="E179" s="192"/>
      <c r="F179" s="186">
        <v>0.25</v>
      </c>
      <c r="G179" s="32">
        <v>12</v>
      </c>
      <c r="H179" s="186">
        <v>3</v>
      </c>
      <c r="I179" s="186">
        <v>3.7360000000000002</v>
      </c>
      <c r="J179" s="32">
        <v>70</v>
      </c>
      <c r="K179" s="32" t="s">
        <v>74</v>
      </c>
      <c r="L179" s="33" t="s">
        <v>65</v>
      </c>
      <c r="M179" s="33"/>
      <c r="N179" s="32">
        <v>180</v>
      </c>
      <c r="O179" s="355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79" s="203"/>
      <c r="Q179" s="203"/>
      <c r="R179" s="203"/>
      <c r="S179" s="192"/>
      <c r="T179" s="34"/>
      <c r="U179" s="34"/>
      <c r="V179" s="35" t="s">
        <v>66</v>
      </c>
      <c r="W179" s="187">
        <v>23</v>
      </c>
      <c r="X179" s="188">
        <f>IFERROR(IF(W179="","",W179),"")</f>
        <v>23</v>
      </c>
      <c r="Y179" s="36">
        <f>IFERROR(IF(W179="","",W179*0.01788),"")</f>
        <v>0.41123999999999999</v>
      </c>
      <c r="Z179" s="56"/>
      <c r="AA179" s="57"/>
      <c r="AE179" s="61"/>
      <c r="BB179" s="127" t="s">
        <v>75</v>
      </c>
    </row>
    <row r="180" spans="1:54" x14ac:dyDescent="0.2">
      <c r="A180" s="225"/>
      <c r="B180" s="198"/>
      <c r="C180" s="198"/>
      <c r="D180" s="198"/>
      <c r="E180" s="198"/>
      <c r="F180" s="198"/>
      <c r="G180" s="198"/>
      <c r="H180" s="198"/>
      <c r="I180" s="198"/>
      <c r="J180" s="198"/>
      <c r="K180" s="198"/>
      <c r="L180" s="198"/>
      <c r="M180" s="198"/>
      <c r="N180" s="226"/>
      <c r="O180" s="199" t="s">
        <v>67</v>
      </c>
      <c r="P180" s="200"/>
      <c r="Q180" s="200"/>
      <c r="R180" s="200"/>
      <c r="S180" s="200"/>
      <c r="T180" s="200"/>
      <c r="U180" s="201"/>
      <c r="V180" s="37" t="s">
        <v>66</v>
      </c>
      <c r="W180" s="189">
        <f>IFERROR(SUM(W179:W179),"0")</f>
        <v>23</v>
      </c>
      <c r="X180" s="189">
        <f>IFERROR(SUM(X179:X179),"0")</f>
        <v>23</v>
      </c>
      <c r="Y180" s="189">
        <f>IFERROR(IF(Y179="",0,Y179),"0")</f>
        <v>0.41123999999999999</v>
      </c>
      <c r="Z180" s="190"/>
      <c r="AA180" s="190"/>
    </row>
    <row r="181" spans="1:54" x14ac:dyDescent="0.2">
      <c r="A181" s="198"/>
      <c r="B181" s="198"/>
      <c r="C181" s="198"/>
      <c r="D181" s="198"/>
      <c r="E181" s="198"/>
      <c r="F181" s="198"/>
      <c r="G181" s="198"/>
      <c r="H181" s="198"/>
      <c r="I181" s="198"/>
      <c r="J181" s="198"/>
      <c r="K181" s="198"/>
      <c r="L181" s="198"/>
      <c r="M181" s="198"/>
      <c r="N181" s="226"/>
      <c r="O181" s="199" t="s">
        <v>67</v>
      </c>
      <c r="P181" s="200"/>
      <c r="Q181" s="200"/>
      <c r="R181" s="200"/>
      <c r="S181" s="200"/>
      <c r="T181" s="200"/>
      <c r="U181" s="201"/>
      <c r="V181" s="37" t="s">
        <v>68</v>
      </c>
      <c r="W181" s="189">
        <f>IFERROR(SUMPRODUCT(W179:W179*H179:H179),"0")</f>
        <v>69</v>
      </c>
      <c r="X181" s="189">
        <f>IFERROR(SUMPRODUCT(X179:X179*H179:H179),"0")</f>
        <v>69</v>
      </c>
      <c r="Y181" s="37"/>
      <c r="Z181" s="190"/>
      <c r="AA181" s="190"/>
    </row>
    <row r="182" spans="1:54" ht="27.75" hidden="1" customHeight="1" x14ac:dyDescent="0.2">
      <c r="A182" s="204" t="s">
        <v>234</v>
      </c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48"/>
      <c r="AA182" s="48"/>
    </row>
    <row r="183" spans="1:54" ht="16.5" hidden="1" customHeight="1" x14ac:dyDescent="0.25">
      <c r="A183" s="197" t="s">
        <v>235</v>
      </c>
      <c r="B183" s="198"/>
      <c r="C183" s="198"/>
      <c r="D183" s="198"/>
      <c r="E183" s="198"/>
      <c r="F183" s="198"/>
      <c r="G183" s="198"/>
      <c r="H183" s="198"/>
      <c r="I183" s="198"/>
      <c r="J183" s="198"/>
      <c r="K183" s="198"/>
      <c r="L183" s="198"/>
      <c r="M183" s="198"/>
      <c r="N183" s="198"/>
      <c r="O183" s="198"/>
      <c r="P183" s="198"/>
      <c r="Q183" s="198"/>
      <c r="R183" s="198"/>
      <c r="S183" s="198"/>
      <c r="T183" s="198"/>
      <c r="U183" s="198"/>
      <c r="V183" s="198"/>
      <c r="W183" s="198"/>
      <c r="X183" s="198"/>
      <c r="Y183" s="198"/>
      <c r="Z183" s="181"/>
      <c r="AA183" s="181"/>
    </row>
    <row r="184" spans="1:54" ht="14.25" hidden="1" customHeight="1" x14ac:dyDescent="0.25">
      <c r="A184" s="208" t="s">
        <v>61</v>
      </c>
      <c r="B184" s="198"/>
      <c r="C184" s="198"/>
      <c r="D184" s="198"/>
      <c r="E184" s="198"/>
      <c r="F184" s="198"/>
      <c r="G184" s="198"/>
      <c r="H184" s="198"/>
      <c r="I184" s="198"/>
      <c r="J184" s="198"/>
      <c r="K184" s="198"/>
      <c r="L184" s="198"/>
      <c r="M184" s="198"/>
      <c r="N184" s="198"/>
      <c r="O184" s="198"/>
      <c r="P184" s="198"/>
      <c r="Q184" s="198"/>
      <c r="R184" s="198"/>
      <c r="S184" s="198"/>
      <c r="T184" s="198"/>
      <c r="U184" s="198"/>
      <c r="V184" s="198"/>
      <c r="W184" s="198"/>
      <c r="X184" s="198"/>
      <c r="Y184" s="198"/>
      <c r="Z184" s="180"/>
      <c r="AA184" s="180"/>
    </row>
    <row r="185" spans="1:54" ht="16.5" hidden="1" customHeight="1" x14ac:dyDescent="0.25">
      <c r="A185" s="54" t="s">
        <v>236</v>
      </c>
      <c r="B185" s="54" t="s">
        <v>237</v>
      </c>
      <c r="C185" s="31">
        <v>4301070913</v>
      </c>
      <c r="D185" s="191">
        <v>4607111036957</v>
      </c>
      <c r="E185" s="192"/>
      <c r="F185" s="186">
        <v>0.4</v>
      </c>
      <c r="G185" s="32">
        <v>8</v>
      </c>
      <c r="H185" s="186">
        <v>3.2</v>
      </c>
      <c r="I185" s="186">
        <v>3.44</v>
      </c>
      <c r="J185" s="32">
        <v>144</v>
      </c>
      <c r="K185" s="32" t="s">
        <v>64</v>
      </c>
      <c r="L185" s="33" t="s">
        <v>65</v>
      </c>
      <c r="M185" s="33"/>
      <c r="N185" s="32">
        <v>180</v>
      </c>
      <c r="O185" s="36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5" s="203"/>
      <c r="Q185" s="203"/>
      <c r="R185" s="203"/>
      <c r="S185" s="192"/>
      <c r="T185" s="34"/>
      <c r="U185" s="34"/>
      <c r="V185" s="35" t="s">
        <v>66</v>
      </c>
      <c r="W185" s="187">
        <v>0</v>
      </c>
      <c r="X185" s="188">
        <f>IFERROR(IF(W185="","",W185),"")</f>
        <v>0</v>
      </c>
      <c r="Y185" s="36">
        <f>IFERROR(IF(W185="","",W185*0.00866),"")</f>
        <v>0</v>
      </c>
      <c r="Z185" s="56"/>
      <c r="AA185" s="57"/>
      <c r="AE185" s="61"/>
      <c r="BB185" s="128" t="s">
        <v>1</v>
      </c>
    </row>
    <row r="186" spans="1:54" ht="16.5" hidden="1" customHeight="1" x14ac:dyDescent="0.25">
      <c r="A186" s="54" t="s">
        <v>238</v>
      </c>
      <c r="B186" s="54" t="s">
        <v>239</v>
      </c>
      <c r="C186" s="31">
        <v>4301070912</v>
      </c>
      <c r="D186" s="191">
        <v>4607111037213</v>
      </c>
      <c r="E186" s="192"/>
      <c r="F186" s="186">
        <v>0.4</v>
      </c>
      <c r="G186" s="32">
        <v>8</v>
      </c>
      <c r="H186" s="186">
        <v>3.2</v>
      </c>
      <c r="I186" s="186">
        <v>3.44</v>
      </c>
      <c r="J186" s="32">
        <v>144</v>
      </c>
      <c r="K186" s="32" t="s">
        <v>64</v>
      </c>
      <c r="L186" s="33" t="s">
        <v>65</v>
      </c>
      <c r="M186" s="33"/>
      <c r="N186" s="32">
        <v>180</v>
      </c>
      <c r="O186" s="388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86" s="203"/>
      <c r="Q186" s="203"/>
      <c r="R186" s="203"/>
      <c r="S186" s="192"/>
      <c r="T186" s="34"/>
      <c r="U186" s="34"/>
      <c r="V186" s="35" t="s">
        <v>66</v>
      </c>
      <c r="W186" s="187">
        <v>0</v>
      </c>
      <c r="X186" s="188">
        <f>IFERROR(IF(W186="","",W186),"")</f>
        <v>0</v>
      </c>
      <c r="Y186" s="36">
        <f>IFERROR(IF(W186="","",W186*0.00866),"")</f>
        <v>0</v>
      </c>
      <c r="Z186" s="56"/>
      <c r="AA186" s="57"/>
      <c r="AE186" s="61"/>
      <c r="BB186" s="129" t="s">
        <v>1</v>
      </c>
    </row>
    <row r="187" spans="1:54" hidden="1" x14ac:dyDescent="0.2">
      <c r="A187" s="225"/>
      <c r="B187" s="198"/>
      <c r="C187" s="198"/>
      <c r="D187" s="198"/>
      <c r="E187" s="198"/>
      <c r="F187" s="198"/>
      <c r="G187" s="198"/>
      <c r="H187" s="198"/>
      <c r="I187" s="198"/>
      <c r="J187" s="198"/>
      <c r="K187" s="198"/>
      <c r="L187" s="198"/>
      <c r="M187" s="198"/>
      <c r="N187" s="226"/>
      <c r="O187" s="199" t="s">
        <v>67</v>
      </c>
      <c r="P187" s="200"/>
      <c r="Q187" s="200"/>
      <c r="R187" s="200"/>
      <c r="S187" s="200"/>
      <c r="T187" s="200"/>
      <c r="U187" s="201"/>
      <c r="V187" s="37" t="s">
        <v>66</v>
      </c>
      <c r="W187" s="189">
        <f>IFERROR(SUM(W185:W186),"0")</f>
        <v>0</v>
      </c>
      <c r="X187" s="189">
        <f>IFERROR(SUM(X185:X186),"0")</f>
        <v>0</v>
      </c>
      <c r="Y187" s="189">
        <f>IFERROR(IF(Y185="",0,Y185),"0")+IFERROR(IF(Y186="",0,Y186),"0")</f>
        <v>0</v>
      </c>
      <c r="Z187" s="190"/>
      <c r="AA187" s="190"/>
    </row>
    <row r="188" spans="1:54" hidden="1" x14ac:dyDescent="0.2">
      <c r="A188" s="198"/>
      <c r="B188" s="198"/>
      <c r="C188" s="198"/>
      <c r="D188" s="198"/>
      <c r="E188" s="198"/>
      <c r="F188" s="198"/>
      <c r="G188" s="198"/>
      <c r="H188" s="198"/>
      <c r="I188" s="198"/>
      <c r="J188" s="198"/>
      <c r="K188" s="198"/>
      <c r="L188" s="198"/>
      <c r="M188" s="198"/>
      <c r="N188" s="226"/>
      <c r="O188" s="199" t="s">
        <v>67</v>
      </c>
      <c r="P188" s="200"/>
      <c r="Q188" s="200"/>
      <c r="R188" s="200"/>
      <c r="S188" s="200"/>
      <c r="T188" s="200"/>
      <c r="U188" s="201"/>
      <c r="V188" s="37" t="s">
        <v>68</v>
      </c>
      <c r="W188" s="189">
        <f>IFERROR(SUMPRODUCT(W185:W186*H185:H186),"0")</f>
        <v>0</v>
      </c>
      <c r="X188" s="189">
        <f>IFERROR(SUMPRODUCT(X185:X186*H185:H186),"0")</f>
        <v>0</v>
      </c>
      <c r="Y188" s="37"/>
      <c r="Z188" s="190"/>
      <c r="AA188" s="190"/>
    </row>
    <row r="189" spans="1:54" ht="16.5" hidden="1" customHeight="1" x14ac:dyDescent="0.25">
      <c r="A189" s="197" t="s">
        <v>240</v>
      </c>
      <c r="B189" s="198"/>
      <c r="C189" s="198"/>
      <c r="D189" s="198"/>
      <c r="E189" s="198"/>
      <c r="F189" s="198"/>
      <c r="G189" s="198"/>
      <c r="H189" s="198"/>
      <c r="I189" s="198"/>
      <c r="J189" s="198"/>
      <c r="K189" s="198"/>
      <c r="L189" s="198"/>
      <c r="M189" s="198"/>
      <c r="N189" s="198"/>
      <c r="O189" s="198"/>
      <c r="P189" s="198"/>
      <c r="Q189" s="198"/>
      <c r="R189" s="198"/>
      <c r="S189" s="198"/>
      <c r="T189" s="198"/>
      <c r="U189" s="198"/>
      <c r="V189" s="198"/>
      <c r="W189" s="198"/>
      <c r="X189" s="198"/>
      <c r="Y189" s="198"/>
      <c r="Z189" s="181"/>
      <c r="AA189" s="181"/>
    </row>
    <row r="190" spans="1:54" ht="14.25" hidden="1" customHeight="1" x14ac:dyDescent="0.25">
      <c r="A190" s="208" t="s">
        <v>61</v>
      </c>
      <c r="B190" s="198"/>
      <c r="C190" s="198"/>
      <c r="D190" s="198"/>
      <c r="E190" s="198"/>
      <c r="F190" s="198"/>
      <c r="G190" s="198"/>
      <c r="H190" s="198"/>
      <c r="I190" s="198"/>
      <c r="J190" s="198"/>
      <c r="K190" s="198"/>
      <c r="L190" s="198"/>
      <c r="M190" s="198"/>
      <c r="N190" s="198"/>
      <c r="O190" s="198"/>
      <c r="P190" s="198"/>
      <c r="Q190" s="198"/>
      <c r="R190" s="198"/>
      <c r="S190" s="198"/>
      <c r="T190" s="198"/>
      <c r="U190" s="198"/>
      <c r="V190" s="198"/>
      <c r="W190" s="198"/>
      <c r="X190" s="198"/>
      <c r="Y190" s="198"/>
      <c r="Z190" s="180"/>
      <c r="AA190" s="180"/>
    </row>
    <row r="191" spans="1:54" ht="16.5" customHeight="1" x14ac:dyDescent="0.25">
      <c r="A191" s="54" t="s">
        <v>241</v>
      </c>
      <c r="B191" s="54" t="s">
        <v>242</v>
      </c>
      <c r="C191" s="31">
        <v>4301070948</v>
      </c>
      <c r="D191" s="191">
        <v>4607111037022</v>
      </c>
      <c r="E191" s="192"/>
      <c r="F191" s="186">
        <v>0.7</v>
      </c>
      <c r="G191" s="32">
        <v>8</v>
      </c>
      <c r="H191" s="186">
        <v>5.6</v>
      </c>
      <c r="I191" s="186">
        <v>5.87</v>
      </c>
      <c r="J191" s="32">
        <v>84</v>
      </c>
      <c r="K191" s="32" t="s">
        <v>64</v>
      </c>
      <c r="L191" s="33" t="s">
        <v>65</v>
      </c>
      <c r="M191" s="33"/>
      <c r="N191" s="32">
        <v>180</v>
      </c>
      <c r="O191" s="27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1" s="203"/>
      <c r="Q191" s="203"/>
      <c r="R191" s="203"/>
      <c r="S191" s="192"/>
      <c r="T191" s="34"/>
      <c r="U191" s="34"/>
      <c r="V191" s="35" t="s">
        <v>66</v>
      </c>
      <c r="W191" s="187">
        <v>64</v>
      </c>
      <c r="X191" s="188">
        <f>IFERROR(IF(W191="","",W191),"")</f>
        <v>64</v>
      </c>
      <c r="Y191" s="36">
        <f>IFERROR(IF(W191="","",W191*0.0155),"")</f>
        <v>0.99199999999999999</v>
      </c>
      <c r="Z191" s="56"/>
      <c r="AA191" s="57"/>
      <c r="AE191" s="61"/>
      <c r="BB191" s="130" t="s">
        <v>1</v>
      </c>
    </row>
    <row r="192" spans="1:54" ht="27" hidden="1" customHeight="1" x14ac:dyDescent="0.25">
      <c r="A192" s="54" t="s">
        <v>243</v>
      </c>
      <c r="B192" s="54" t="s">
        <v>244</v>
      </c>
      <c r="C192" s="31">
        <v>4301070990</v>
      </c>
      <c r="D192" s="191">
        <v>4607111038494</v>
      </c>
      <c r="E192" s="192"/>
      <c r="F192" s="186">
        <v>0.7</v>
      </c>
      <c r="G192" s="32">
        <v>8</v>
      </c>
      <c r="H192" s="186">
        <v>5.6</v>
      </c>
      <c r="I192" s="186">
        <v>5.87</v>
      </c>
      <c r="J192" s="32">
        <v>84</v>
      </c>
      <c r="K192" s="32" t="s">
        <v>64</v>
      </c>
      <c r="L192" s="33" t="s">
        <v>65</v>
      </c>
      <c r="M192" s="33"/>
      <c r="N192" s="32">
        <v>180</v>
      </c>
      <c r="O192" s="26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2" s="203"/>
      <c r="Q192" s="203"/>
      <c r="R192" s="203"/>
      <c r="S192" s="192"/>
      <c r="T192" s="34"/>
      <c r="U192" s="34"/>
      <c r="V192" s="35" t="s">
        <v>66</v>
      </c>
      <c r="W192" s="187">
        <v>0</v>
      </c>
      <c r="X192" s="188">
        <f>IFERROR(IF(W192="","",W192),"")</f>
        <v>0</v>
      </c>
      <c r="Y192" s="36">
        <f>IFERROR(IF(W192="","",W192*0.0155),"")</f>
        <v>0</v>
      </c>
      <c r="Z192" s="56"/>
      <c r="AA192" s="57"/>
      <c r="AE192" s="61"/>
      <c r="BB192" s="131" t="s">
        <v>1</v>
      </c>
    </row>
    <row r="193" spans="1:54" ht="27" hidden="1" customHeight="1" x14ac:dyDescent="0.25">
      <c r="A193" s="54" t="s">
        <v>245</v>
      </c>
      <c r="B193" s="54" t="s">
        <v>246</v>
      </c>
      <c r="C193" s="31">
        <v>4301070966</v>
      </c>
      <c r="D193" s="191">
        <v>4607111038135</v>
      </c>
      <c r="E193" s="192"/>
      <c r="F193" s="186">
        <v>0.7</v>
      </c>
      <c r="G193" s="32">
        <v>8</v>
      </c>
      <c r="H193" s="186">
        <v>5.6</v>
      </c>
      <c r="I193" s="186">
        <v>5.87</v>
      </c>
      <c r="J193" s="32">
        <v>84</v>
      </c>
      <c r="K193" s="32" t="s">
        <v>64</v>
      </c>
      <c r="L193" s="33" t="s">
        <v>65</v>
      </c>
      <c r="M193" s="33"/>
      <c r="N193" s="32">
        <v>180</v>
      </c>
      <c r="O193" s="32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3" s="203"/>
      <c r="Q193" s="203"/>
      <c r="R193" s="203"/>
      <c r="S193" s="192"/>
      <c r="T193" s="34"/>
      <c r="U193" s="34"/>
      <c r="V193" s="35" t="s">
        <v>66</v>
      </c>
      <c r="W193" s="187">
        <v>0</v>
      </c>
      <c r="X193" s="188">
        <f>IFERROR(IF(W193="","",W193),"")</f>
        <v>0</v>
      </c>
      <c r="Y193" s="36">
        <f>IFERROR(IF(W193="","",W193*0.0155),"")</f>
        <v>0</v>
      </c>
      <c r="Z193" s="56"/>
      <c r="AA193" s="57"/>
      <c r="AE193" s="61"/>
      <c r="BB193" s="132" t="s">
        <v>1</v>
      </c>
    </row>
    <row r="194" spans="1:54" x14ac:dyDescent="0.2">
      <c r="A194" s="225"/>
      <c r="B194" s="198"/>
      <c r="C194" s="198"/>
      <c r="D194" s="198"/>
      <c r="E194" s="198"/>
      <c r="F194" s="198"/>
      <c r="G194" s="198"/>
      <c r="H194" s="198"/>
      <c r="I194" s="198"/>
      <c r="J194" s="198"/>
      <c r="K194" s="198"/>
      <c r="L194" s="198"/>
      <c r="M194" s="198"/>
      <c r="N194" s="226"/>
      <c r="O194" s="199" t="s">
        <v>67</v>
      </c>
      <c r="P194" s="200"/>
      <c r="Q194" s="200"/>
      <c r="R194" s="200"/>
      <c r="S194" s="200"/>
      <c r="T194" s="200"/>
      <c r="U194" s="201"/>
      <c r="V194" s="37" t="s">
        <v>66</v>
      </c>
      <c r="W194" s="189">
        <f>IFERROR(SUM(W191:W193),"0")</f>
        <v>64</v>
      </c>
      <c r="X194" s="189">
        <f>IFERROR(SUM(X191:X193),"0")</f>
        <v>64</v>
      </c>
      <c r="Y194" s="189">
        <f>IFERROR(IF(Y191="",0,Y191),"0")+IFERROR(IF(Y192="",0,Y192),"0")+IFERROR(IF(Y193="",0,Y193),"0")</f>
        <v>0.99199999999999999</v>
      </c>
      <c r="Z194" s="190"/>
      <c r="AA194" s="190"/>
    </row>
    <row r="195" spans="1:54" x14ac:dyDescent="0.2">
      <c r="A195" s="198"/>
      <c r="B195" s="198"/>
      <c r="C195" s="198"/>
      <c r="D195" s="198"/>
      <c r="E195" s="198"/>
      <c r="F195" s="198"/>
      <c r="G195" s="198"/>
      <c r="H195" s="198"/>
      <c r="I195" s="198"/>
      <c r="J195" s="198"/>
      <c r="K195" s="198"/>
      <c r="L195" s="198"/>
      <c r="M195" s="198"/>
      <c r="N195" s="226"/>
      <c r="O195" s="199" t="s">
        <v>67</v>
      </c>
      <c r="P195" s="200"/>
      <c r="Q195" s="200"/>
      <c r="R195" s="200"/>
      <c r="S195" s="200"/>
      <c r="T195" s="200"/>
      <c r="U195" s="201"/>
      <c r="V195" s="37" t="s">
        <v>68</v>
      </c>
      <c r="W195" s="189">
        <f>IFERROR(SUMPRODUCT(W191:W193*H191:H193),"0")</f>
        <v>358.4</v>
      </c>
      <c r="X195" s="189">
        <f>IFERROR(SUMPRODUCT(X191:X193*H191:H193),"0")</f>
        <v>358.4</v>
      </c>
      <c r="Y195" s="37"/>
      <c r="Z195" s="190"/>
      <c r="AA195" s="190"/>
    </row>
    <row r="196" spans="1:54" ht="16.5" hidden="1" customHeight="1" x14ac:dyDescent="0.25">
      <c r="A196" s="197" t="s">
        <v>247</v>
      </c>
      <c r="B196" s="198"/>
      <c r="C196" s="198"/>
      <c r="D196" s="198"/>
      <c r="E196" s="198"/>
      <c r="F196" s="198"/>
      <c r="G196" s="198"/>
      <c r="H196" s="198"/>
      <c r="I196" s="198"/>
      <c r="J196" s="198"/>
      <c r="K196" s="198"/>
      <c r="L196" s="198"/>
      <c r="M196" s="198"/>
      <c r="N196" s="198"/>
      <c r="O196" s="198"/>
      <c r="P196" s="198"/>
      <c r="Q196" s="198"/>
      <c r="R196" s="198"/>
      <c r="S196" s="198"/>
      <c r="T196" s="198"/>
      <c r="U196" s="198"/>
      <c r="V196" s="198"/>
      <c r="W196" s="198"/>
      <c r="X196" s="198"/>
      <c r="Y196" s="198"/>
      <c r="Z196" s="181"/>
      <c r="AA196" s="181"/>
    </row>
    <row r="197" spans="1:54" ht="14.25" hidden="1" customHeight="1" x14ac:dyDescent="0.25">
      <c r="A197" s="208" t="s">
        <v>61</v>
      </c>
      <c r="B197" s="198"/>
      <c r="C197" s="198"/>
      <c r="D197" s="198"/>
      <c r="E197" s="198"/>
      <c r="F197" s="198"/>
      <c r="G197" s="198"/>
      <c r="H197" s="198"/>
      <c r="I197" s="198"/>
      <c r="J197" s="198"/>
      <c r="K197" s="198"/>
      <c r="L197" s="198"/>
      <c r="M197" s="198"/>
      <c r="N197" s="198"/>
      <c r="O197" s="198"/>
      <c r="P197" s="198"/>
      <c r="Q197" s="198"/>
      <c r="R197" s="198"/>
      <c r="S197" s="198"/>
      <c r="T197" s="198"/>
      <c r="U197" s="198"/>
      <c r="V197" s="198"/>
      <c r="W197" s="198"/>
      <c r="X197" s="198"/>
      <c r="Y197" s="198"/>
      <c r="Z197" s="180"/>
      <c r="AA197" s="180"/>
    </row>
    <row r="198" spans="1:54" ht="27" hidden="1" customHeight="1" x14ac:dyDescent="0.25">
      <c r="A198" s="54" t="s">
        <v>248</v>
      </c>
      <c r="B198" s="54" t="s">
        <v>249</v>
      </c>
      <c r="C198" s="31">
        <v>4301070996</v>
      </c>
      <c r="D198" s="191">
        <v>4607111038654</v>
      </c>
      <c r="E198" s="192"/>
      <c r="F198" s="186">
        <v>0.4</v>
      </c>
      <c r="G198" s="32">
        <v>16</v>
      </c>
      <c r="H198" s="186">
        <v>6.4</v>
      </c>
      <c r="I198" s="186">
        <v>6.63</v>
      </c>
      <c r="J198" s="32">
        <v>84</v>
      </c>
      <c r="K198" s="32" t="s">
        <v>64</v>
      </c>
      <c r="L198" s="33" t="s">
        <v>65</v>
      </c>
      <c r="M198" s="33"/>
      <c r="N198" s="32">
        <v>180</v>
      </c>
      <c r="O198" s="37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198" s="203"/>
      <c r="Q198" s="203"/>
      <c r="R198" s="203"/>
      <c r="S198" s="192"/>
      <c r="T198" s="34"/>
      <c r="U198" s="34"/>
      <c r="V198" s="35" t="s">
        <v>66</v>
      </c>
      <c r="W198" s="187">
        <v>0</v>
      </c>
      <c r="X198" s="188">
        <f t="shared" ref="X198:X203" si="4">IFERROR(IF(W198="","",W198),"")</f>
        <v>0</v>
      </c>
      <c r="Y198" s="36">
        <f t="shared" ref="Y198:Y203" si="5">IFERROR(IF(W198="","",W198*0.0155),"")</f>
        <v>0</v>
      </c>
      <c r="Z198" s="56"/>
      <c r="AA198" s="57"/>
      <c r="AE198" s="61"/>
      <c r="BB198" s="133" t="s">
        <v>1</v>
      </c>
    </row>
    <row r="199" spans="1:54" ht="27" customHeight="1" x14ac:dyDescent="0.25">
      <c r="A199" s="54" t="s">
        <v>250</v>
      </c>
      <c r="B199" s="54" t="s">
        <v>251</v>
      </c>
      <c r="C199" s="31">
        <v>4301070997</v>
      </c>
      <c r="D199" s="191">
        <v>4607111038586</v>
      </c>
      <c r="E199" s="192"/>
      <c r="F199" s="186">
        <v>0.7</v>
      </c>
      <c r="G199" s="32">
        <v>8</v>
      </c>
      <c r="H199" s="186">
        <v>5.6</v>
      </c>
      <c r="I199" s="186">
        <v>5.83</v>
      </c>
      <c r="J199" s="32">
        <v>84</v>
      </c>
      <c r="K199" s="32" t="s">
        <v>64</v>
      </c>
      <c r="L199" s="33" t="s">
        <v>65</v>
      </c>
      <c r="M199" s="33"/>
      <c r="N199" s="32">
        <v>180</v>
      </c>
      <c r="O199" s="38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199" s="203"/>
      <c r="Q199" s="203"/>
      <c r="R199" s="203"/>
      <c r="S199" s="192"/>
      <c r="T199" s="34"/>
      <c r="U199" s="34"/>
      <c r="V199" s="35" t="s">
        <v>66</v>
      </c>
      <c r="W199" s="187">
        <v>7</v>
      </c>
      <c r="X199" s="188">
        <f t="shared" si="4"/>
        <v>7</v>
      </c>
      <c r="Y199" s="36">
        <f t="shared" si="5"/>
        <v>0.1085</v>
      </c>
      <c r="Z199" s="56"/>
      <c r="AA199" s="57"/>
      <c r="AE199" s="61"/>
      <c r="BB199" s="134" t="s">
        <v>1</v>
      </c>
    </row>
    <row r="200" spans="1:54" ht="27" hidden="1" customHeight="1" x14ac:dyDescent="0.25">
      <c r="A200" s="54" t="s">
        <v>252</v>
      </c>
      <c r="B200" s="54" t="s">
        <v>253</v>
      </c>
      <c r="C200" s="31">
        <v>4301070962</v>
      </c>
      <c r="D200" s="191">
        <v>4607111038609</v>
      </c>
      <c r="E200" s="192"/>
      <c r="F200" s="186">
        <v>0.4</v>
      </c>
      <c r="G200" s="32">
        <v>16</v>
      </c>
      <c r="H200" s="186">
        <v>6.4</v>
      </c>
      <c r="I200" s="186">
        <v>6.71</v>
      </c>
      <c r="J200" s="32">
        <v>84</v>
      </c>
      <c r="K200" s="32" t="s">
        <v>64</v>
      </c>
      <c r="L200" s="33" t="s">
        <v>65</v>
      </c>
      <c r="M200" s="33"/>
      <c r="N200" s="32">
        <v>180</v>
      </c>
      <c r="O200" s="22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0" s="203"/>
      <c r="Q200" s="203"/>
      <c r="R200" s="203"/>
      <c r="S200" s="192"/>
      <c r="T200" s="34"/>
      <c r="U200" s="34"/>
      <c r="V200" s="35" t="s">
        <v>66</v>
      </c>
      <c r="W200" s="187">
        <v>0</v>
      </c>
      <c r="X200" s="188">
        <f t="shared" si="4"/>
        <v>0</v>
      </c>
      <c r="Y200" s="36">
        <f t="shared" si="5"/>
        <v>0</v>
      </c>
      <c r="Z200" s="56"/>
      <c r="AA200" s="57"/>
      <c r="AE200" s="61"/>
      <c r="BB200" s="135" t="s">
        <v>1</v>
      </c>
    </row>
    <row r="201" spans="1:54" ht="27" customHeight="1" x14ac:dyDescent="0.25">
      <c r="A201" s="54" t="s">
        <v>254</v>
      </c>
      <c r="B201" s="54" t="s">
        <v>255</v>
      </c>
      <c r="C201" s="31">
        <v>4301070963</v>
      </c>
      <c r="D201" s="191">
        <v>4607111038630</v>
      </c>
      <c r="E201" s="192"/>
      <c r="F201" s="186">
        <v>0.7</v>
      </c>
      <c r="G201" s="32">
        <v>8</v>
      </c>
      <c r="H201" s="186">
        <v>5.6</v>
      </c>
      <c r="I201" s="186">
        <v>5.87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1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1" s="203"/>
      <c r="Q201" s="203"/>
      <c r="R201" s="203"/>
      <c r="S201" s="192"/>
      <c r="T201" s="34"/>
      <c r="U201" s="34"/>
      <c r="V201" s="35" t="s">
        <v>66</v>
      </c>
      <c r="W201" s="187">
        <v>7</v>
      </c>
      <c r="X201" s="188">
        <f t="shared" si="4"/>
        <v>7</v>
      </c>
      <c r="Y201" s="36">
        <f t="shared" si="5"/>
        <v>0.1085</v>
      </c>
      <c r="Z201" s="56"/>
      <c r="AA201" s="57"/>
      <c r="AE201" s="61"/>
      <c r="BB201" s="136" t="s">
        <v>1</v>
      </c>
    </row>
    <row r="202" spans="1:54" ht="27" hidden="1" customHeight="1" x14ac:dyDescent="0.25">
      <c r="A202" s="54" t="s">
        <v>256</v>
      </c>
      <c r="B202" s="54" t="s">
        <v>257</v>
      </c>
      <c r="C202" s="31">
        <v>4301070959</v>
      </c>
      <c r="D202" s="191">
        <v>4607111038616</v>
      </c>
      <c r="E202" s="192"/>
      <c r="F202" s="186">
        <v>0.4</v>
      </c>
      <c r="G202" s="32">
        <v>16</v>
      </c>
      <c r="H202" s="186">
        <v>6.4</v>
      </c>
      <c r="I202" s="186">
        <v>6.71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3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2" s="203"/>
      <c r="Q202" s="203"/>
      <c r="R202" s="203"/>
      <c r="S202" s="192"/>
      <c r="T202" s="34"/>
      <c r="U202" s="34"/>
      <c r="V202" s="35" t="s">
        <v>66</v>
      </c>
      <c r="W202" s="187">
        <v>0</v>
      </c>
      <c r="X202" s="188">
        <f t="shared" si="4"/>
        <v>0</v>
      </c>
      <c r="Y202" s="36">
        <f t="shared" si="5"/>
        <v>0</v>
      </c>
      <c r="Z202" s="56"/>
      <c r="AA202" s="57"/>
      <c r="AE202" s="61"/>
      <c r="BB202" s="137" t="s">
        <v>1</v>
      </c>
    </row>
    <row r="203" spans="1:54" ht="27" customHeight="1" x14ac:dyDescent="0.25">
      <c r="A203" s="54" t="s">
        <v>258</v>
      </c>
      <c r="B203" s="54" t="s">
        <v>259</v>
      </c>
      <c r="C203" s="31">
        <v>4301070960</v>
      </c>
      <c r="D203" s="191">
        <v>4607111038623</v>
      </c>
      <c r="E203" s="192"/>
      <c r="F203" s="186">
        <v>0.7</v>
      </c>
      <c r="G203" s="32">
        <v>8</v>
      </c>
      <c r="H203" s="186">
        <v>5.6</v>
      </c>
      <c r="I203" s="186">
        <v>5.87</v>
      </c>
      <c r="J203" s="32">
        <v>84</v>
      </c>
      <c r="K203" s="32" t="s">
        <v>64</v>
      </c>
      <c r="L203" s="33" t="s">
        <v>65</v>
      </c>
      <c r="M203" s="33"/>
      <c r="N203" s="32">
        <v>180</v>
      </c>
      <c r="O203" s="33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3" s="203"/>
      <c r="Q203" s="203"/>
      <c r="R203" s="203"/>
      <c r="S203" s="192"/>
      <c r="T203" s="34"/>
      <c r="U203" s="34"/>
      <c r="V203" s="35" t="s">
        <v>66</v>
      </c>
      <c r="W203" s="187">
        <v>6</v>
      </c>
      <c r="X203" s="188">
        <f t="shared" si="4"/>
        <v>6</v>
      </c>
      <c r="Y203" s="36">
        <f t="shared" si="5"/>
        <v>9.2999999999999999E-2</v>
      </c>
      <c r="Z203" s="56"/>
      <c r="AA203" s="57"/>
      <c r="AE203" s="61"/>
      <c r="BB203" s="138" t="s">
        <v>1</v>
      </c>
    </row>
    <row r="204" spans="1:54" x14ac:dyDescent="0.2">
      <c r="A204" s="225"/>
      <c r="B204" s="198"/>
      <c r="C204" s="198"/>
      <c r="D204" s="198"/>
      <c r="E204" s="198"/>
      <c r="F204" s="198"/>
      <c r="G204" s="198"/>
      <c r="H204" s="198"/>
      <c r="I204" s="198"/>
      <c r="J204" s="198"/>
      <c r="K204" s="198"/>
      <c r="L204" s="198"/>
      <c r="M204" s="198"/>
      <c r="N204" s="226"/>
      <c r="O204" s="199" t="s">
        <v>67</v>
      </c>
      <c r="P204" s="200"/>
      <c r="Q204" s="200"/>
      <c r="R204" s="200"/>
      <c r="S204" s="200"/>
      <c r="T204" s="200"/>
      <c r="U204" s="201"/>
      <c r="V204" s="37" t="s">
        <v>66</v>
      </c>
      <c r="W204" s="189">
        <f>IFERROR(SUM(W198:W203),"0")</f>
        <v>20</v>
      </c>
      <c r="X204" s="189">
        <f>IFERROR(SUM(X198:X203),"0")</f>
        <v>20</v>
      </c>
      <c r="Y204" s="189">
        <f>IFERROR(IF(Y198="",0,Y198),"0")+IFERROR(IF(Y199="",0,Y199),"0")+IFERROR(IF(Y200="",0,Y200),"0")+IFERROR(IF(Y201="",0,Y201),"0")+IFERROR(IF(Y202="",0,Y202),"0")+IFERROR(IF(Y203="",0,Y203),"0")</f>
        <v>0.31</v>
      </c>
      <c r="Z204" s="190"/>
      <c r="AA204" s="190"/>
    </row>
    <row r="205" spans="1:54" x14ac:dyDescent="0.2">
      <c r="A205" s="198"/>
      <c r="B205" s="198"/>
      <c r="C205" s="198"/>
      <c r="D205" s="198"/>
      <c r="E205" s="198"/>
      <c r="F205" s="198"/>
      <c r="G205" s="198"/>
      <c r="H205" s="198"/>
      <c r="I205" s="198"/>
      <c r="J205" s="198"/>
      <c r="K205" s="198"/>
      <c r="L205" s="198"/>
      <c r="M205" s="198"/>
      <c r="N205" s="226"/>
      <c r="O205" s="199" t="s">
        <v>67</v>
      </c>
      <c r="P205" s="200"/>
      <c r="Q205" s="200"/>
      <c r="R205" s="200"/>
      <c r="S205" s="200"/>
      <c r="T205" s="200"/>
      <c r="U205" s="201"/>
      <c r="V205" s="37" t="s">
        <v>68</v>
      </c>
      <c r="W205" s="189">
        <f>IFERROR(SUMPRODUCT(W198:W203*H198:H203),"0")</f>
        <v>111.99999999999999</v>
      </c>
      <c r="X205" s="189">
        <f>IFERROR(SUMPRODUCT(X198:X203*H198:H203),"0")</f>
        <v>111.99999999999999</v>
      </c>
      <c r="Y205" s="37"/>
      <c r="Z205" s="190"/>
      <c r="AA205" s="190"/>
    </row>
    <row r="206" spans="1:54" ht="16.5" hidden="1" customHeight="1" x14ac:dyDescent="0.25">
      <c r="A206" s="197" t="s">
        <v>260</v>
      </c>
      <c r="B206" s="198"/>
      <c r="C206" s="198"/>
      <c r="D206" s="198"/>
      <c r="E206" s="198"/>
      <c r="F206" s="198"/>
      <c r="G206" s="198"/>
      <c r="H206" s="198"/>
      <c r="I206" s="198"/>
      <c r="J206" s="198"/>
      <c r="K206" s="198"/>
      <c r="L206" s="198"/>
      <c r="M206" s="198"/>
      <c r="N206" s="198"/>
      <c r="O206" s="198"/>
      <c r="P206" s="198"/>
      <c r="Q206" s="198"/>
      <c r="R206" s="198"/>
      <c r="S206" s="198"/>
      <c r="T206" s="198"/>
      <c r="U206" s="198"/>
      <c r="V206" s="198"/>
      <c r="W206" s="198"/>
      <c r="X206" s="198"/>
      <c r="Y206" s="198"/>
      <c r="Z206" s="181"/>
      <c r="AA206" s="181"/>
    </row>
    <row r="207" spans="1:54" ht="14.25" hidden="1" customHeight="1" x14ac:dyDescent="0.25">
      <c r="A207" s="208" t="s">
        <v>61</v>
      </c>
      <c r="B207" s="198"/>
      <c r="C207" s="198"/>
      <c r="D207" s="198"/>
      <c r="E207" s="198"/>
      <c r="F207" s="198"/>
      <c r="G207" s="198"/>
      <c r="H207" s="198"/>
      <c r="I207" s="198"/>
      <c r="J207" s="198"/>
      <c r="K207" s="198"/>
      <c r="L207" s="198"/>
      <c r="M207" s="198"/>
      <c r="N207" s="198"/>
      <c r="O207" s="198"/>
      <c r="P207" s="198"/>
      <c r="Q207" s="198"/>
      <c r="R207" s="198"/>
      <c r="S207" s="198"/>
      <c r="T207" s="198"/>
      <c r="U207" s="198"/>
      <c r="V207" s="198"/>
      <c r="W207" s="198"/>
      <c r="X207" s="198"/>
      <c r="Y207" s="198"/>
      <c r="Z207" s="180"/>
      <c r="AA207" s="180"/>
    </row>
    <row r="208" spans="1:54" ht="27" hidden="1" customHeight="1" x14ac:dyDescent="0.25">
      <c r="A208" s="54" t="s">
        <v>261</v>
      </c>
      <c r="B208" s="54" t="s">
        <v>262</v>
      </c>
      <c r="C208" s="31">
        <v>4301070915</v>
      </c>
      <c r="D208" s="191">
        <v>4607111035882</v>
      </c>
      <c r="E208" s="192"/>
      <c r="F208" s="186">
        <v>0.43</v>
      </c>
      <c r="G208" s="32">
        <v>16</v>
      </c>
      <c r="H208" s="186">
        <v>6.88</v>
      </c>
      <c r="I208" s="186">
        <v>7.19</v>
      </c>
      <c r="J208" s="32">
        <v>84</v>
      </c>
      <c r="K208" s="32" t="s">
        <v>64</v>
      </c>
      <c r="L208" s="33" t="s">
        <v>65</v>
      </c>
      <c r="M208" s="33"/>
      <c r="N208" s="32">
        <v>180</v>
      </c>
      <c r="O208" s="2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08" s="203"/>
      <c r="Q208" s="203"/>
      <c r="R208" s="203"/>
      <c r="S208" s="192"/>
      <c r="T208" s="34"/>
      <c r="U208" s="34"/>
      <c r="V208" s="35" t="s">
        <v>66</v>
      </c>
      <c r="W208" s="187">
        <v>0</v>
      </c>
      <c r="X208" s="188">
        <f>IFERROR(IF(W208="","",W208),"")</f>
        <v>0</v>
      </c>
      <c r="Y208" s="36">
        <f>IFERROR(IF(W208="","",W208*0.0155),"")</f>
        <v>0</v>
      </c>
      <c r="Z208" s="56"/>
      <c r="AA208" s="57"/>
      <c r="AE208" s="61"/>
      <c r="BB208" s="139" t="s">
        <v>1</v>
      </c>
    </row>
    <row r="209" spans="1:54" ht="27" customHeight="1" x14ac:dyDescent="0.25">
      <c r="A209" s="54" t="s">
        <v>263</v>
      </c>
      <c r="B209" s="54" t="s">
        <v>264</v>
      </c>
      <c r="C209" s="31">
        <v>4301070921</v>
      </c>
      <c r="D209" s="191">
        <v>4607111035905</v>
      </c>
      <c r="E209" s="192"/>
      <c r="F209" s="186">
        <v>0.9</v>
      </c>
      <c r="G209" s="32">
        <v>8</v>
      </c>
      <c r="H209" s="186">
        <v>7.2</v>
      </c>
      <c r="I209" s="186">
        <v>7.47</v>
      </c>
      <c r="J209" s="32">
        <v>84</v>
      </c>
      <c r="K209" s="32" t="s">
        <v>64</v>
      </c>
      <c r="L209" s="33" t="s">
        <v>65</v>
      </c>
      <c r="M209" s="33"/>
      <c r="N209" s="32">
        <v>180</v>
      </c>
      <c r="O209" s="35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09" s="203"/>
      <c r="Q209" s="203"/>
      <c r="R209" s="203"/>
      <c r="S209" s="192"/>
      <c r="T209" s="34"/>
      <c r="U209" s="34"/>
      <c r="V209" s="35" t="s">
        <v>66</v>
      </c>
      <c r="W209" s="187">
        <v>45</v>
      </c>
      <c r="X209" s="188">
        <f>IFERROR(IF(W209="","",W209),"")</f>
        <v>45</v>
      </c>
      <c r="Y209" s="36">
        <f>IFERROR(IF(W209="","",W209*0.0155),"")</f>
        <v>0.69750000000000001</v>
      </c>
      <c r="Z209" s="56"/>
      <c r="AA209" s="57"/>
      <c r="AE209" s="61"/>
      <c r="BB209" s="140" t="s">
        <v>1</v>
      </c>
    </row>
    <row r="210" spans="1:54" ht="27" hidden="1" customHeight="1" x14ac:dyDescent="0.25">
      <c r="A210" s="54" t="s">
        <v>265</v>
      </c>
      <c r="B210" s="54" t="s">
        <v>266</v>
      </c>
      <c r="C210" s="31">
        <v>4301070917</v>
      </c>
      <c r="D210" s="191">
        <v>4607111035912</v>
      </c>
      <c r="E210" s="192"/>
      <c r="F210" s="186">
        <v>0.43</v>
      </c>
      <c r="G210" s="32">
        <v>16</v>
      </c>
      <c r="H210" s="186">
        <v>6.88</v>
      </c>
      <c r="I210" s="186">
        <v>7.19</v>
      </c>
      <c r="J210" s="32">
        <v>84</v>
      </c>
      <c r="K210" s="32" t="s">
        <v>64</v>
      </c>
      <c r="L210" s="33" t="s">
        <v>65</v>
      </c>
      <c r="M210" s="33"/>
      <c r="N210" s="32">
        <v>180</v>
      </c>
      <c r="O210" s="34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0" s="203"/>
      <c r="Q210" s="203"/>
      <c r="R210" s="203"/>
      <c r="S210" s="192"/>
      <c r="T210" s="34"/>
      <c r="U210" s="34"/>
      <c r="V210" s="35" t="s">
        <v>66</v>
      </c>
      <c r="W210" s="187">
        <v>0</v>
      </c>
      <c r="X210" s="188">
        <f>IFERROR(IF(W210="","",W210),"")</f>
        <v>0</v>
      </c>
      <c r="Y210" s="36">
        <f>IFERROR(IF(W210="","",W210*0.0155),"")</f>
        <v>0</v>
      </c>
      <c r="Z210" s="56"/>
      <c r="AA210" s="57"/>
      <c r="AE210" s="61"/>
      <c r="BB210" s="141" t="s">
        <v>1</v>
      </c>
    </row>
    <row r="211" spans="1:54" ht="27" customHeight="1" x14ac:dyDescent="0.25">
      <c r="A211" s="54" t="s">
        <v>267</v>
      </c>
      <c r="B211" s="54" t="s">
        <v>268</v>
      </c>
      <c r="C211" s="31">
        <v>4301070920</v>
      </c>
      <c r="D211" s="191">
        <v>4607111035929</v>
      </c>
      <c r="E211" s="192"/>
      <c r="F211" s="186">
        <v>0.9</v>
      </c>
      <c r="G211" s="32">
        <v>8</v>
      </c>
      <c r="H211" s="186">
        <v>7.2</v>
      </c>
      <c r="I211" s="186">
        <v>7.47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38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1" s="203"/>
      <c r="Q211" s="203"/>
      <c r="R211" s="203"/>
      <c r="S211" s="192"/>
      <c r="T211" s="34"/>
      <c r="U211" s="34"/>
      <c r="V211" s="35" t="s">
        <v>66</v>
      </c>
      <c r="W211" s="187">
        <v>65</v>
      </c>
      <c r="X211" s="188">
        <f>IFERROR(IF(W211="","",W211),"")</f>
        <v>65</v>
      </c>
      <c r="Y211" s="36">
        <f>IFERROR(IF(W211="","",W211*0.0155),"")</f>
        <v>1.0075000000000001</v>
      </c>
      <c r="Z211" s="56"/>
      <c r="AA211" s="57"/>
      <c r="AE211" s="61"/>
      <c r="BB211" s="142" t="s">
        <v>1</v>
      </c>
    </row>
    <row r="212" spans="1:54" x14ac:dyDescent="0.2">
      <c r="A212" s="225"/>
      <c r="B212" s="198"/>
      <c r="C212" s="198"/>
      <c r="D212" s="198"/>
      <c r="E212" s="198"/>
      <c r="F212" s="198"/>
      <c r="G212" s="198"/>
      <c r="H212" s="198"/>
      <c r="I212" s="198"/>
      <c r="J212" s="198"/>
      <c r="K212" s="198"/>
      <c r="L212" s="198"/>
      <c r="M212" s="198"/>
      <c r="N212" s="226"/>
      <c r="O212" s="199" t="s">
        <v>67</v>
      </c>
      <c r="P212" s="200"/>
      <c r="Q212" s="200"/>
      <c r="R212" s="200"/>
      <c r="S212" s="200"/>
      <c r="T212" s="200"/>
      <c r="U212" s="201"/>
      <c r="V212" s="37" t="s">
        <v>66</v>
      </c>
      <c r="W212" s="189">
        <f>IFERROR(SUM(W208:W211),"0")</f>
        <v>110</v>
      </c>
      <c r="X212" s="189">
        <f>IFERROR(SUM(X208:X211),"0")</f>
        <v>110</v>
      </c>
      <c r="Y212" s="189">
        <f>IFERROR(IF(Y208="",0,Y208),"0")+IFERROR(IF(Y209="",0,Y209),"0")+IFERROR(IF(Y210="",0,Y210),"0")+IFERROR(IF(Y211="",0,Y211),"0")</f>
        <v>1.7050000000000001</v>
      </c>
      <c r="Z212" s="190"/>
      <c r="AA212" s="190"/>
    </row>
    <row r="213" spans="1:54" x14ac:dyDescent="0.2">
      <c r="A213" s="198"/>
      <c r="B213" s="198"/>
      <c r="C213" s="198"/>
      <c r="D213" s="198"/>
      <c r="E213" s="198"/>
      <c r="F213" s="198"/>
      <c r="G213" s="198"/>
      <c r="H213" s="198"/>
      <c r="I213" s="198"/>
      <c r="J213" s="198"/>
      <c r="K213" s="198"/>
      <c r="L213" s="198"/>
      <c r="M213" s="198"/>
      <c r="N213" s="226"/>
      <c r="O213" s="199" t="s">
        <v>67</v>
      </c>
      <c r="P213" s="200"/>
      <c r="Q213" s="200"/>
      <c r="R213" s="200"/>
      <c r="S213" s="200"/>
      <c r="T213" s="200"/>
      <c r="U213" s="201"/>
      <c r="V213" s="37" t="s">
        <v>68</v>
      </c>
      <c r="W213" s="189">
        <f>IFERROR(SUMPRODUCT(W208:W211*H208:H211),"0")</f>
        <v>792</v>
      </c>
      <c r="X213" s="189">
        <f>IFERROR(SUMPRODUCT(X208:X211*H208:H211),"0")</f>
        <v>792</v>
      </c>
      <c r="Y213" s="37"/>
      <c r="Z213" s="190"/>
      <c r="AA213" s="190"/>
    </row>
    <row r="214" spans="1:54" ht="16.5" hidden="1" customHeight="1" x14ac:dyDescent="0.25">
      <c r="A214" s="197" t="s">
        <v>269</v>
      </c>
      <c r="B214" s="198"/>
      <c r="C214" s="198"/>
      <c r="D214" s="198"/>
      <c r="E214" s="198"/>
      <c r="F214" s="198"/>
      <c r="G214" s="198"/>
      <c r="H214" s="198"/>
      <c r="I214" s="198"/>
      <c r="J214" s="198"/>
      <c r="K214" s="198"/>
      <c r="L214" s="198"/>
      <c r="M214" s="198"/>
      <c r="N214" s="198"/>
      <c r="O214" s="198"/>
      <c r="P214" s="198"/>
      <c r="Q214" s="198"/>
      <c r="R214" s="198"/>
      <c r="S214" s="198"/>
      <c r="T214" s="198"/>
      <c r="U214" s="198"/>
      <c r="V214" s="198"/>
      <c r="W214" s="198"/>
      <c r="X214" s="198"/>
      <c r="Y214" s="198"/>
      <c r="Z214" s="181"/>
      <c r="AA214" s="181"/>
    </row>
    <row r="215" spans="1:54" ht="14.25" hidden="1" customHeight="1" x14ac:dyDescent="0.25">
      <c r="A215" s="208" t="s">
        <v>226</v>
      </c>
      <c r="B215" s="198"/>
      <c r="C215" s="198"/>
      <c r="D215" s="198"/>
      <c r="E215" s="198"/>
      <c r="F215" s="198"/>
      <c r="G215" s="198"/>
      <c r="H215" s="198"/>
      <c r="I215" s="198"/>
      <c r="J215" s="198"/>
      <c r="K215" s="198"/>
      <c r="L215" s="198"/>
      <c r="M215" s="198"/>
      <c r="N215" s="198"/>
      <c r="O215" s="198"/>
      <c r="P215" s="198"/>
      <c r="Q215" s="198"/>
      <c r="R215" s="198"/>
      <c r="S215" s="198"/>
      <c r="T215" s="198"/>
      <c r="U215" s="198"/>
      <c r="V215" s="198"/>
      <c r="W215" s="198"/>
      <c r="X215" s="198"/>
      <c r="Y215" s="198"/>
      <c r="Z215" s="180"/>
      <c r="AA215" s="180"/>
    </row>
    <row r="216" spans="1:54" ht="27" hidden="1" customHeight="1" x14ac:dyDescent="0.25">
      <c r="A216" s="54" t="s">
        <v>270</v>
      </c>
      <c r="B216" s="54" t="s">
        <v>271</v>
      </c>
      <c r="C216" s="31">
        <v>4301051320</v>
      </c>
      <c r="D216" s="191">
        <v>4680115881334</v>
      </c>
      <c r="E216" s="192"/>
      <c r="F216" s="186">
        <v>0.33</v>
      </c>
      <c r="G216" s="32">
        <v>6</v>
      </c>
      <c r="H216" s="186">
        <v>1.98</v>
      </c>
      <c r="I216" s="186">
        <v>2.27</v>
      </c>
      <c r="J216" s="32">
        <v>156</v>
      </c>
      <c r="K216" s="32" t="s">
        <v>64</v>
      </c>
      <c r="L216" s="33" t="s">
        <v>229</v>
      </c>
      <c r="M216" s="33"/>
      <c r="N216" s="32">
        <v>365</v>
      </c>
      <c r="O216" s="34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6" s="203"/>
      <c r="Q216" s="203"/>
      <c r="R216" s="203"/>
      <c r="S216" s="192"/>
      <c r="T216" s="34"/>
      <c r="U216" s="34"/>
      <c r="V216" s="35" t="s">
        <v>66</v>
      </c>
      <c r="W216" s="187">
        <v>0</v>
      </c>
      <c r="X216" s="188">
        <f>IFERROR(IF(W216="","",W216),"")</f>
        <v>0</v>
      </c>
      <c r="Y216" s="36">
        <f>IFERROR(IF(W216="","",W216*0.00753),"")</f>
        <v>0</v>
      </c>
      <c r="Z216" s="56"/>
      <c r="AA216" s="57"/>
      <c r="AE216" s="61"/>
      <c r="BB216" s="143" t="s">
        <v>230</v>
      </c>
    </row>
    <row r="217" spans="1:54" hidden="1" x14ac:dyDescent="0.2">
      <c r="A217" s="225"/>
      <c r="B217" s="198"/>
      <c r="C217" s="198"/>
      <c r="D217" s="198"/>
      <c r="E217" s="198"/>
      <c r="F217" s="198"/>
      <c r="G217" s="198"/>
      <c r="H217" s="198"/>
      <c r="I217" s="198"/>
      <c r="J217" s="198"/>
      <c r="K217" s="198"/>
      <c r="L217" s="198"/>
      <c r="M217" s="198"/>
      <c r="N217" s="226"/>
      <c r="O217" s="199" t="s">
        <v>67</v>
      </c>
      <c r="P217" s="200"/>
      <c r="Q217" s="200"/>
      <c r="R217" s="200"/>
      <c r="S217" s="200"/>
      <c r="T217" s="200"/>
      <c r="U217" s="201"/>
      <c r="V217" s="37" t="s">
        <v>66</v>
      </c>
      <c r="W217" s="189">
        <f>IFERROR(SUM(W216:W216),"0")</f>
        <v>0</v>
      </c>
      <c r="X217" s="189">
        <f>IFERROR(SUM(X216:X216),"0")</f>
        <v>0</v>
      </c>
      <c r="Y217" s="189">
        <f>IFERROR(IF(Y216="",0,Y216),"0")</f>
        <v>0</v>
      </c>
      <c r="Z217" s="190"/>
      <c r="AA217" s="190"/>
    </row>
    <row r="218" spans="1:54" hidden="1" x14ac:dyDescent="0.2">
      <c r="A218" s="198"/>
      <c r="B218" s="198"/>
      <c r="C218" s="198"/>
      <c r="D218" s="198"/>
      <c r="E218" s="198"/>
      <c r="F218" s="198"/>
      <c r="G218" s="198"/>
      <c r="H218" s="198"/>
      <c r="I218" s="198"/>
      <c r="J218" s="198"/>
      <c r="K218" s="198"/>
      <c r="L218" s="198"/>
      <c r="M218" s="198"/>
      <c r="N218" s="226"/>
      <c r="O218" s="199" t="s">
        <v>67</v>
      </c>
      <c r="P218" s="200"/>
      <c r="Q218" s="200"/>
      <c r="R218" s="200"/>
      <c r="S218" s="200"/>
      <c r="T218" s="200"/>
      <c r="U218" s="201"/>
      <c r="V218" s="37" t="s">
        <v>68</v>
      </c>
      <c r="W218" s="189">
        <f>IFERROR(SUMPRODUCT(W216:W216*H216:H216),"0")</f>
        <v>0</v>
      </c>
      <c r="X218" s="189">
        <f>IFERROR(SUMPRODUCT(X216:X216*H216:H216),"0")</f>
        <v>0</v>
      </c>
      <c r="Y218" s="37"/>
      <c r="Z218" s="190"/>
      <c r="AA218" s="190"/>
    </row>
    <row r="219" spans="1:54" ht="16.5" hidden="1" customHeight="1" x14ac:dyDescent="0.25">
      <c r="A219" s="197" t="s">
        <v>272</v>
      </c>
      <c r="B219" s="198"/>
      <c r="C219" s="198"/>
      <c r="D219" s="198"/>
      <c r="E219" s="198"/>
      <c r="F219" s="198"/>
      <c r="G219" s="198"/>
      <c r="H219" s="198"/>
      <c r="I219" s="198"/>
      <c r="J219" s="198"/>
      <c r="K219" s="198"/>
      <c r="L219" s="198"/>
      <c r="M219" s="198"/>
      <c r="N219" s="198"/>
      <c r="O219" s="198"/>
      <c r="P219" s="198"/>
      <c r="Q219" s="198"/>
      <c r="R219" s="198"/>
      <c r="S219" s="198"/>
      <c r="T219" s="198"/>
      <c r="U219" s="198"/>
      <c r="V219" s="198"/>
      <c r="W219" s="198"/>
      <c r="X219" s="198"/>
      <c r="Y219" s="198"/>
      <c r="Z219" s="181"/>
      <c r="AA219" s="181"/>
    </row>
    <row r="220" spans="1:54" ht="14.25" hidden="1" customHeight="1" x14ac:dyDescent="0.25">
      <c r="A220" s="208" t="s">
        <v>61</v>
      </c>
      <c r="B220" s="198"/>
      <c r="C220" s="198"/>
      <c r="D220" s="198"/>
      <c r="E220" s="198"/>
      <c r="F220" s="198"/>
      <c r="G220" s="198"/>
      <c r="H220" s="198"/>
      <c r="I220" s="198"/>
      <c r="J220" s="198"/>
      <c r="K220" s="198"/>
      <c r="L220" s="198"/>
      <c r="M220" s="198"/>
      <c r="N220" s="198"/>
      <c r="O220" s="198"/>
      <c r="P220" s="198"/>
      <c r="Q220" s="198"/>
      <c r="R220" s="198"/>
      <c r="S220" s="198"/>
      <c r="T220" s="198"/>
      <c r="U220" s="198"/>
      <c r="V220" s="198"/>
      <c r="W220" s="198"/>
      <c r="X220" s="198"/>
      <c r="Y220" s="198"/>
      <c r="Z220" s="180"/>
      <c r="AA220" s="180"/>
    </row>
    <row r="221" spans="1:54" ht="16.5" hidden="1" customHeight="1" x14ac:dyDescent="0.25">
      <c r="A221" s="54" t="s">
        <v>273</v>
      </c>
      <c r="B221" s="54" t="s">
        <v>274</v>
      </c>
      <c r="C221" s="31">
        <v>4301070874</v>
      </c>
      <c r="D221" s="191">
        <v>4607111035332</v>
      </c>
      <c r="E221" s="192"/>
      <c r="F221" s="186">
        <v>0.43</v>
      </c>
      <c r="G221" s="32">
        <v>16</v>
      </c>
      <c r="H221" s="186">
        <v>6.88</v>
      </c>
      <c r="I221" s="186">
        <v>7.2060000000000004</v>
      </c>
      <c r="J221" s="32">
        <v>84</v>
      </c>
      <c r="K221" s="32" t="s">
        <v>64</v>
      </c>
      <c r="L221" s="33" t="s">
        <v>65</v>
      </c>
      <c r="M221" s="33"/>
      <c r="N221" s="32">
        <v>180</v>
      </c>
      <c r="O221" s="25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1" s="203"/>
      <c r="Q221" s="203"/>
      <c r="R221" s="203"/>
      <c r="S221" s="192"/>
      <c r="T221" s="34"/>
      <c r="U221" s="34"/>
      <c r="V221" s="35" t="s">
        <v>66</v>
      </c>
      <c r="W221" s="187">
        <v>0</v>
      </c>
      <c r="X221" s="188">
        <f>IFERROR(IF(W221="","",W221),"")</f>
        <v>0</v>
      </c>
      <c r="Y221" s="36">
        <f>IFERROR(IF(W221="","",W221*0.0155),"")</f>
        <v>0</v>
      </c>
      <c r="Z221" s="56"/>
      <c r="AA221" s="57"/>
      <c r="AE221" s="61"/>
      <c r="BB221" s="144" t="s">
        <v>1</v>
      </c>
    </row>
    <row r="222" spans="1:54" ht="16.5" hidden="1" customHeight="1" x14ac:dyDescent="0.25">
      <c r="A222" s="54" t="s">
        <v>275</v>
      </c>
      <c r="B222" s="54" t="s">
        <v>276</v>
      </c>
      <c r="C222" s="31">
        <v>4301071000</v>
      </c>
      <c r="D222" s="191">
        <v>4607111038708</v>
      </c>
      <c r="E222" s="192"/>
      <c r="F222" s="186">
        <v>0.8</v>
      </c>
      <c r="G222" s="32">
        <v>8</v>
      </c>
      <c r="H222" s="186">
        <v>6.4</v>
      </c>
      <c r="I222" s="186">
        <v>6.67</v>
      </c>
      <c r="J222" s="32">
        <v>84</v>
      </c>
      <c r="K222" s="32" t="s">
        <v>64</v>
      </c>
      <c r="L222" s="33" t="s">
        <v>65</v>
      </c>
      <c r="M222" s="33"/>
      <c r="N222" s="32">
        <v>180</v>
      </c>
      <c r="O222" s="24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2" s="203"/>
      <c r="Q222" s="203"/>
      <c r="R222" s="203"/>
      <c r="S222" s="192"/>
      <c r="T222" s="34"/>
      <c r="U222" s="34"/>
      <c r="V222" s="35" t="s">
        <v>66</v>
      </c>
      <c r="W222" s="187">
        <v>0</v>
      </c>
      <c r="X222" s="188">
        <f>IFERROR(IF(W222="","",W222),"")</f>
        <v>0</v>
      </c>
      <c r="Y222" s="36">
        <f>IFERROR(IF(W222="","",W222*0.0155),"")</f>
        <v>0</v>
      </c>
      <c r="Z222" s="56"/>
      <c r="AA222" s="57"/>
      <c r="AE222" s="61"/>
      <c r="BB222" s="145" t="s">
        <v>1</v>
      </c>
    </row>
    <row r="223" spans="1:54" hidden="1" x14ac:dyDescent="0.2">
      <c r="A223" s="225"/>
      <c r="B223" s="198"/>
      <c r="C223" s="198"/>
      <c r="D223" s="198"/>
      <c r="E223" s="198"/>
      <c r="F223" s="198"/>
      <c r="G223" s="198"/>
      <c r="H223" s="198"/>
      <c r="I223" s="198"/>
      <c r="J223" s="198"/>
      <c r="K223" s="198"/>
      <c r="L223" s="198"/>
      <c r="M223" s="198"/>
      <c r="N223" s="226"/>
      <c r="O223" s="199" t="s">
        <v>67</v>
      </c>
      <c r="P223" s="200"/>
      <c r="Q223" s="200"/>
      <c r="R223" s="200"/>
      <c r="S223" s="200"/>
      <c r="T223" s="200"/>
      <c r="U223" s="201"/>
      <c r="V223" s="37" t="s">
        <v>66</v>
      </c>
      <c r="W223" s="189">
        <f>IFERROR(SUM(W221:W222),"0")</f>
        <v>0</v>
      </c>
      <c r="X223" s="189">
        <f>IFERROR(SUM(X221:X222),"0")</f>
        <v>0</v>
      </c>
      <c r="Y223" s="189">
        <f>IFERROR(IF(Y221="",0,Y221),"0")+IFERROR(IF(Y222="",0,Y222),"0")</f>
        <v>0</v>
      </c>
      <c r="Z223" s="190"/>
      <c r="AA223" s="190"/>
    </row>
    <row r="224" spans="1:54" hidden="1" x14ac:dyDescent="0.2">
      <c r="A224" s="198"/>
      <c r="B224" s="198"/>
      <c r="C224" s="198"/>
      <c r="D224" s="198"/>
      <c r="E224" s="198"/>
      <c r="F224" s="198"/>
      <c r="G224" s="198"/>
      <c r="H224" s="198"/>
      <c r="I224" s="198"/>
      <c r="J224" s="198"/>
      <c r="K224" s="198"/>
      <c r="L224" s="198"/>
      <c r="M224" s="198"/>
      <c r="N224" s="226"/>
      <c r="O224" s="199" t="s">
        <v>67</v>
      </c>
      <c r="P224" s="200"/>
      <c r="Q224" s="200"/>
      <c r="R224" s="200"/>
      <c r="S224" s="200"/>
      <c r="T224" s="200"/>
      <c r="U224" s="201"/>
      <c r="V224" s="37" t="s">
        <v>68</v>
      </c>
      <c r="W224" s="189">
        <f>IFERROR(SUMPRODUCT(W221:W222*H221:H222),"0")</f>
        <v>0</v>
      </c>
      <c r="X224" s="189">
        <f>IFERROR(SUMPRODUCT(X221:X222*H221:H222),"0")</f>
        <v>0</v>
      </c>
      <c r="Y224" s="37"/>
      <c r="Z224" s="190"/>
      <c r="AA224" s="190"/>
    </row>
    <row r="225" spans="1:54" ht="27.75" hidden="1" customHeight="1" x14ac:dyDescent="0.2">
      <c r="A225" s="204" t="s">
        <v>277</v>
      </c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05"/>
      <c r="P225" s="205"/>
      <c r="Q225" s="205"/>
      <c r="R225" s="205"/>
      <c r="S225" s="205"/>
      <c r="T225" s="205"/>
      <c r="U225" s="205"/>
      <c r="V225" s="205"/>
      <c r="W225" s="205"/>
      <c r="X225" s="205"/>
      <c r="Y225" s="205"/>
      <c r="Z225" s="48"/>
      <c r="AA225" s="48"/>
    </row>
    <row r="226" spans="1:54" ht="16.5" hidden="1" customHeight="1" x14ac:dyDescent="0.25">
      <c r="A226" s="197" t="s">
        <v>278</v>
      </c>
      <c r="B226" s="198"/>
      <c r="C226" s="198"/>
      <c r="D226" s="198"/>
      <c r="E226" s="198"/>
      <c r="F226" s="198"/>
      <c r="G226" s="198"/>
      <c r="H226" s="198"/>
      <c r="I226" s="198"/>
      <c r="J226" s="198"/>
      <c r="K226" s="198"/>
      <c r="L226" s="198"/>
      <c r="M226" s="198"/>
      <c r="N226" s="198"/>
      <c r="O226" s="198"/>
      <c r="P226" s="198"/>
      <c r="Q226" s="198"/>
      <c r="R226" s="198"/>
      <c r="S226" s="198"/>
      <c r="T226" s="198"/>
      <c r="U226" s="198"/>
      <c r="V226" s="198"/>
      <c r="W226" s="198"/>
      <c r="X226" s="198"/>
      <c r="Y226" s="198"/>
      <c r="Z226" s="181"/>
      <c r="AA226" s="181"/>
    </row>
    <row r="227" spans="1:54" ht="14.25" hidden="1" customHeight="1" x14ac:dyDescent="0.25">
      <c r="A227" s="208" t="s">
        <v>61</v>
      </c>
      <c r="B227" s="198"/>
      <c r="C227" s="198"/>
      <c r="D227" s="198"/>
      <c r="E227" s="198"/>
      <c r="F227" s="198"/>
      <c r="G227" s="198"/>
      <c r="H227" s="198"/>
      <c r="I227" s="198"/>
      <c r="J227" s="198"/>
      <c r="K227" s="198"/>
      <c r="L227" s="198"/>
      <c r="M227" s="198"/>
      <c r="N227" s="198"/>
      <c r="O227" s="198"/>
      <c r="P227" s="198"/>
      <c r="Q227" s="198"/>
      <c r="R227" s="198"/>
      <c r="S227" s="198"/>
      <c r="T227" s="198"/>
      <c r="U227" s="198"/>
      <c r="V227" s="198"/>
      <c r="W227" s="198"/>
      <c r="X227" s="198"/>
      <c r="Y227" s="198"/>
      <c r="Z227" s="180"/>
      <c r="AA227" s="180"/>
    </row>
    <row r="228" spans="1:54" ht="27" hidden="1" customHeight="1" x14ac:dyDescent="0.25">
      <c r="A228" s="54" t="s">
        <v>279</v>
      </c>
      <c r="B228" s="54" t="s">
        <v>280</v>
      </c>
      <c r="C228" s="31">
        <v>4301070941</v>
      </c>
      <c r="D228" s="191">
        <v>4607111036162</v>
      </c>
      <c r="E228" s="192"/>
      <c r="F228" s="186">
        <v>0.8</v>
      </c>
      <c r="G228" s="32">
        <v>8</v>
      </c>
      <c r="H228" s="186">
        <v>6.4</v>
      </c>
      <c r="I228" s="186">
        <v>6.6811999999999996</v>
      </c>
      <c r="J228" s="32">
        <v>84</v>
      </c>
      <c r="K228" s="32" t="s">
        <v>64</v>
      </c>
      <c r="L228" s="33" t="s">
        <v>65</v>
      </c>
      <c r="M228" s="33"/>
      <c r="N228" s="32">
        <v>90</v>
      </c>
      <c r="O228" s="30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28" s="203"/>
      <c r="Q228" s="203"/>
      <c r="R228" s="203"/>
      <c r="S228" s="192"/>
      <c r="T228" s="34"/>
      <c r="U228" s="34"/>
      <c r="V228" s="35" t="s">
        <v>66</v>
      </c>
      <c r="W228" s="187">
        <v>0</v>
      </c>
      <c r="X228" s="188">
        <f>IFERROR(IF(W228="","",W228),"")</f>
        <v>0</v>
      </c>
      <c r="Y228" s="36">
        <f>IFERROR(IF(W228="","",W228*0.0155),"")</f>
        <v>0</v>
      </c>
      <c r="Z228" s="56"/>
      <c r="AA228" s="57"/>
      <c r="AE228" s="61"/>
      <c r="BB228" s="146" t="s">
        <v>1</v>
      </c>
    </row>
    <row r="229" spans="1:54" hidden="1" x14ac:dyDescent="0.2">
      <c r="A229" s="225"/>
      <c r="B229" s="198"/>
      <c r="C229" s="198"/>
      <c r="D229" s="198"/>
      <c r="E229" s="198"/>
      <c r="F229" s="198"/>
      <c r="G229" s="198"/>
      <c r="H229" s="198"/>
      <c r="I229" s="198"/>
      <c r="J229" s="198"/>
      <c r="K229" s="198"/>
      <c r="L229" s="198"/>
      <c r="M229" s="198"/>
      <c r="N229" s="226"/>
      <c r="O229" s="199" t="s">
        <v>67</v>
      </c>
      <c r="P229" s="200"/>
      <c r="Q229" s="200"/>
      <c r="R229" s="200"/>
      <c r="S229" s="200"/>
      <c r="T229" s="200"/>
      <c r="U229" s="201"/>
      <c r="V229" s="37" t="s">
        <v>66</v>
      </c>
      <c r="W229" s="189">
        <f>IFERROR(SUM(W228:W228),"0")</f>
        <v>0</v>
      </c>
      <c r="X229" s="189">
        <f>IFERROR(SUM(X228:X228),"0")</f>
        <v>0</v>
      </c>
      <c r="Y229" s="189">
        <f>IFERROR(IF(Y228="",0,Y228),"0")</f>
        <v>0</v>
      </c>
      <c r="Z229" s="190"/>
      <c r="AA229" s="190"/>
    </row>
    <row r="230" spans="1:54" hidden="1" x14ac:dyDescent="0.2">
      <c r="A230" s="198"/>
      <c r="B230" s="198"/>
      <c r="C230" s="198"/>
      <c r="D230" s="198"/>
      <c r="E230" s="198"/>
      <c r="F230" s="198"/>
      <c r="G230" s="198"/>
      <c r="H230" s="198"/>
      <c r="I230" s="198"/>
      <c r="J230" s="198"/>
      <c r="K230" s="198"/>
      <c r="L230" s="198"/>
      <c r="M230" s="198"/>
      <c r="N230" s="226"/>
      <c r="O230" s="199" t="s">
        <v>67</v>
      </c>
      <c r="P230" s="200"/>
      <c r="Q230" s="200"/>
      <c r="R230" s="200"/>
      <c r="S230" s="200"/>
      <c r="T230" s="200"/>
      <c r="U230" s="201"/>
      <c r="V230" s="37" t="s">
        <v>68</v>
      </c>
      <c r="W230" s="189">
        <f>IFERROR(SUMPRODUCT(W228:W228*H228:H228),"0")</f>
        <v>0</v>
      </c>
      <c r="X230" s="189">
        <f>IFERROR(SUMPRODUCT(X228:X228*H228:H228),"0")</f>
        <v>0</v>
      </c>
      <c r="Y230" s="37"/>
      <c r="Z230" s="190"/>
      <c r="AA230" s="190"/>
    </row>
    <row r="231" spans="1:54" ht="27.75" hidden="1" customHeight="1" x14ac:dyDescent="0.2">
      <c r="A231" s="204" t="s">
        <v>281</v>
      </c>
      <c r="B231" s="205"/>
      <c r="C231" s="205"/>
      <c r="D231" s="205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48"/>
      <c r="AA231" s="48"/>
    </row>
    <row r="232" spans="1:54" ht="16.5" hidden="1" customHeight="1" x14ac:dyDescent="0.25">
      <c r="A232" s="197" t="s">
        <v>282</v>
      </c>
      <c r="B232" s="198"/>
      <c r="C232" s="198"/>
      <c r="D232" s="198"/>
      <c r="E232" s="198"/>
      <c r="F232" s="198"/>
      <c r="G232" s="198"/>
      <c r="H232" s="198"/>
      <c r="I232" s="198"/>
      <c r="J232" s="198"/>
      <c r="K232" s="198"/>
      <c r="L232" s="198"/>
      <c r="M232" s="198"/>
      <c r="N232" s="198"/>
      <c r="O232" s="198"/>
      <c r="P232" s="198"/>
      <c r="Q232" s="198"/>
      <c r="R232" s="198"/>
      <c r="S232" s="198"/>
      <c r="T232" s="198"/>
      <c r="U232" s="198"/>
      <c r="V232" s="198"/>
      <c r="W232" s="198"/>
      <c r="X232" s="198"/>
      <c r="Y232" s="198"/>
      <c r="Z232" s="181"/>
      <c r="AA232" s="181"/>
    </row>
    <row r="233" spans="1:54" ht="14.25" hidden="1" customHeight="1" x14ac:dyDescent="0.25">
      <c r="A233" s="208" t="s">
        <v>61</v>
      </c>
      <c r="B233" s="198"/>
      <c r="C233" s="198"/>
      <c r="D233" s="198"/>
      <c r="E233" s="198"/>
      <c r="F233" s="198"/>
      <c r="G233" s="198"/>
      <c r="H233" s="198"/>
      <c r="I233" s="198"/>
      <c r="J233" s="198"/>
      <c r="K233" s="198"/>
      <c r="L233" s="198"/>
      <c r="M233" s="198"/>
      <c r="N233" s="198"/>
      <c r="O233" s="198"/>
      <c r="P233" s="198"/>
      <c r="Q233" s="198"/>
      <c r="R233" s="198"/>
      <c r="S233" s="198"/>
      <c r="T233" s="198"/>
      <c r="U233" s="198"/>
      <c r="V233" s="198"/>
      <c r="W233" s="198"/>
      <c r="X233" s="198"/>
      <c r="Y233" s="198"/>
      <c r="Z233" s="180"/>
      <c r="AA233" s="180"/>
    </row>
    <row r="234" spans="1:54" ht="27" customHeight="1" x14ac:dyDescent="0.25">
      <c r="A234" s="54" t="s">
        <v>283</v>
      </c>
      <c r="B234" s="54" t="s">
        <v>284</v>
      </c>
      <c r="C234" s="31">
        <v>4301070965</v>
      </c>
      <c r="D234" s="191">
        <v>4607111035899</v>
      </c>
      <c r="E234" s="192"/>
      <c r="F234" s="186">
        <v>1</v>
      </c>
      <c r="G234" s="32">
        <v>5</v>
      </c>
      <c r="H234" s="186">
        <v>5</v>
      </c>
      <c r="I234" s="186">
        <v>5.2619999999999996</v>
      </c>
      <c r="J234" s="32">
        <v>84</v>
      </c>
      <c r="K234" s="32" t="s">
        <v>64</v>
      </c>
      <c r="L234" s="33" t="s">
        <v>65</v>
      </c>
      <c r="M234" s="33"/>
      <c r="N234" s="32">
        <v>180</v>
      </c>
      <c r="O234" s="24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4" s="203"/>
      <c r="Q234" s="203"/>
      <c r="R234" s="203"/>
      <c r="S234" s="192"/>
      <c r="T234" s="34"/>
      <c r="U234" s="34"/>
      <c r="V234" s="35" t="s">
        <v>66</v>
      </c>
      <c r="W234" s="187">
        <v>160</v>
      </c>
      <c r="X234" s="188">
        <f>IFERROR(IF(W234="","",W234),"")</f>
        <v>160</v>
      </c>
      <c r="Y234" s="36">
        <f>IFERROR(IF(W234="","",W234*0.0155),"")</f>
        <v>2.48</v>
      </c>
      <c r="Z234" s="56"/>
      <c r="AA234" s="57"/>
      <c r="AE234" s="61"/>
      <c r="BB234" s="147" t="s">
        <v>1</v>
      </c>
    </row>
    <row r="235" spans="1:54" x14ac:dyDescent="0.2">
      <c r="A235" s="225"/>
      <c r="B235" s="198"/>
      <c r="C235" s="198"/>
      <c r="D235" s="198"/>
      <c r="E235" s="198"/>
      <c r="F235" s="198"/>
      <c r="G235" s="198"/>
      <c r="H235" s="198"/>
      <c r="I235" s="198"/>
      <c r="J235" s="198"/>
      <c r="K235" s="198"/>
      <c r="L235" s="198"/>
      <c r="M235" s="198"/>
      <c r="N235" s="226"/>
      <c r="O235" s="199" t="s">
        <v>67</v>
      </c>
      <c r="P235" s="200"/>
      <c r="Q235" s="200"/>
      <c r="R235" s="200"/>
      <c r="S235" s="200"/>
      <c r="T235" s="200"/>
      <c r="U235" s="201"/>
      <c r="V235" s="37" t="s">
        <v>66</v>
      </c>
      <c r="W235" s="189">
        <f>IFERROR(SUM(W234:W234),"0")</f>
        <v>160</v>
      </c>
      <c r="X235" s="189">
        <f>IFERROR(SUM(X234:X234),"0")</f>
        <v>160</v>
      </c>
      <c r="Y235" s="189">
        <f>IFERROR(IF(Y234="",0,Y234),"0")</f>
        <v>2.48</v>
      </c>
      <c r="Z235" s="190"/>
      <c r="AA235" s="190"/>
    </row>
    <row r="236" spans="1:54" x14ac:dyDescent="0.2">
      <c r="A236" s="198"/>
      <c r="B236" s="198"/>
      <c r="C236" s="198"/>
      <c r="D236" s="198"/>
      <c r="E236" s="198"/>
      <c r="F236" s="198"/>
      <c r="G236" s="198"/>
      <c r="H236" s="198"/>
      <c r="I236" s="198"/>
      <c r="J236" s="198"/>
      <c r="K236" s="198"/>
      <c r="L236" s="198"/>
      <c r="M236" s="198"/>
      <c r="N236" s="226"/>
      <c r="O236" s="199" t="s">
        <v>67</v>
      </c>
      <c r="P236" s="200"/>
      <c r="Q236" s="200"/>
      <c r="R236" s="200"/>
      <c r="S236" s="200"/>
      <c r="T236" s="200"/>
      <c r="U236" s="201"/>
      <c r="V236" s="37" t="s">
        <v>68</v>
      </c>
      <c r="W236" s="189">
        <f>IFERROR(SUMPRODUCT(W234:W234*H234:H234),"0")</f>
        <v>800</v>
      </c>
      <c r="X236" s="189">
        <f>IFERROR(SUMPRODUCT(X234:X234*H234:H234),"0")</f>
        <v>800</v>
      </c>
      <c r="Y236" s="37"/>
      <c r="Z236" s="190"/>
      <c r="AA236" s="190"/>
    </row>
    <row r="237" spans="1:54" ht="16.5" hidden="1" customHeight="1" x14ac:dyDescent="0.25">
      <c r="A237" s="197" t="s">
        <v>285</v>
      </c>
      <c r="B237" s="198"/>
      <c r="C237" s="198"/>
      <c r="D237" s="198"/>
      <c r="E237" s="198"/>
      <c r="F237" s="198"/>
      <c r="G237" s="198"/>
      <c r="H237" s="198"/>
      <c r="I237" s="198"/>
      <c r="J237" s="198"/>
      <c r="K237" s="198"/>
      <c r="L237" s="198"/>
      <c r="M237" s="198"/>
      <c r="N237" s="198"/>
      <c r="O237" s="198"/>
      <c r="P237" s="198"/>
      <c r="Q237" s="198"/>
      <c r="R237" s="198"/>
      <c r="S237" s="198"/>
      <c r="T237" s="198"/>
      <c r="U237" s="198"/>
      <c r="V237" s="198"/>
      <c r="W237" s="198"/>
      <c r="X237" s="198"/>
      <c r="Y237" s="198"/>
      <c r="Z237" s="181"/>
      <c r="AA237" s="181"/>
    </row>
    <row r="238" spans="1:54" ht="14.25" hidden="1" customHeight="1" x14ac:dyDescent="0.25">
      <c r="A238" s="208" t="s">
        <v>61</v>
      </c>
      <c r="B238" s="198"/>
      <c r="C238" s="198"/>
      <c r="D238" s="198"/>
      <c r="E238" s="198"/>
      <c r="F238" s="198"/>
      <c r="G238" s="198"/>
      <c r="H238" s="198"/>
      <c r="I238" s="198"/>
      <c r="J238" s="198"/>
      <c r="K238" s="198"/>
      <c r="L238" s="198"/>
      <c r="M238" s="198"/>
      <c r="N238" s="198"/>
      <c r="O238" s="198"/>
      <c r="P238" s="198"/>
      <c r="Q238" s="198"/>
      <c r="R238" s="198"/>
      <c r="S238" s="198"/>
      <c r="T238" s="198"/>
      <c r="U238" s="198"/>
      <c r="V238" s="198"/>
      <c r="W238" s="198"/>
      <c r="X238" s="198"/>
      <c r="Y238" s="198"/>
      <c r="Z238" s="180"/>
      <c r="AA238" s="180"/>
    </row>
    <row r="239" spans="1:54" ht="27" hidden="1" customHeight="1" x14ac:dyDescent="0.25">
      <c r="A239" s="54" t="s">
        <v>286</v>
      </c>
      <c r="B239" s="54" t="s">
        <v>287</v>
      </c>
      <c r="C239" s="31">
        <v>4301070870</v>
      </c>
      <c r="D239" s="191">
        <v>4607111036711</v>
      </c>
      <c r="E239" s="192"/>
      <c r="F239" s="186">
        <v>0.8</v>
      </c>
      <c r="G239" s="32">
        <v>8</v>
      </c>
      <c r="H239" s="186">
        <v>6.4</v>
      </c>
      <c r="I239" s="186">
        <v>6.67</v>
      </c>
      <c r="J239" s="32">
        <v>84</v>
      </c>
      <c r="K239" s="32" t="s">
        <v>64</v>
      </c>
      <c r="L239" s="33" t="s">
        <v>65</v>
      </c>
      <c r="M239" s="33"/>
      <c r="N239" s="32">
        <v>90</v>
      </c>
      <c r="O239" s="27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9" s="203"/>
      <c r="Q239" s="203"/>
      <c r="R239" s="203"/>
      <c r="S239" s="192"/>
      <c r="T239" s="34"/>
      <c r="U239" s="34"/>
      <c r="V239" s="35" t="s">
        <v>66</v>
      </c>
      <c r="W239" s="187">
        <v>0</v>
      </c>
      <c r="X239" s="188">
        <f>IFERROR(IF(W239="","",W239),"")</f>
        <v>0</v>
      </c>
      <c r="Y239" s="36">
        <f>IFERROR(IF(W239="","",W239*0.0155),"")</f>
        <v>0</v>
      </c>
      <c r="Z239" s="56"/>
      <c r="AA239" s="57"/>
      <c r="AE239" s="61"/>
      <c r="BB239" s="148" t="s">
        <v>1</v>
      </c>
    </row>
    <row r="240" spans="1:54" hidden="1" x14ac:dyDescent="0.2">
      <c r="A240" s="225"/>
      <c r="B240" s="198"/>
      <c r="C240" s="198"/>
      <c r="D240" s="198"/>
      <c r="E240" s="198"/>
      <c r="F240" s="198"/>
      <c r="G240" s="198"/>
      <c r="H240" s="198"/>
      <c r="I240" s="198"/>
      <c r="J240" s="198"/>
      <c r="K240" s="198"/>
      <c r="L240" s="198"/>
      <c r="M240" s="198"/>
      <c r="N240" s="226"/>
      <c r="O240" s="199" t="s">
        <v>67</v>
      </c>
      <c r="P240" s="200"/>
      <c r="Q240" s="200"/>
      <c r="R240" s="200"/>
      <c r="S240" s="200"/>
      <c r="T240" s="200"/>
      <c r="U240" s="201"/>
      <c r="V240" s="37" t="s">
        <v>66</v>
      </c>
      <c r="W240" s="189">
        <f>IFERROR(SUM(W239:W239),"0")</f>
        <v>0</v>
      </c>
      <c r="X240" s="189">
        <f>IFERROR(SUM(X239:X239),"0")</f>
        <v>0</v>
      </c>
      <c r="Y240" s="189">
        <f>IFERROR(IF(Y239="",0,Y239),"0")</f>
        <v>0</v>
      </c>
      <c r="Z240" s="190"/>
      <c r="AA240" s="190"/>
    </row>
    <row r="241" spans="1:54" hidden="1" x14ac:dyDescent="0.2">
      <c r="A241" s="198"/>
      <c r="B241" s="198"/>
      <c r="C241" s="198"/>
      <c r="D241" s="198"/>
      <c r="E241" s="198"/>
      <c r="F241" s="198"/>
      <c r="G241" s="198"/>
      <c r="H241" s="198"/>
      <c r="I241" s="198"/>
      <c r="J241" s="198"/>
      <c r="K241" s="198"/>
      <c r="L241" s="198"/>
      <c r="M241" s="198"/>
      <c r="N241" s="226"/>
      <c r="O241" s="199" t="s">
        <v>67</v>
      </c>
      <c r="P241" s="200"/>
      <c r="Q241" s="200"/>
      <c r="R241" s="200"/>
      <c r="S241" s="200"/>
      <c r="T241" s="200"/>
      <c r="U241" s="201"/>
      <c r="V241" s="37" t="s">
        <v>68</v>
      </c>
      <c r="W241" s="189">
        <f>IFERROR(SUMPRODUCT(W239:W239*H239:H239),"0")</f>
        <v>0</v>
      </c>
      <c r="X241" s="189">
        <f>IFERROR(SUMPRODUCT(X239:X239*H239:H239),"0")</f>
        <v>0</v>
      </c>
      <c r="Y241" s="37"/>
      <c r="Z241" s="190"/>
      <c r="AA241" s="190"/>
    </row>
    <row r="242" spans="1:54" ht="27.75" hidden="1" customHeight="1" x14ac:dyDescent="0.2">
      <c r="A242" s="204" t="s">
        <v>288</v>
      </c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48"/>
      <c r="AA242" s="48"/>
    </row>
    <row r="243" spans="1:54" ht="16.5" hidden="1" customHeight="1" x14ac:dyDescent="0.25">
      <c r="A243" s="197" t="s">
        <v>289</v>
      </c>
      <c r="B243" s="198"/>
      <c r="C243" s="198"/>
      <c r="D243" s="198"/>
      <c r="E243" s="198"/>
      <c r="F243" s="198"/>
      <c r="G243" s="198"/>
      <c r="H243" s="198"/>
      <c r="I243" s="198"/>
      <c r="J243" s="198"/>
      <c r="K243" s="198"/>
      <c r="L243" s="198"/>
      <c r="M243" s="198"/>
      <c r="N243" s="198"/>
      <c r="O243" s="198"/>
      <c r="P243" s="198"/>
      <c r="Q243" s="198"/>
      <c r="R243" s="198"/>
      <c r="S243" s="198"/>
      <c r="T243" s="198"/>
      <c r="U243" s="198"/>
      <c r="V243" s="198"/>
      <c r="W243" s="198"/>
      <c r="X243" s="198"/>
      <c r="Y243" s="198"/>
      <c r="Z243" s="181"/>
      <c r="AA243" s="181"/>
    </row>
    <row r="244" spans="1:54" ht="14.25" hidden="1" customHeight="1" x14ac:dyDescent="0.25">
      <c r="A244" s="208" t="s">
        <v>61</v>
      </c>
      <c r="B244" s="198"/>
      <c r="C244" s="198"/>
      <c r="D244" s="198"/>
      <c r="E244" s="198"/>
      <c r="F244" s="198"/>
      <c r="G244" s="198"/>
      <c r="H244" s="198"/>
      <c r="I244" s="198"/>
      <c r="J244" s="198"/>
      <c r="K244" s="198"/>
      <c r="L244" s="198"/>
      <c r="M244" s="198"/>
      <c r="N244" s="198"/>
      <c r="O244" s="198"/>
      <c r="P244" s="198"/>
      <c r="Q244" s="198"/>
      <c r="R244" s="198"/>
      <c r="S244" s="198"/>
      <c r="T244" s="198"/>
      <c r="U244" s="198"/>
      <c r="V244" s="198"/>
      <c r="W244" s="198"/>
      <c r="X244" s="198"/>
      <c r="Y244" s="198"/>
      <c r="Z244" s="180"/>
      <c r="AA244" s="180"/>
    </row>
    <row r="245" spans="1:54" ht="27" hidden="1" customHeight="1" x14ac:dyDescent="0.25">
      <c r="A245" s="54" t="s">
        <v>290</v>
      </c>
      <c r="B245" s="54" t="s">
        <v>291</v>
      </c>
      <c r="C245" s="31">
        <v>4301071014</v>
      </c>
      <c r="D245" s="191">
        <v>4640242181264</v>
      </c>
      <c r="E245" s="192"/>
      <c r="F245" s="186">
        <v>0.7</v>
      </c>
      <c r="G245" s="32">
        <v>10</v>
      </c>
      <c r="H245" s="186">
        <v>7</v>
      </c>
      <c r="I245" s="186">
        <v>7.28</v>
      </c>
      <c r="J245" s="32">
        <v>84</v>
      </c>
      <c r="K245" s="32" t="s">
        <v>64</v>
      </c>
      <c r="L245" s="33" t="s">
        <v>65</v>
      </c>
      <c r="M245" s="33"/>
      <c r="N245" s="32">
        <v>180</v>
      </c>
      <c r="O245" s="211" t="s">
        <v>292</v>
      </c>
      <c r="P245" s="203"/>
      <c r="Q245" s="203"/>
      <c r="R245" s="203"/>
      <c r="S245" s="192"/>
      <c r="T245" s="34"/>
      <c r="U245" s="34"/>
      <c r="V245" s="35" t="s">
        <v>66</v>
      </c>
      <c r="W245" s="187">
        <v>0</v>
      </c>
      <c r="X245" s="188">
        <f>IFERROR(IF(W245="","",W245),"")</f>
        <v>0</v>
      </c>
      <c r="Y245" s="36">
        <f>IFERROR(IF(W245="","",W245*0.0155),"")</f>
        <v>0</v>
      </c>
      <c r="Z245" s="56"/>
      <c r="AA245" s="57"/>
      <c r="AE245" s="61"/>
      <c r="BB245" s="149" t="s">
        <v>1</v>
      </c>
    </row>
    <row r="246" spans="1:54" ht="27" hidden="1" customHeight="1" x14ac:dyDescent="0.25">
      <c r="A246" s="54" t="s">
        <v>293</v>
      </c>
      <c r="B246" s="54" t="s">
        <v>294</v>
      </c>
      <c r="C246" s="31">
        <v>4301071021</v>
      </c>
      <c r="D246" s="191">
        <v>4640242181325</v>
      </c>
      <c r="E246" s="192"/>
      <c r="F246" s="186">
        <v>0.7</v>
      </c>
      <c r="G246" s="32">
        <v>10</v>
      </c>
      <c r="H246" s="186">
        <v>7</v>
      </c>
      <c r="I246" s="186">
        <v>7.28</v>
      </c>
      <c r="J246" s="32">
        <v>84</v>
      </c>
      <c r="K246" s="32" t="s">
        <v>64</v>
      </c>
      <c r="L246" s="33" t="s">
        <v>65</v>
      </c>
      <c r="M246" s="33"/>
      <c r="N246" s="32">
        <v>180</v>
      </c>
      <c r="O246" s="358" t="s">
        <v>295</v>
      </c>
      <c r="P246" s="203"/>
      <c r="Q246" s="203"/>
      <c r="R246" s="203"/>
      <c r="S246" s="192"/>
      <c r="T246" s="34"/>
      <c r="U246" s="34"/>
      <c r="V246" s="35" t="s">
        <v>66</v>
      </c>
      <c r="W246" s="187">
        <v>0</v>
      </c>
      <c r="X246" s="188">
        <f>IFERROR(IF(W246="","",W246),"")</f>
        <v>0</v>
      </c>
      <c r="Y246" s="36">
        <f>IFERROR(IF(W246="","",W246*0.0155),"")</f>
        <v>0</v>
      </c>
      <c r="Z246" s="56"/>
      <c r="AA246" s="57"/>
      <c r="AE246" s="61"/>
      <c r="BB246" s="150" t="s">
        <v>1</v>
      </c>
    </row>
    <row r="247" spans="1:54" hidden="1" x14ac:dyDescent="0.2">
      <c r="A247" s="225"/>
      <c r="B247" s="198"/>
      <c r="C247" s="198"/>
      <c r="D247" s="198"/>
      <c r="E247" s="198"/>
      <c r="F247" s="198"/>
      <c r="G247" s="198"/>
      <c r="H247" s="198"/>
      <c r="I247" s="198"/>
      <c r="J247" s="198"/>
      <c r="K247" s="198"/>
      <c r="L247" s="198"/>
      <c r="M247" s="198"/>
      <c r="N247" s="226"/>
      <c r="O247" s="199" t="s">
        <v>67</v>
      </c>
      <c r="P247" s="200"/>
      <c r="Q247" s="200"/>
      <c r="R247" s="200"/>
      <c r="S247" s="200"/>
      <c r="T247" s="200"/>
      <c r="U247" s="201"/>
      <c r="V247" s="37" t="s">
        <v>66</v>
      </c>
      <c r="W247" s="189">
        <f>IFERROR(SUM(W245:W246),"0")</f>
        <v>0</v>
      </c>
      <c r="X247" s="189">
        <f>IFERROR(SUM(X245:X246),"0")</f>
        <v>0</v>
      </c>
      <c r="Y247" s="189">
        <f>IFERROR(IF(Y245="",0,Y245),"0")+IFERROR(IF(Y246="",0,Y246),"0")</f>
        <v>0</v>
      </c>
      <c r="Z247" s="190"/>
      <c r="AA247" s="190"/>
    </row>
    <row r="248" spans="1:54" hidden="1" x14ac:dyDescent="0.2">
      <c r="A248" s="198"/>
      <c r="B248" s="198"/>
      <c r="C248" s="198"/>
      <c r="D248" s="198"/>
      <c r="E248" s="198"/>
      <c r="F248" s="198"/>
      <c r="G248" s="198"/>
      <c r="H248" s="198"/>
      <c r="I248" s="198"/>
      <c r="J248" s="198"/>
      <c r="K248" s="198"/>
      <c r="L248" s="198"/>
      <c r="M248" s="198"/>
      <c r="N248" s="226"/>
      <c r="O248" s="199" t="s">
        <v>67</v>
      </c>
      <c r="P248" s="200"/>
      <c r="Q248" s="200"/>
      <c r="R248" s="200"/>
      <c r="S248" s="200"/>
      <c r="T248" s="200"/>
      <c r="U248" s="201"/>
      <c r="V248" s="37" t="s">
        <v>68</v>
      </c>
      <c r="W248" s="189">
        <f>IFERROR(SUMPRODUCT(W245:W246*H245:H246),"0")</f>
        <v>0</v>
      </c>
      <c r="X248" s="189">
        <f>IFERROR(SUMPRODUCT(X245:X246*H245:H246),"0")</f>
        <v>0</v>
      </c>
      <c r="Y248" s="37"/>
      <c r="Z248" s="190"/>
      <c r="AA248" s="190"/>
    </row>
    <row r="249" spans="1:54" ht="16.5" hidden="1" customHeight="1" x14ac:dyDescent="0.25">
      <c r="A249" s="197" t="s">
        <v>296</v>
      </c>
      <c r="B249" s="198"/>
      <c r="C249" s="198"/>
      <c r="D249" s="198"/>
      <c r="E249" s="198"/>
      <c r="F249" s="198"/>
      <c r="G249" s="198"/>
      <c r="H249" s="198"/>
      <c r="I249" s="198"/>
      <c r="J249" s="198"/>
      <c r="K249" s="198"/>
      <c r="L249" s="198"/>
      <c r="M249" s="198"/>
      <c r="N249" s="198"/>
      <c r="O249" s="198"/>
      <c r="P249" s="198"/>
      <c r="Q249" s="198"/>
      <c r="R249" s="198"/>
      <c r="S249" s="198"/>
      <c r="T249" s="198"/>
      <c r="U249" s="198"/>
      <c r="V249" s="198"/>
      <c r="W249" s="198"/>
      <c r="X249" s="198"/>
      <c r="Y249" s="198"/>
      <c r="Z249" s="181"/>
      <c r="AA249" s="181"/>
    </row>
    <row r="250" spans="1:54" ht="14.25" hidden="1" customHeight="1" x14ac:dyDescent="0.25">
      <c r="A250" s="208" t="s">
        <v>125</v>
      </c>
      <c r="B250" s="198"/>
      <c r="C250" s="198"/>
      <c r="D250" s="198"/>
      <c r="E250" s="198"/>
      <c r="F250" s="198"/>
      <c r="G250" s="198"/>
      <c r="H250" s="198"/>
      <c r="I250" s="198"/>
      <c r="J250" s="198"/>
      <c r="K250" s="198"/>
      <c r="L250" s="198"/>
      <c r="M250" s="198"/>
      <c r="N250" s="198"/>
      <c r="O250" s="198"/>
      <c r="P250" s="198"/>
      <c r="Q250" s="198"/>
      <c r="R250" s="198"/>
      <c r="S250" s="198"/>
      <c r="T250" s="198"/>
      <c r="U250" s="198"/>
      <c r="V250" s="198"/>
      <c r="W250" s="198"/>
      <c r="X250" s="198"/>
      <c r="Y250" s="198"/>
      <c r="Z250" s="180"/>
      <c r="AA250" s="180"/>
    </row>
    <row r="251" spans="1:54" ht="27" customHeight="1" x14ac:dyDescent="0.25">
      <c r="A251" s="54" t="s">
        <v>297</v>
      </c>
      <c r="B251" s="54" t="s">
        <v>298</v>
      </c>
      <c r="C251" s="31">
        <v>4301131019</v>
      </c>
      <c r="D251" s="191">
        <v>4640242180427</v>
      </c>
      <c r="E251" s="192"/>
      <c r="F251" s="186">
        <v>1.8</v>
      </c>
      <c r="G251" s="32">
        <v>1</v>
      </c>
      <c r="H251" s="186">
        <v>1.8</v>
      </c>
      <c r="I251" s="186">
        <v>1.915</v>
      </c>
      <c r="J251" s="32">
        <v>234</v>
      </c>
      <c r="K251" s="32" t="s">
        <v>117</v>
      </c>
      <c r="L251" s="33" t="s">
        <v>65</v>
      </c>
      <c r="M251" s="33"/>
      <c r="N251" s="32">
        <v>180</v>
      </c>
      <c r="O251" s="304" t="s">
        <v>299</v>
      </c>
      <c r="P251" s="203"/>
      <c r="Q251" s="203"/>
      <c r="R251" s="203"/>
      <c r="S251" s="192"/>
      <c r="T251" s="34"/>
      <c r="U251" s="34"/>
      <c r="V251" s="35" t="s">
        <v>66</v>
      </c>
      <c r="W251" s="187">
        <v>250</v>
      </c>
      <c r="X251" s="188">
        <f>IFERROR(IF(W251="","",W251),"")</f>
        <v>250</v>
      </c>
      <c r="Y251" s="36">
        <f>IFERROR(IF(W251="","",W251*0.00502),"")</f>
        <v>1.2550000000000001</v>
      </c>
      <c r="Z251" s="56"/>
      <c r="AA251" s="57"/>
      <c r="AE251" s="61"/>
      <c r="BB251" s="151" t="s">
        <v>75</v>
      </c>
    </row>
    <row r="252" spans="1:54" x14ac:dyDescent="0.2">
      <c r="A252" s="225"/>
      <c r="B252" s="198"/>
      <c r="C252" s="198"/>
      <c r="D252" s="198"/>
      <c r="E252" s="198"/>
      <c r="F252" s="198"/>
      <c r="G252" s="198"/>
      <c r="H252" s="198"/>
      <c r="I252" s="198"/>
      <c r="J252" s="198"/>
      <c r="K252" s="198"/>
      <c r="L252" s="198"/>
      <c r="M252" s="198"/>
      <c r="N252" s="226"/>
      <c r="O252" s="199" t="s">
        <v>67</v>
      </c>
      <c r="P252" s="200"/>
      <c r="Q252" s="200"/>
      <c r="R252" s="200"/>
      <c r="S252" s="200"/>
      <c r="T252" s="200"/>
      <c r="U252" s="201"/>
      <c r="V252" s="37" t="s">
        <v>66</v>
      </c>
      <c r="W252" s="189">
        <f>IFERROR(SUM(W251:W251),"0")</f>
        <v>250</v>
      </c>
      <c r="X252" s="189">
        <f>IFERROR(SUM(X251:X251),"0")</f>
        <v>250</v>
      </c>
      <c r="Y252" s="189">
        <f>IFERROR(IF(Y251="",0,Y251),"0")</f>
        <v>1.2550000000000001</v>
      </c>
      <c r="Z252" s="190"/>
      <c r="AA252" s="190"/>
    </row>
    <row r="253" spans="1:54" x14ac:dyDescent="0.2">
      <c r="A253" s="198"/>
      <c r="B253" s="198"/>
      <c r="C253" s="198"/>
      <c r="D253" s="198"/>
      <c r="E253" s="198"/>
      <c r="F253" s="198"/>
      <c r="G253" s="198"/>
      <c r="H253" s="198"/>
      <c r="I253" s="198"/>
      <c r="J253" s="198"/>
      <c r="K253" s="198"/>
      <c r="L253" s="198"/>
      <c r="M253" s="198"/>
      <c r="N253" s="226"/>
      <c r="O253" s="199" t="s">
        <v>67</v>
      </c>
      <c r="P253" s="200"/>
      <c r="Q253" s="200"/>
      <c r="R253" s="200"/>
      <c r="S253" s="200"/>
      <c r="T253" s="200"/>
      <c r="U253" s="201"/>
      <c r="V253" s="37" t="s">
        <v>68</v>
      </c>
      <c r="W253" s="189">
        <f>IFERROR(SUMPRODUCT(W251:W251*H251:H251),"0")</f>
        <v>450</v>
      </c>
      <c r="X253" s="189">
        <f>IFERROR(SUMPRODUCT(X251:X251*H251:H251),"0")</f>
        <v>450</v>
      </c>
      <c r="Y253" s="37"/>
      <c r="Z253" s="190"/>
      <c r="AA253" s="190"/>
    </row>
    <row r="254" spans="1:54" ht="14.25" hidden="1" customHeight="1" x14ac:dyDescent="0.25">
      <c r="A254" s="208" t="s">
        <v>71</v>
      </c>
      <c r="B254" s="198"/>
      <c r="C254" s="198"/>
      <c r="D254" s="198"/>
      <c r="E254" s="198"/>
      <c r="F254" s="198"/>
      <c r="G254" s="198"/>
      <c r="H254" s="198"/>
      <c r="I254" s="198"/>
      <c r="J254" s="198"/>
      <c r="K254" s="198"/>
      <c r="L254" s="198"/>
      <c r="M254" s="198"/>
      <c r="N254" s="198"/>
      <c r="O254" s="198"/>
      <c r="P254" s="198"/>
      <c r="Q254" s="198"/>
      <c r="R254" s="198"/>
      <c r="S254" s="198"/>
      <c r="T254" s="198"/>
      <c r="U254" s="198"/>
      <c r="V254" s="198"/>
      <c r="W254" s="198"/>
      <c r="X254" s="198"/>
      <c r="Y254" s="198"/>
      <c r="Z254" s="180"/>
      <c r="AA254" s="180"/>
    </row>
    <row r="255" spans="1:54" ht="27" customHeight="1" x14ac:dyDescent="0.25">
      <c r="A255" s="54" t="s">
        <v>300</v>
      </c>
      <c r="B255" s="54" t="s">
        <v>301</v>
      </c>
      <c r="C255" s="31">
        <v>4301132080</v>
      </c>
      <c r="D255" s="191">
        <v>4640242180397</v>
      </c>
      <c r="E255" s="192"/>
      <c r="F255" s="186">
        <v>1</v>
      </c>
      <c r="G255" s="32">
        <v>6</v>
      </c>
      <c r="H255" s="186">
        <v>6</v>
      </c>
      <c r="I255" s="186">
        <v>6.26</v>
      </c>
      <c r="J255" s="32">
        <v>84</v>
      </c>
      <c r="K255" s="32" t="s">
        <v>64</v>
      </c>
      <c r="L255" s="33" t="s">
        <v>65</v>
      </c>
      <c r="M255" s="33"/>
      <c r="N255" s="32">
        <v>180</v>
      </c>
      <c r="O255" s="274" t="s">
        <v>302</v>
      </c>
      <c r="P255" s="203"/>
      <c r="Q255" s="203"/>
      <c r="R255" s="203"/>
      <c r="S255" s="192"/>
      <c r="T255" s="34"/>
      <c r="U255" s="34"/>
      <c r="V255" s="35" t="s">
        <v>66</v>
      </c>
      <c r="W255" s="187">
        <v>36</v>
      </c>
      <c r="X255" s="188">
        <f>IFERROR(IF(W255="","",W255),"")</f>
        <v>36</v>
      </c>
      <c r="Y255" s="36">
        <f>IFERROR(IF(W255="","",W255*0.0155),"")</f>
        <v>0.55800000000000005</v>
      </c>
      <c r="Z255" s="56"/>
      <c r="AA255" s="57"/>
      <c r="AE255" s="61"/>
      <c r="BB255" s="152" t="s">
        <v>75</v>
      </c>
    </row>
    <row r="256" spans="1:54" ht="27" hidden="1" customHeight="1" x14ac:dyDescent="0.25">
      <c r="A256" s="54" t="s">
        <v>303</v>
      </c>
      <c r="B256" s="54" t="s">
        <v>304</v>
      </c>
      <c r="C256" s="31">
        <v>4301132104</v>
      </c>
      <c r="D256" s="191">
        <v>4640242181219</v>
      </c>
      <c r="E256" s="192"/>
      <c r="F256" s="186">
        <v>0.3</v>
      </c>
      <c r="G256" s="32">
        <v>9</v>
      </c>
      <c r="H256" s="186">
        <v>2.7</v>
      </c>
      <c r="I256" s="186">
        <v>2.8450000000000002</v>
      </c>
      <c r="J256" s="32">
        <v>234</v>
      </c>
      <c r="K256" s="32" t="s">
        <v>117</v>
      </c>
      <c r="L256" s="33" t="s">
        <v>65</v>
      </c>
      <c r="M256" s="33"/>
      <c r="N256" s="32">
        <v>180</v>
      </c>
      <c r="O256" s="374" t="s">
        <v>305</v>
      </c>
      <c r="P256" s="203"/>
      <c r="Q256" s="203"/>
      <c r="R256" s="203"/>
      <c r="S256" s="192"/>
      <c r="T256" s="34"/>
      <c r="U256" s="34"/>
      <c r="V256" s="35" t="s">
        <v>66</v>
      </c>
      <c r="W256" s="187">
        <v>0</v>
      </c>
      <c r="X256" s="188">
        <f>IFERROR(IF(W256="","",W256),"")</f>
        <v>0</v>
      </c>
      <c r="Y256" s="36">
        <f>IFERROR(IF(W256="","",W256*0.00502),"")</f>
        <v>0</v>
      </c>
      <c r="Z256" s="56"/>
      <c r="AA256" s="57"/>
      <c r="AE256" s="61"/>
      <c r="BB256" s="153" t="s">
        <v>75</v>
      </c>
    </row>
    <row r="257" spans="1:54" x14ac:dyDescent="0.2">
      <c r="A257" s="225"/>
      <c r="B257" s="198"/>
      <c r="C257" s="198"/>
      <c r="D257" s="198"/>
      <c r="E257" s="198"/>
      <c r="F257" s="198"/>
      <c r="G257" s="198"/>
      <c r="H257" s="198"/>
      <c r="I257" s="198"/>
      <c r="J257" s="198"/>
      <c r="K257" s="198"/>
      <c r="L257" s="198"/>
      <c r="M257" s="198"/>
      <c r="N257" s="226"/>
      <c r="O257" s="199" t="s">
        <v>67</v>
      </c>
      <c r="P257" s="200"/>
      <c r="Q257" s="200"/>
      <c r="R257" s="200"/>
      <c r="S257" s="200"/>
      <c r="T257" s="200"/>
      <c r="U257" s="201"/>
      <c r="V257" s="37" t="s">
        <v>66</v>
      </c>
      <c r="W257" s="189">
        <f>IFERROR(SUM(W255:W256),"0")</f>
        <v>36</v>
      </c>
      <c r="X257" s="189">
        <f>IFERROR(SUM(X255:X256),"0")</f>
        <v>36</v>
      </c>
      <c r="Y257" s="189">
        <f>IFERROR(IF(Y255="",0,Y255),"0")+IFERROR(IF(Y256="",0,Y256),"0")</f>
        <v>0.55800000000000005</v>
      </c>
      <c r="Z257" s="190"/>
      <c r="AA257" s="190"/>
    </row>
    <row r="258" spans="1:54" x14ac:dyDescent="0.2">
      <c r="A258" s="198"/>
      <c r="B258" s="198"/>
      <c r="C258" s="198"/>
      <c r="D258" s="198"/>
      <c r="E258" s="198"/>
      <c r="F258" s="198"/>
      <c r="G258" s="198"/>
      <c r="H258" s="198"/>
      <c r="I258" s="198"/>
      <c r="J258" s="198"/>
      <c r="K258" s="198"/>
      <c r="L258" s="198"/>
      <c r="M258" s="198"/>
      <c r="N258" s="226"/>
      <c r="O258" s="199" t="s">
        <v>67</v>
      </c>
      <c r="P258" s="200"/>
      <c r="Q258" s="200"/>
      <c r="R258" s="200"/>
      <c r="S258" s="200"/>
      <c r="T258" s="200"/>
      <c r="U258" s="201"/>
      <c r="V258" s="37" t="s">
        <v>68</v>
      </c>
      <c r="W258" s="189">
        <f>IFERROR(SUMPRODUCT(W255:W256*H255:H256),"0")</f>
        <v>216</v>
      </c>
      <c r="X258" s="189">
        <f>IFERROR(SUMPRODUCT(X255:X256*H255:H256),"0")</f>
        <v>216</v>
      </c>
      <c r="Y258" s="37"/>
      <c r="Z258" s="190"/>
      <c r="AA258" s="190"/>
    </row>
    <row r="259" spans="1:54" ht="14.25" hidden="1" customHeight="1" x14ac:dyDescent="0.25">
      <c r="A259" s="208" t="s">
        <v>143</v>
      </c>
      <c r="B259" s="198"/>
      <c r="C259" s="198"/>
      <c r="D259" s="198"/>
      <c r="E259" s="198"/>
      <c r="F259" s="198"/>
      <c r="G259" s="198"/>
      <c r="H259" s="198"/>
      <c r="I259" s="198"/>
      <c r="J259" s="198"/>
      <c r="K259" s="198"/>
      <c r="L259" s="198"/>
      <c r="M259" s="198"/>
      <c r="N259" s="198"/>
      <c r="O259" s="198"/>
      <c r="P259" s="198"/>
      <c r="Q259" s="198"/>
      <c r="R259" s="198"/>
      <c r="S259" s="198"/>
      <c r="T259" s="198"/>
      <c r="U259" s="198"/>
      <c r="V259" s="198"/>
      <c r="W259" s="198"/>
      <c r="X259" s="198"/>
      <c r="Y259" s="198"/>
      <c r="Z259" s="180"/>
      <c r="AA259" s="180"/>
    </row>
    <row r="260" spans="1:54" ht="27" customHeight="1" x14ac:dyDescent="0.25">
      <c r="A260" s="54" t="s">
        <v>306</v>
      </c>
      <c r="B260" s="54" t="s">
        <v>307</v>
      </c>
      <c r="C260" s="31">
        <v>4301136028</v>
      </c>
      <c r="D260" s="191">
        <v>4640242180304</v>
      </c>
      <c r="E260" s="192"/>
      <c r="F260" s="186">
        <v>2.7</v>
      </c>
      <c r="G260" s="32">
        <v>1</v>
      </c>
      <c r="H260" s="186">
        <v>2.7</v>
      </c>
      <c r="I260" s="186">
        <v>2.8906000000000001</v>
      </c>
      <c r="J260" s="32">
        <v>126</v>
      </c>
      <c r="K260" s="32" t="s">
        <v>74</v>
      </c>
      <c r="L260" s="33" t="s">
        <v>65</v>
      </c>
      <c r="M260" s="33"/>
      <c r="N260" s="32">
        <v>180</v>
      </c>
      <c r="O260" s="301" t="s">
        <v>308</v>
      </c>
      <c r="P260" s="203"/>
      <c r="Q260" s="203"/>
      <c r="R260" s="203"/>
      <c r="S260" s="192"/>
      <c r="T260" s="34"/>
      <c r="U260" s="34"/>
      <c r="V260" s="35" t="s">
        <v>66</v>
      </c>
      <c r="W260" s="187">
        <v>260</v>
      </c>
      <c r="X260" s="188">
        <f>IFERROR(IF(W260="","",W260),"")</f>
        <v>260</v>
      </c>
      <c r="Y260" s="36">
        <f>IFERROR(IF(W260="","",W260*0.00936),"")</f>
        <v>2.4336000000000002</v>
      </c>
      <c r="Z260" s="56"/>
      <c r="AA260" s="57"/>
      <c r="AE260" s="61"/>
      <c r="BB260" s="154" t="s">
        <v>75</v>
      </c>
    </row>
    <row r="261" spans="1:54" ht="37.5" hidden="1" customHeight="1" x14ac:dyDescent="0.25">
      <c r="A261" s="54" t="s">
        <v>309</v>
      </c>
      <c r="B261" s="54" t="s">
        <v>310</v>
      </c>
      <c r="C261" s="31">
        <v>4301136027</v>
      </c>
      <c r="D261" s="191">
        <v>4640242180298</v>
      </c>
      <c r="E261" s="192"/>
      <c r="F261" s="186">
        <v>2.7</v>
      </c>
      <c r="G261" s="32">
        <v>1</v>
      </c>
      <c r="H261" s="186">
        <v>2.7</v>
      </c>
      <c r="I261" s="186">
        <v>2.8919999999999999</v>
      </c>
      <c r="J261" s="32">
        <v>126</v>
      </c>
      <c r="K261" s="32" t="s">
        <v>74</v>
      </c>
      <c r="L261" s="33" t="s">
        <v>65</v>
      </c>
      <c r="M261" s="33"/>
      <c r="N261" s="32">
        <v>180</v>
      </c>
      <c r="O261" s="316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1" s="203"/>
      <c r="Q261" s="203"/>
      <c r="R261" s="203"/>
      <c r="S261" s="192"/>
      <c r="T261" s="34"/>
      <c r="U261" s="34"/>
      <c r="V261" s="35" t="s">
        <v>66</v>
      </c>
      <c r="W261" s="187">
        <v>0</v>
      </c>
      <c r="X261" s="188">
        <f>IFERROR(IF(W261="","",W261),"")</f>
        <v>0</v>
      </c>
      <c r="Y261" s="36">
        <f>IFERROR(IF(W261="","",W261*0.00936),"")</f>
        <v>0</v>
      </c>
      <c r="Z261" s="56"/>
      <c r="AA261" s="57"/>
      <c r="AE261" s="61"/>
      <c r="BB261" s="155" t="s">
        <v>75</v>
      </c>
    </row>
    <row r="262" spans="1:54" ht="27" hidden="1" customHeight="1" x14ac:dyDescent="0.25">
      <c r="A262" s="54" t="s">
        <v>311</v>
      </c>
      <c r="B262" s="54" t="s">
        <v>312</v>
      </c>
      <c r="C262" s="31">
        <v>4301136026</v>
      </c>
      <c r="D262" s="191">
        <v>4640242180236</v>
      </c>
      <c r="E262" s="192"/>
      <c r="F262" s="186">
        <v>5</v>
      </c>
      <c r="G262" s="32">
        <v>1</v>
      </c>
      <c r="H262" s="186">
        <v>5</v>
      </c>
      <c r="I262" s="186">
        <v>5.2350000000000003</v>
      </c>
      <c r="J262" s="32">
        <v>84</v>
      </c>
      <c r="K262" s="32" t="s">
        <v>64</v>
      </c>
      <c r="L262" s="33" t="s">
        <v>65</v>
      </c>
      <c r="M262" s="33"/>
      <c r="N262" s="32">
        <v>180</v>
      </c>
      <c r="O262" s="379" t="s">
        <v>313</v>
      </c>
      <c r="P262" s="203"/>
      <c r="Q262" s="203"/>
      <c r="R262" s="203"/>
      <c r="S262" s="192"/>
      <c r="T262" s="34"/>
      <c r="U262" s="34"/>
      <c r="V262" s="35" t="s">
        <v>66</v>
      </c>
      <c r="W262" s="187">
        <v>0</v>
      </c>
      <c r="X262" s="188">
        <f>IFERROR(IF(W262="","",W262),"")</f>
        <v>0</v>
      </c>
      <c r="Y262" s="36">
        <f>IFERROR(IF(W262="","",W262*0.0155),"")</f>
        <v>0</v>
      </c>
      <c r="Z262" s="56"/>
      <c r="AA262" s="57"/>
      <c r="AE262" s="61"/>
      <c r="BB262" s="156" t="s">
        <v>75</v>
      </c>
    </row>
    <row r="263" spans="1:54" ht="27" hidden="1" customHeight="1" x14ac:dyDescent="0.25">
      <c r="A263" s="54" t="s">
        <v>314</v>
      </c>
      <c r="B263" s="54" t="s">
        <v>315</v>
      </c>
      <c r="C263" s="31">
        <v>4301136029</v>
      </c>
      <c r="D263" s="191">
        <v>4640242180410</v>
      </c>
      <c r="E263" s="192"/>
      <c r="F263" s="186">
        <v>2.2400000000000002</v>
      </c>
      <c r="G263" s="32">
        <v>1</v>
      </c>
      <c r="H263" s="186">
        <v>2.2400000000000002</v>
      </c>
      <c r="I263" s="186">
        <v>2.4319999999999999</v>
      </c>
      <c r="J263" s="32">
        <v>126</v>
      </c>
      <c r="K263" s="32" t="s">
        <v>74</v>
      </c>
      <c r="L263" s="33" t="s">
        <v>65</v>
      </c>
      <c r="M263" s="33"/>
      <c r="N263" s="32">
        <v>180</v>
      </c>
      <c r="O263" s="21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3" s="203"/>
      <c r="Q263" s="203"/>
      <c r="R263" s="203"/>
      <c r="S263" s="192"/>
      <c r="T263" s="34"/>
      <c r="U263" s="34"/>
      <c r="V263" s="35" t="s">
        <v>66</v>
      </c>
      <c r="W263" s="187">
        <v>0</v>
      </c>
      <c r="X263" s="188">
        <f>IFERROR(IF(W263="","",W263),"")</f>
        <v>0</v>
      </c>
      <c r="Y263" s="36">
        <f>IFERROR(IF(W263="","",W263*0.00936),"")</f>
        <v>0</v>
      </c>
      <c r="Z263" s="56"/>
      <c r="AA263" s="57"/>
      <c r="AE263" s="61"/>
      <c r="BB263" s="157" t="s">
        <v>75</v>
      </c>
    </row>
    <row r="264" spans="1:54" x14ac:dyDescent="0.2">
      <c r="A264" s="225"/>
      <c r="B264" s="198"/>
      <c r="C264" s="198"/>
      <c r="D264" s="198"/>
      <c r="E264" s="198"/>
      <c r="F264" s="198"/>
      <c r="G264" s="198"/>
      <c r="H264" s="198"/>
      <c r="I264" s="198"/>
      <c r="J264" s="198"/>
      <c r="K264" s="198"/>
      <c r="L264" s="198"/>
      <c r="M264" s="198"/>
      <c r="N264" s="226"/>
      <c r="O264" s="199" t="s">
        <v>67</v>
      </c>
      <c r="P264" s="200"/>
      <c r="Q264" s="200"/>
      <c r="R264" s="200"/>
      <c r="S264" s="200"/>
      <c r="T264" s="200"/>
      <c r="U264" s="201"/>
      <c r="V264" s="37" t="s">
        <v>66</v>
      </c>
      <c r="W264" s="189">
        <f>IFERROR(SUM(W260:W263),"0")</f>
        <v>260</v>
      </c>
      <c r="X264" s="189">
        <f>IFERROR(SUM(X260:X263),"0")</f>
        <v>260</v>
      </c>
      <c r="Y264" s="189">
        <f>IFERROR(IF(Y260="",0,Y260),"0")+IFERROR(IF(Y261="",0,Y261),"0")+IFERROR(IF(Y262="",0,Y262),"0")+IFERROR(IF(Y263="",0,Y263),"0")</f>
        <v>2.4336000000000002</v>
      </c>
      <c r="Z264" s="190"/>
      <c r="AA264" s="190"/>
    </row>
    <row r="265" spans="1:54" x14ac:dyDescent="0.2">
      <c r="A265" s="198"/>
      <c r="B265" s="198"/>
      <c r="C265" s="198"/>
      <c r="D265" s="198"/>
      <c r="E265" s="198"/>
      <c r="F265" s="198"/>
      <c r="G265" s="198"/>
      <c r="H265" s="198"/>
      <c r="I265" s="198"/>
      <c r="J265" s="198"/>
      <c r="K265" s="198"/>
      <c r="L265" s="198"/>
      <c r="M265" s="198"/>
      <c r="N265" s="226"/>
      <c r="O265" s="199" t="s">
        <v>67</v>
      </c>
      <c r="P265" s="200"/>
      <c r="Q265" s="200"/>
      <c r="R265" s="200"/>
      <c r="S265" s="200"/>
      <c r="T265" s="200"/>
      <c r="U265" s="201"/>
      <c r="V265" s="37" t="s">
        <v>68</v>
      </c>
      <c r="W265" s="189">
        <f>IFERROR(SUMPRODUCT(W260:W263*H260:H263),"0")</f>
        <v>702</v>
      </c>
      <c r="X265" s="189">
        <f>IFERROR(SUMPRODUCT(X260:X263*H260:H263),"0")</f>
        <v>702</v>
      </c>
      <c r="Y265" s="37"/>
      <c r="Z265" s="190"/>
      <c r="AA265" s="190"/>
    </row>
    <row r="266" spans="1:54" ht="14.25" hidden="1" customHeight="1" x14ac:dyDescent="0.25">
      <c r="A266" s="208" t="s">
        <v>121</v>
      </c>
      <c r="B266" s="198"/>
      <c r="C266" s="198"/>
      <c r="D266" s="198"/>
      <c r="E266" s="198"/>
      <c r="F266" s="198"/>
      <c r="G266" s="198"/>
      <c r="H266" s="198"/>
      <c r="I266" s="198"/>
      <c r="J266" s="198"/>
      <c r="K266" s="198"/>
      <c r="L266" s="198"/>
      <c r="M266" s="198"/>
      <c r="N266" s="198"/>
      <c r="O266" s="198"/>
      <c r="P266" s="198"/>
      <c r="Q266" s="198"/>
      <c r="R266" s="198"/>
      <c r="S266" s="198"/>
      <c r="T266" s="198"/>
      <c r="U266" s="198"/>
      <c r="V266" s="198"/>
      <c r="W266" s="198"/>
      <c r="X266" s="198"/>
      <c r="Y266" s="198"/>
      <c r="Z266" s="180"/>
      <c r="AA266" s="180"/>
    </row>
    <row r="267" spans="1:54" ht="27" hidden="1" customHeight="1" x14ac:dyDescent="0.25">
      <c r="A267" s="54" t="s">
        <v>316</v>
      </c>
      <c r="B267" s="54" t="s">
        <v>317</v>
      </c>
      <c r="C267" s="31">
        <v>4301135304</v>
      </c>
      <c r="D267" s="191">
        <v>4640242181240</v>
      </c>
      <c r="E267" s="192"/>
      <c r="F267" s="186">
        <v>0.3</v>
      </c>
      <c r="G267" s="32">
        <v>9</v>
      </c>
      <c r="H267" s="186">
        <v>2.7</v>
      </c>
      <c r="I267" s="186">
        <v>2.8</v>
      </c>
      <c r="J267" s="32">
        <v>234</v>
      </c>
      <c r="K267" s="32" t="s">
        <v>117</v>
      </c>
      <c r="L267" s="33" t="s">
        <v>65</v>
      </c>
      <c r="M267" s="33"/>
      <c r="N267" s="32">
        <v>180</v>
      </c>
      <c r="O267" s="342" t="s">
        <v>318</v>
      </c>
      <c r="P267" s="203"/>
      <c r="Q267" s="203"/>
      <c r="R267" s="203"/>
      <c r="S267" s="192"/>
      <c r="T267" s="34"/>
      <c r="U267" s="34"/>
      <c r="V267" s="35" t="s">
        <v>66</v>
      </c>
      <c r="W267" s="187">
        <v>0</v>
      </c>
      <c r="X267" s="188">
        <f t="shared" ref="X267:X286" si="6">IFERROR(IF(W267="","",W267),"")</f>
        <v>0</v>
      </c>
      <c r="Y267" s="36">
        <f>IFERROR(IF(W267="","",W267*0.00502),"")</f>
        <v>0</v>
      </c>
      <c r="Z267" s="56"/>
      <c r="AA267" s="57" t="s">
        <v>319</v>
      </c>
      <c r="AE267" s="61"/>
      <c r="BB267" s="158" t="s">
        <v>75</v>
      </c>
    </row>
    <row r="268" spans="1:54" ht="27" hidden="1" customHeight="1" x14ac:dyDescent="0.25">
      <c r="A268" s="54" t="s">
        <v>320</v>
      </c>
      <c r="B268" s="54" t="s">
        <v>321</v>
      </c>
      <c r="C268" s="31">
        <v>4301135310</v>
      </c>
      <c r="D268" s="191">
        <v>4640242181318</v>
      </c>
      <c r="E268" s="192"/>
      <c r="F268" s="186">
        <v>0.3</v>
      </c>
      <c r="G268" s="32">
        <v>9</v>
      </c>
      <c r="H268" s="186">
        <v>2.7</v>
      </c>
      <c r="I268" s="186">
        <v>2.9079999999999999</v>
      </c>
      <c r="J268" s="32">
        <v>234</v>
      </c>
      <c r="K268" s="32" t="s">
        <v>117</v>
      </c>
      <c r="L268" s="33" t="s">
        <v>65</v>
      </c>
      <c r="M268" s="33"/>
      <c r="N268" s="32">
        <v>180</v>
      </c>
      <c r="O268" s="243" t="s">
        <v>322</v>
      </c>
      <c r="P268" s="203"/>
      <c r="Q268" s="203"/>
      <c r="R268" s="203"/>
      <c r="S268" s="192"/>
      <c r="T268" s="34"/>
      <c r="U268" s="34"/>
      <c r="V268" s="35" t="s">
        <v>66</v>
      </c>
      <c r="W268" s="187">
        <v>0</v>
      </c>
      <c r="X268" s="188">
        <f t="shared" si="6"/>
        <v>0</v>
      </c>
      <c r="Y268" s="36">
        <f>IFERROR(IF(W268="","",W268*0.00502),"")</f>
        <v>0</v>
      </c>
      <c r="Z268" s="56"/>
      <c r="AA268" s="57" t="s">
        <v>319</v>
      </c>
      <c r="AE268" s="61"/>
      <c r="BB268" s="159" t="s">
        <v>75</v>
      </c>
    </row>
    <row r="269" spans="1:54" ht="27" hidden="1" customHeight="1" x14ac:dyDescent="0.25">
      <c r="A269" s="54" t="s">
        <v>323</v>
      </c>
      <c r="B269" s="54" t="s">
        <v>324</v>
      </c>
      <c r="C269" s="31">
        <v>4301135309</v>
      </c>
      <c r="D269" s="191">
        <v>4640242181332</v>
      </c>
      <c r="E269" s="192"/>
      <c r="F269" s="186">
        <v>0.3</v>
      </c>
      <c r="G269" s="32">
        <v>9</v>
      </c>
      <c r="H269" s="186">
        <v>2.7</v>
      </c>
      <c r="I269" s="186">
        <v>2.9079999999999999</v>
      </c>
      <c r="J269" s="32">
        <v>234</v>
      </c>
      <c r="K269" s="32" t="s">
        <v>117</v>
      </c>
      <c r="L269" s="33" t="s">
        <v>65</v>
      </c>
      <c r="M269" s="33"/>
      <c r="N269" s="32">
        <v>180</v>
      </c>
      <c r="O269" s="345" t="s">
        <v>325</v>
      </c>
      <c r="P269" s="203"/>
      <c r="Q269" s="203"/>
      <c r="R269" s="203"/>
      <c r="S269" s="192"/>
      <c r="T269" s="34"/>
      <c r="U269" s="34"/>
      <c r="V269" s="35" t="s">
        <v>66</v>
      </c>
      <c r="W269" s="187">
        <v>0</v>
      </c>
      <c r="X269" s="188">
        <f t="shared" si="6"/>
        <v>0</v>
      </c>
      <c r="Y269" s="36">
        <f>IFERROR(IF(W269="","",W269*0.00502),"")</f>
        <v>0</v>
      </c>
      <c r="Z269" s="56"/>
      <c r="AA269" s="57" t="s">
        <v>319</v>
      </c>
      <c r="AE269" s="61"/>
      <c r="BB269" s="160" t="s">
        <v>75</v>
      </c>
    </row>
    <row r="270" spans="1:54" ht="27" hidden="1" customHeight="1" x14ac:dyDescent="0.25">
      <c r="A270" s="54" t="s">
        <v>326</v>
      </c>
      <c r="B270" s="54" t="s">
        <v>327</v>
      </c>
      <c r="C270" s="31">
        <v>4301135308</v>
      </c>
      <c r="D270" s="191">
        <v>4640242181349</v>
      </c>
      <c r="E270" s="192"/>
      <c r="F270" s="186">
        <v>0.3</v>
      </c>
      <c r="G270" s="32">
        <v>9</v>
      </c>
      <c r="H270" s="186">
        <v>2.7</v>
      </c>
      <c r="I270" s="186">
        <v>2.9079999999999999</v>
      </c>
      <c r="J270" s="32">
        <v>234</v>
      </c>
      <c r="K270" s="32" t="s">
        <v>117</v>
      </c>
      <c r="L270" s="33" t="s">
        <v>65</v>
      </c>
      <c r="M270" s="33"/>
      <c r="N270" s="32">
        <v>180</v>
      </c>
      <c r="O270" s="207" t="s">
        <v>328</v>
      </c>
      <c r="P270" s="203"/>
      <c r="Q270" s="203"/>
      <c r="R270" s="203"/>
      <c r="S270" s="192"/>
      <c r="T270" s="34"/>
      <c r="U270" s="34"/>
      <c r="V270" s="35" t="s">
        <v>66</v>
      </c>
      <c r="W270" s="187">
        <v>0</v>
      </c>
      <c r="X270" s="188">
        <f t="shared" si="6"/>
        <v>0</v>
      </c>
      <c r="Y270" s="36">
        <f>IFERROR(IF(W270="","",W270*0.00502),"")</f>
        <v>0</v>
      </c>
      <c r="Z270" s="56"/>
      <c r="AA270" s="57" t="s">
        <v>319</v>
      </c>
      <c r="AE270" s="61"/>
      <c r="BB270" s="161" t="s">
        <v>75</v>
      </c>
    </row>
    <row r="271" spans="1:54" ht="27" hidden="1" customHeight="1" x14ac:dyDescent="0.25">
      <c r="A271" s="54" t="s">
        <v>329</v>
      </c>
      <c r="B271" s="54" t="s">
        <v>330</v>
      </c>
      <c r="C271" s="31">
        <v>4301135307</v>
      </c>
      <c r="D271" s="191">
        <v>4640242181370</v>
      </c>
      <c r="E271" s="192"/>
      <c r="F271" s="186">
        <v>0.3</v>
      </c>
      <c r="G271" s="32">
        <v>9</v>
      </c>
      <c r="H271" s="186">
        <v>2.7</v>
      </c>
      <c r="I271" s="186">
        <v>2.9079999999999999</v>
      </c>
      <c r="J271" s="32">
        <v>234</v>
      </c>
      <c r="K271" s="32" t="s">
        <v>117</v>
      </c>
      <c r="L271" s="33" t="s">
        <v>65</v>
      </c>
      <c r="M271" s="33"/>
      <c r="N271" s="32">
        <v>180</v>
      </c>
      <c r="O271" s="233" t="s">
        <v>331</v>
      </c>
      <c r="P271" s="203"/>
      <c r="Q271" s="203"/>
      <c r="R271" s="203"/>
      <c r="S271" s="192"/>
      <c r="T271" s="34"/>
      <c r="U271" s="34"/>
      <c r="V271" s="35" t="s">
        <v>66</v>
      </c>
      <c r="W271" s="187">
        <v>0</v>
      </c>
      <c r="X271" s="188">
        <f t="shared" si="6"/>
        <v>0</v>
      </c>
      <c r="Y271" s="36">
        <f>IFERROR(IF(W271="","",W271*0.00502),"")</f>
        <v>0</v>
      </c>
      <c r="Z271" s="56"/>
      <c r="AA271" s="57" t="s">
        <v>319</v>
      </c>
      <c r="AE271" s="61"/>
      <c r="BB271" s="162" t="s">
        <v>75</v>
      </c>
    </row>
    <row r="272" spans="1:54" ht="27" hidden="1" customHeight="1" x14ac:dyDescent="0.25">
      <c r="A272" s="54" t="s">
        <v>332</v>
      </c>
      <c r="B272" s="54" t="s">
        <v>333</v>
      </c>
      <c r="C272" s="31">
        <v>4301135191</v>
      </c>
      <c r="D272" s="191">
        <v>4640242180373</v>
      </c>
      <c r="E272" s="192"/>
      <c r="F272" s="186">
        <v>3</v>
      </c>
      <c r="G272" s="32">
        <v>1</v>
      </c>
      <c r="H272" s="186">
        <v>3</v>
      </c>
      <c r="I272" s="186">
        <v>3.1920000000000002</v>
      </c>
      <c r="J272" s="32">
        <v>126</v>
      </c>
      <c r="K272" s="32" t="s">
        <v>74</v>
      </c>
      <c r="L272" s="33" t="s">
        <v>65</v>
      </c>
      <c r="M272" s="33"/>
      <c r="N272" s="32">
        <v>180</v>
      </c>
      <c r="O272" s="360" t="s">
        <v>334</v>
      </c>
      <c r="P272" s="203"/>
      <c r="Q272" s="203"/>
      <c r="R272" s="203"/>
      <c r="S272" s="192"/>
      <c r="T272" s="34"/>
      <c r="U272" s="34"/>
      <c r="V272" s="35" t="s">
        <v>66</v>
      </c>
      <c r="W272" s="187">
        <v>0</v>
      </c>
      <c r="X272" s="188">
        <f t="shared" si="6"/>
        <v>0</v>
      </c>
      <c r="Y272" s="36">
        <f t="shared" ref="Y272:Y277" si="7">IFERROR(IF(W272="","",W272*0.00936),"")</f>
        <v>0</v>
      </c>
      <c r="Z272" s="56"/>
      <c r="AA272" s="57"/>
      <c r="AE272" s="61"/>
      <c r="BB272" s="163" t="s">
        <v>75</v>
      </c>
    </row>
    <row r="273" spans="1:54" ht="27" customHeight="1" x14ac:dyDescent="0.25">
      <c r="A273" s="54" t="s">
        <v>335</v>
      </c>
      <c r="B273" s="54" t="s">
        <v>336</v>
      </c>
      <c r="C273" s="31">
        <v>4301135195</v>
      </c>
      <c r="D273" s="191">
        <v>4640242180366</v>
      </c>
      <c r="E273" s="192"/>
      <c r="F273" s="186">
        <v>3.7</v>
      </c>
      <c r="G273" s="32">
        <v>1</v>
      </c>
      <c r="H273" s="186">
        <v>3.7</v>
      </c>
      <c r="I273" s="186">
        <v>3.8919999999999999</v>
      </c>
      <c r="J273" s="32">
        <v>126</v>
      </c>
      <c r="K273" s="32" t="s">
        <v>74</v>
      </c>
      <c r="L273" s="33" t="s">
        <v>65</v>
      </c>
      <c r="M273" s="33"/>
      <c r="N273" s="32">
        <v>180</v>
      </c>
      <c r="O273" s="202" t="s">
        <v>337</v>
      </c>
      <c r="P273" s="203"/>
      <c r="Q273" s="203"/>
      <c r="R273" s="203"/>
      <c r="S273" s="192"/>
      <c r="T273" s="34"/>
      <c r="U273" s="34"/>
      <c r="V273" s="35" t="s">
        <v>66</v>
      </c>
      <c r="W273" s="187">
        <v>6.0000000000000009</v>
      </c>
      <c r="X273" s="188">
        <f t="shared" si="6"/>
        <v>6.0000000000000009</v>
      </c>
      <c r="Y273" s="36">
        <f t="shared" si="7"/>
        <v>5.6160000000000009E-2</v>
      </c>
      <c r="Z273" s="56"/>
      <c r="AA273" s="57"/>
      <c r="AE273" s="61"/>
      <c r="BB273" s="164" t="s">
        <v>75</v>
      </c>
    </row>
    <row r="274" spans="1:54" ht="27" hidden="1" customHeight="1" x14ac:dyDescent="0.25">
      <c r="A274" s="54" t="s">
        <v>338</v>
      </c>
      <c r="B274" s="54" t="s">
        <v>339</v>
      </c>
      <c r="C274" s="31">
        <v>4301135188</v>
      </c>
      <c r="D274" s="191">
        <v>4640242180335</v>
      </c>
      <c r="E274" s="192"/>
      <c r="F274" s="186">
        <v>3.7</v>
      </c>
      <c r="G274" s="32">
        <v>1</v>
      </c>
      <c r="H274" s="186">
        <v>3.7</v>
      </c>
      <c r="I274" s="186">
        <v>3.8919999999999999</v>
      </c>
      <c r="J274" s="32">
        <v>126</v>
      </c>
      <c r="K274" s="32" t="s">
        <v>74</v>
      </c>
      <c r="L274" s="33" t="s">
        <v>65</v>
      </c>
      <c r="M274" s="33"/>
      <c r="N274" s="32">
        <v>180</v>
      </c>
      <c r="O274" s="392" t="s">
        <v>340</v>
      </c>
      <c r="P274" s="203"/>
      <c r="Q274" s="203"/>
      <c r="R274" s="203"/>
      <c r="S274" s="192"/>
      <c r="T274" s="34"/>
      <c r="U274" s="34"/>
      <c r="V274" s="35" t="s">
        <v>66</v>
      </c>
      <c r="W274" s="187">
        <v>0</v>
      </c>
      <c r="X274" s="188">
        <f t="shared" si="6"/>
        <v>0</v>
      </c>
      <c r="Y274" s="36">
        <f t="shared" si="7"/>
        <v>0</v>
      </c>
      <c r="Z274" s="56"/>
      <c r="AA274" s="57"/>
      <c r="AE274" s="61"/>
      <c r="BB274" s="165" t="s">
        <v>75</v>
      </c>
    </row>
    <row r="275" spans="1:54" ht="37.5" hidden="1" customHeight="1" x14ac:dyDescent="0.25">
      <c r="A275" s="54" t="s">
        <v>341</v>
      </c>
      <c r="B275" s="54" t="s">
        <v>342</v>
      </c>
      <c r="C275" s="31">
        <v>4301135189</v>
      </c>
      <c r="D275" s="191">
        <v>4640242180342</v>
      </c>
      <c r="E275" s="192"/>
      <c r="F275" s="186">
        <v>3.7</v>
      </c>
      <c r="G275" s="32">
        <v>1</v>
      </c>
      <c r="H275" s="186">
        <v>3.7</v>
      </c>
      <c r="I275" s="186">
        <v>3.8919999999999999</v>
      </c>
      <c r="J275" s="32">
        <v>126</v>
      </c>
      <c r="K275" s="32" t="s">
        <v>74</v>
      </c>
      <c r="L275" s="33" t="s">
        <v>65</v>
      </c>
      <c r="M275" s="33"/>
      <c r="N275" s="32">
        <v>180</v>
      </c>
      <c r="O275" s="362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5" s="203"/>
      <c r="Q275" s="203"/>
      <c r="R275" s="203"/>
      <c r="S275" s="192"/>
      <c r="T275" s="34"/>
      <c r="U275" s="34"/>
      <c r="V275" s="35" t="s">
        <v>66</v>
      </c>
      <c r="W275" s="187">
        <v>0</v>
      </c>
      <c r="X275" s="188">
        <f t="shared" si="6"/>
        <v>0</v>
      </c>
      <c r="Y275" s="36">
        <f t="shared" si="7"/>
        <v>0</v>
      </c>
      <c r="Z275" s="56"/>
      <c r="AA275" s="57"/>
      <c r="AE275" s="61"/>
      <c r="BB275" s="166" t="s">
        <v>75</v>
      </c>
    </row>
    <row r="276" spans="1:54" ht="37.5" hidden="1" customHeight="1" x14ac:dyDescent="0.25">
      <c r="A276" s="54" t="s">
        <v>343</v>
      </c>
      <c r="B276" s="54" t="s">
        <v>344</v>
      </c>
      <c r="C276" s="31">
        <v>4301135190</v>
      </c>
      <c r="D276" s="191">
        <v>4640242180359</v>
      </c>
      <c r="E276" s="192"/>
      <c r="F276" s="186">
        <v>3.7</v>
      </c>
      <c r="G276" s="32">
        <v>1</v>
      </c>
      <c r="H276" s="186">
        <v>3.7</v>
      </c>
      <c r="I276" s="186">
        <v>3.8919999999999999</v>
      </c>
      <c r="J276" s="32">
        <v>126</v>
      </c>
      <c r="K276" s="32" t="s">
        <v>74</v>
      </c>
      <c r="L276" s="33" t="s">
        <v>65</v>
      </c>
      <c r="M276" s="33"/>
      <c r="N276" s="32">
        <v>180</v>
      </c>
      <c r="O276" s="347" t="s">
        <v>345</v>
      </c>
      <c r="P276" s="203"/>
      <c r="Q276" s="203"/>
      <c r="R276" s="203"/>
      <c r="S276" s="192"/>
      <c r="T276" s="34"/>
      <c r="U276" s="34"/>
      <c r="V276" s="35" t="s">
        <v>66</v>
      </c>
      <c r="W276" s="187">
        <v>0</v>
      </c>
      <c r="X276" s="188">
        <f t="shared" si="6"/>
        <v>0</v>
      </c>
      <c r="Y276" s="36">
        <f t="shared" si="7"/>
        <v>0</v>
      </c>
      <c r="Z276" s="56"/>
      <c r="AA276" s="57"/>
      <c r="AE276" s="61"/>
      <c r="BB276" s="167" t="s">
        <v>75</v>
      </c>
    </row>
    <row r="277" spans="1:54" ht="37.5" hidden="1" customHeight="1" x14ac:dyDescent="0.25">
      <c r="A277" s="54" t="s">
        <v>346</v>
      </c>
      <c r="B277" s="54" t="s">
        <v>347</v>
      </c>
      <c r="C277" s="31">
        <v>4301135187</v>
      </c>
      <c r="D277" s="191">
        <v>4640242180328</v>
      </c>
      <c r="E277" s="192"/>
      <c r="F277" s="186">
        <v>3.5</v>
      </c>
      <c r="G277" s="32">
        <v>1</v>
      </c>
      <c r="H277" s="186">
        <v>3.5</v>
      </c>
      <c r="I277" s="186">
        <v>3.6920000000000002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389" t="s">
        <v>348</v>
      </c>
      <c r="P277" s="203"/>
      <c r="Q277" s="203"/>
      <c r="R277" s="203"/>
      <c r="S277" s="192"/>
      <c r="T277" s="34"/>
      <c r="U277" s="34"/>
      <c r="V277" s="35" t="s">
        <v>66</v>
      </c>
      <c r="W277" s="187">
        <v>0</v>
      </c>
      <c r="X277" s="188">
        <f t="shared" si="6"/>
        <v>0</v>
      </c>
      <c r="Y277" s="36">
        <f t="shared" si="7"/>
        <v>0</v>
      </c>
      <c r="Z277" s="56"/>
      <c r="AA277" s="57"/>
      <c r="AE277" s="61"/>
      <c r="BB277" s="168" t="s">
        <v>75</v>
      </c>
    </row>
    <row r="278" spans="1:54" ht="27" hidden="1" customHeight="1" x14ac:dyDescent="0.25">
      <c r="A278" s="54" t="s">
        <v>349</v>
      </c>
      <c r="B278" s="54" t="s">
        <v>350</v>
      </c>
      <c r="C278" s="31">
        <v>4301135186</v>
      </c>
      <c r="D278" s="191">
        <v>4640242180311</v>
      </c>
      <c r="E278" s="192"/>
      <c r="F278" s="186">
        <v>5.5</v>
      </c>
      <c r="G278" s="32">
        <v>1</v>
      </c>
      <c r="H278" s="186">
        <v>5.5</v>
      </c>
      <c r="I278" s="186">
        <v>5.7350000000000003</v>
      </c>
      <c r="J278" s="32">
        <v>84</v>
      </c>
      <c r="K278" s="32" t="s">
        <v>64</v>
      </c>
      <c r="L278" s="33" t="s">
        <v>65</v>
      </c>
      <c r="M278" s="33"/>
      <c r="N278" s="32">
        <v>180</v>
      </c>
      <c r="O278" s="365" t="s">
        <v>351</v>
      </c>
      <c r="P278" s="203"/>
      <c r="Q278" s="203"/>
      <c r="R278" s="203"/>
      <c r="S278" s="192"/>
      <c r="T278" s="34"/>
      <c r="U278" s="34"/>
      <c r="V278" s="35" t="s">
        <v>66</v>
      </c>
      <c r="W278" s="187">
        <v>0</v>
      </c>
      <c r="X278" s="188">
        <f t="shared" si="6"/>
        <v>0</v>
      </c>
      <c r="Y278" s="36">
        <f>IFERROR(IF(W278="","",W278*0.0155),"")</f>
        <v>0</v>
      </c>
      <c r="Z278" s="56"/>
      <c r="AA278" s="57"/>
      <c r="AE278" s="61"/>
      <c r="BB278" s="169" t="s">
        <v>75</v>
      </c>
    </row>
    <row r="279" spans="1:54" ht="27" hidden="1" customHeight="1" x14ac:dyDescent="0.25">
      <c r="A279" s="54" t="s">
        <v>352</v>
      </c>
      <c r="B279" s="54" t="s">
        <v>353</v>
      </c>
      <c r="C279" s="31">
        <v>4301135194</v>
      </c>
      <c r="D279" s="191">
        <v>4640242180380</v>
      </c>
      <c r="E279" s="192"/>
      <c r="F279" s="186">
        <v>1.8</v>
      </c>
      <c r="G279" s="32">
        <v>1</v>
      </c>
      <c r="H279" s="186">
        <v>1.8</v>
      </c>
      <c r="I279" s="186">
        <v>1.9119999999999999</v>
      </c>
      <c r="J279" s="32">
        <v>234</v>
      </c>
      <c r="K279" s="32" t="s">
        <v>117</v>
      </c>
      <c r="L279" s="33" t="s">
        <v>65</v>
      </c>
      <c r="M279" s="33"/>
      <c r="N279" s="32">
        <v>180</v>
      </c>
      <c r="O279" s="323" t="s">
        <v>354</v>
      </c>
      <c r="P279" s="203"/>
      <c r="Q279" s="203"/>
      <c r="R279" s="203"/>
      <c r="S279" s="192"/>
      <c r="T279" s="34"/>
      <c r="U279" s="34"/>
      <c r="V279" s="35" t="s">
        <v>66</v>
      </c>
      <c r="W279" s="187">
        <v>0</v>
      </c>
      <c r="X279" s="188">
        <f t="shared" si="6"/>
        <v>0</v>
      </c>
      <c r="Y279" s="36">
        <f>IFERROR(IF(W279="","",W279*0.00502),"")</f>
        <v>0</v>
      </c>
      <c r="Z279" s="56"/>
      <c r="AA279" s="57"/>
      <c r="AE279" s="61"/>
      <c r="BB279" s="170" t="s">
        <v>75</v>
      </c>
    </row>
    <row r="280" spans="1:54" ht="27" customHeight="1" x14ac:dyDescent="0.25">
      <c r="A280" s="54" t="s">
        <v>355</v>
      </c>
      <c r="B280" s="54" t="s">
        <v>356</v>
      </c>
      <c r="C280" s="31">
        <v>4301135192</v>
      </c>
      <c r="D280" s="191">
        <v>4640242180380</v>
      </c>
      <c r="E280" s="192"/>
      <c r="F280" s="186">
        <v>3.7</v>
      </c>
      <c r="G280" s="32">
        <v>1</v>
      </c>
      <c r="H280" s="186">
        <v>3.7</v>
      </c>
      <c r="I280" s="186">
        <v>3.8919999999999999</v>
      </c>
      <c r="J280" s="32">
        <v>126</v>
      </c>
      <c r="K280" s="32" t="s">
        <v>74</v>
      </c>
      <c r="L280" s="33" t="s">
        <v>65</v>
      </c>
      <c r="M280" s="33"/>
      <c r="N280" s="32">
        <v>180</v>
      </c>
      <c r="O280" s="348" t="s">
        <v>357</v>
      </c>
      <c r="P280" s="203"/>
      <c r="Q280" s="203"/>
      <c r="R280" s="203"/>
      <c r="S280" s="192"/>
      <c r="T280" s="34"/>
      <c r="U280" s="34"/>
      <c r="V280" s="35" t="s">
        <v>66</v>
      </c>
      <c r="W280" s="187">
        <v>111</v>
      </c>
      <c r="X280" s="188">
        <f t="shared" si="6"/>
        <v>111</v>
      </c>
      <c r="Y280" s="36">
        <f>IFERROR(IF(W280="","",W280*0.00936),"")</f>
        <v>1.0389600000000001</v>
      </c>
      <c r="Z280" s="56"/>
      <c r="AA280" s="57"/>
      <c r="AE280" s="61"/>
      <c r="BB280" s="171" t="s">
        <v>75</v>
      </c>
    </row>
    <row r="281" spans="1:54" ht="27" customHeight="1" x14ac:dyDescent="0.25">
      <c r="A281" s="54" t="s">
        <v>358</v>
      </c>
      <c r="B281" s="54" t="s">
        <v>359</v>
      </c>
      <c r="C281" s="31">
        <v>4301135193</v>
      </c>
      <c r="D281" s="191">
        <v>4640242180403</v>
      </c>
      <c r="E281" s="192"/>
      <c r="F281" s="186">
        <v>3</v>
      </c>
      <c r="G281" s="32">
        <v>1</v>
      </c>
      <c r="H281" s="186">
        <v>3</v>
      </c>
      <c r="I281" s="186">
        <v>3.1920000000000002</v>
      </c>
      <c r="J281" s="32">
        <v>126</v>
      </c>
      <c r="K281" s="32" t="s">
        <v>74</v>
      </c>
      <c r="L281" s="33" t="s">
        <v>65</v>
      </c>
      <c r="M281" s="33"/>
      <c r="N281" s="32">
        <v>180</v>
      </c>
      <c r="O281" s="366" t="s">
        <v>360</v>
      </c>
      <c r="P281" s="203"/>
      <c r="Q281" s="203"/>
      <c r="R281" s="203"/>
      <c r="S281" s="192"/>
      <c r="T281" s="34"/>
      <c r="U281" s="34"/>
      <c r="V281" s="35" t="s">
        <v>66</v>
      </c>
      <c r="W281" s="187">
        <v>35</v>
      </c>
      <c r="X281" s="188">
        <f t="shared" si="6"/>
        <v>35</v>
      </c>
      <c r="Y281" s="36">
        <f>IFERROR(IF(W281="","",W281*0.00936),"")</f>
        <v>0.3276</v>
      </c>
      <c r="Z281" s="56"/>
      <c r="AA281" s="57"/>
      <c r="AE281" s="61"/>
      <c r="BB281" s="172" t="s">
        <v>75</v>
      </c>
    </row>
    <row r="282" spans="1:54" ht="27" hidden="1" customHeight="1" x14ac:dyDescent="0.25">
      <c r="A282" s="54" t="s">
        <v>361</v>
      </c>
      <c r="B282" s="54" t="s">
        <v>362</v>
      </c>
      <c r="C282" s="31">
        <v>4301135306</v>
      </c>
      <c r="D282" s="191">
        <v>4640242181578</v>
      </c>
      <c r="E282" s="192"/>
      <c r="F282" s="186">
        <v>0.3</v>
      </c>
      <c r="G282" s="32">
        <v>9</v>
      </c>
      <c r="H282" s="186">
        <v>2.7</v>
      </c>
      <c r="I282" s="186">
        <v>2.8450000000000002</v>
      </c>
      <c r="J282" s="32">
        <v>234</v>
      </c>
      <c r="K282" s="32" t="s">
        <v>117</v>
      </c>
      <c r="L282" s="33" t="s">
        <v>65</v>
      </c>
      <c r="M282" s="33"/>
      <c r="N282" s="32">
        <v>180</v>
      </c>
      <c r="O282" s="352" t="s">
        <v>363</v>
      </c>
      <c r="P282" s="203"/>
      <c r="Q282" s="203"/>
      <c r="R282" s="203"/>
      <c r="S282" s="192"/>
      <c r="T282" s="34"/>
      <c r="U282" s="34"/>
      <c r="V282" s="35" t="s">
        <v>66</v>
      </c>
      <c r="W282" s="187">
        <v>0</v>
      </c>
      <c r="X282" s="188">
        <f t="shared" si="6"/>
        <v>0</v>
      </c>
      <c r="Y282" s="36">
        <f>IFERROR(IF(W282="","",W282*0.00502),"")</f>
        <v>0</v>
      </c>
      <c r="Z282" s="56"/>
      <c r="AA282" s="57"/>
      <c r="AE282" s="61"/>
      <c r="BB282" s="173" t="s">
        <v>75</v>
      </c>
    </row>
    <row r="283" spans="1:54" ht="27" hidden="1" customHeight="1" x14ac:dyDescent="0.25">
      <c r="A283" s="54" t="s">
        <v>364</v>
      </c>
      <c r="B283" s="54" t="s">
        <v>365</v>
      </c>
      <c r="C283" s="31">
        <v>4301135305</v>
      </c>
      <c r="D283" s="191">
        <v>4640242181394</v>
      </c>
      <c r="E283" s="192"/>
      <c r="F283" s="186">
        <v>0.3</v>
      </c>
      <c r="G283" s="32">
        <v>9</v>
      </c>
      <c r="H283" s="186">
        <v>2.7</v>
      </c>
      <c r="I283" s="186">
        <v>2.8450000000000002</v>
      </c>
      <c r="J283" s="32">
        <v>234</v>
      </c>
      <c r="K283" s="32" t="s">
        <v>117</v>
      </c>
      <c r="L283" s="33" t="s">
        <v>65</v>
      </c>
      <c r="M283" s="33"/>
      <c r="N283" s="32">
        <v>180</v>
      </c>
      <c r="O283" s="337" t="s">
        <v>366</v>
      </c>
      <c r="P283" s="203"/>
      <c r="Q283" s="203"/>
      <c r="R283" s="203"/>
      <c r="S283" s="192"/>
      <c r="T283" s="34"/>
      <c r="U283" s="34"/>
      <c r="V283" s="35" t="s">
        <v>66</v>
      </c>
      <c r="W283" s="187">
        <v>0</v>
      </c>
      <c r="X283" s="188">
        <f t="shared" si="6"/>
        <v>0</v>
      </c>
      <c r="Y283" s="36">
        <f>IFERROR(IF(W283="","",W283*0.00502),"")</f>
        <v>0</v>
      </c>
      <c r="Z283" s="56"/>
      <c r="AA283" s="57"/>
      <c r="AE283" s="61"/>
      <c r="BB283" s="174" t="s">
        <v>75</v>
      </c>
    </row>
    <row r="284" spans="1:54" ht="27" hidden="1" customHeight="1" x14ac:dyDescent="0.25">
      <c r="A284" s="54" t="s">
        <v>367</v>
      </c>
      <c r="B284" s="54" t="s">
        <v>368</v>
      </c>
      <c r="C284" s="31">
        <v>4301135153</v>
      </c>
      <c r="D284" s="191">
        <v>4607111037480</v>
      </c>
      <c r="E284" s="192"/>
      <c r="F284" s="186">
        <v>1</v>
      </c>
      <c r="G284" s="32">
        <v>4</v>
      </c>
      <c r="H284" s="186">
        <v>4</v>
      </c>
      <c r="I284" s="186">
        <v>4.2724000000000002</v>
      </c>
      <c r="J284" s="32">
        <v>84</v>
      </c>
      <c r="K284" s="32" t="s">
        <v>64</v>
      </c>
      <c r="L284" s="33" t="s">
        <v>65</v>
      </c>
      <c r="M284" s="33"/>
      <c r="N284" s="32">
        <v>180</v>
      </c>
      <c r="O284" s="24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84" s="203"/>
      <c r="Q284" s="203"/>
      <c r="R284" s="203"/>
      <c r="S284" s="192"/>
      <c r="T284" s="34"/>
      <c r="U284" s="34"/>
      <c r="V284" s="35" t="s">
        <v>66</v>
      </c>
      <c r="W284" s="187">
        <v>0</v>
      </c>
      <c r="X284" s="188">
        <f t="shared" si="6"/>
        <v>0</v>
      </c>
      <c r="Y284" s="36">
        <f>IFERROR(IF(W284="","",W284*0.0155),"")</f>
        <v>0</v>
      </c>
      <c r="Z284" s="56"/>
      <c r="AA284" s="57"/>
      <c r="AE284" s="61"/>
      <c r="BB284" s="175" t="s">
        <v>75</v>
      </c>
    </row>
    <row r="285" spans="1:54" ht="27" hidden="1" customHeight="1" x14ac:dyDescent="0.25">
      <c r="A285" s="54" t="s">
        <v>369</v>
      </c>
      <c r="B285" s="54" t="s">
        <v>370</v>
      </c>
      <c r="C285" s="31">
        <v>4301135152</v>
      </c>
      <c r="D285" s="191">
        <v>4607111037473</v>
      </c>
      <c r="E285" s="192"/>
      <c r="F285" s="186">
        <v>1</v>
      </c>
      <c r="G285" s="32">
        <v>4</v>
      </c>
      <c r="H285" s="186">
        <v>4</v>
      </c>
      <c r="I285" s="186">
        <v>4.2300000000000004</v>
      </c>
      <c r="J285" s="32">
        <v>84</v>
      </c>
      <c r="K285" s="32" t="s">
        <v>64</v>
      </c>
      <c r="L285" s="33" t="s">
        <v>65</v>
      </c>
      <c r="M285" s="33"/>
      <c r="N285" s="32">
        <v>180</v>
      </c>
      <c r="O285" s="317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85" s="203"/>
      <c r="Q285" s="203"/>
      <c r="R285" s="203"/>
      <c r="S285" s="192"/>
      <c r="T285" s="34"/>
      <c r="U285" s="34"/>
      <c r="V285" s="35" t="s">
        <v>66</v>
      </c>
      <c r="W285" s="187">
        <v>0</v>
      </c>
      <c r="X285" s="188">
        <f t="shared" si="6"/>
        <v>0</v>
      </c>
      <c r="Y285" s="36">
        <f>IFERROR(IF(W285="","",W285*0.0155),"")</f>
        <v>0</v>
      </c>
      <c r="Z285" s="56"/>
      <c r="AA285" s="57"/>
      <c r="AE285" s="61"/>
      <c r="BB285" s="176" t="s">
        <v>75</v>
      </c>
    </row>
    <row r="286" spans="1:54" ht="27" hidden="1" customHeight="1" x14ac:dyDescent="0.25">
      <c r="A286" s="54" t="s">
        <v>371</v>
      </c>
      <c r="B286" s="54" t="s">
        <v>372</v>
      </c>
      <c r="C286" s="31">
        <v>4301135198</v>
      </c>
      <c r="D286" s="191">
        <v>4640242180663</v>
      </c>
      <c r="E286" s="192"/>
      <c r="F286" s="186">
        <v>0.9</v>
      </c>
      <c r="G286" s="32">
        <v>4</v>
      </c>
      <c r="H286" s="186">
        <v>3.6</v>
      </c>
      <c r="I286" s="186">
        <v>3.83</v>
      </c>
      <c r="J286" s="32">
        <v>84</v>
      </c>
      <c r="K286" s="32" t="s">
        <v>64</v>
      </c>
      <c r="L286" s="33" t="s">
        <v>65</v>
      </c>
      <c r="M286" s="33"/>
      <c r="N286" s="32">
        <v>180</v>
      </c>
      <c r="O286" s="251" t="s">
        <v>373</v>
      </c>
      <c r="P286" s="203"/>
      <c r="Q286" s="203"/>
      <c r="R286" s="203"/>
      <c r="S286" s="192"/>
      <c r="T286" s="34"/>
      <c r="U286" s="34"/>
      <c r="V286" s="35" t="s">
        <v>66</v>
      </c>
      <c r="W286" s="187">
        <v>0</v>
      </c>
      <c r="X286" s="188">
        <f t="shared" si="6"/>
        <v>0</v>
      </c>
      <c r="Y286" s="36">
        <f>IFERROR(IF(W286="","",W286*0.0155),"")</f>
        <v>0</v>
      </c>
      <c r="Z286" s="56"/>
      <c r="AA286" s="57"/>
      <c r="AE286" s="61"/>
      <c r="BB286" s="177" t="s">
        <v>75</v>
      </c>
    </row>
    <row r="287" spans="1:54" x14ac:dyDescent="0.2">
      <c r="A287" s="225"/>
      <c r="B287" s="198"/>
      <c r="C287" s="198"/>
      <c r="D287" s="198"/>
      <c r="E287" s="198"/>
      <c r="F287" s="198"/>
      <c r="G287" s="198"/>
      <c r="H287" s="198"/>
      <c r="I287" s="198"/>
      <c r="J287" s="198"/>
      <c r="K287" s="198"/>
      <c r="L287" s="198"/>
      <c r="M287" s="198"/>
      <c r="N287" s="226"/>
      <c r="O287" s="199" t="s">
        <v>67</v>
      </c>
      <c r="P287" s="200"/>
      <c r="Q287" s="200"/>
      <c r="R287" s="200"/>
      <c r="S287" s="200"/>
      <c r="T287" s="200"/>
      <c r="U287" s="201"/>
      <c r="V287" s="37" t="s">
        <v>66</v>
      </c>
      <c r="W287" s="189">
        <f>IFERROR(SUM(W267:W286),"0")</f>
        <v>152</v>
      </c>
      <c r="X287" s="189">
        <f>IFERROR(SUM(X267:X286),"0")</f>
        <v>152</v>
      </c>
      <c r="Y287" s="189">
        <f>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</f>
        <v>1.42272</v>
      </c>
      <c r="Z287" s="190"/>
      <c r="AA287" s="190"/>
    </row>
    <row r="288" spans="1:54" x14ac:dyDescent="0.2">
      <c r="A288" s="198"/>
      <c r="B288" s="198"/>
      <c r="C288" s="198"/>
      <c r="D288" s="198"/>
      <c r="E288" s="198"/>
      <c r="F288" s="198"/>
      <c r="G288" s="198"/>
      <c r="H288" s="198"/>
      <c r="I288" s="198"/>
      <c r="J288" s="198"/>
      <c r="K288" s="198"/>
      <c r="L288" s="198"/>
      <c r="M288" s="198"/>
      <c r="N288" s="226"/>
      <c r="O288" s="199" t="s">
        <v>67</v>
      </c>
      <c r="P288" s="200"/>
      <c r="Q288" s="200"/>
      <c r="R288" s="200"/>
      <c r="S288" s="200"/>
      <c r="T288" s="200"/>
      <c r="U288" s="201"/>
      <c r="V288" s="37" t="s">
        <v>68</v>
      </c>
      <c r="W288" s="189">
        <f>IFERROR(SUMPRODUCT(W267:W286*H267:H286),"0")</f>
        <v>537.90000000000009</v>
      </c>
      <c r="X288" s="189">
        <f>IFERROR(SUMPRODUCT(X267:X286*H267:H286),"0")</f>
        <v>537.90000000000009</v>
      </c>
      <c r="Y288" s="37"/>
      <c r="Z288" s="190"/>
      <c r="AA288" s="190"/>
    </row>
    <row r="289" spans="1:37" ht="15" customHeight="1" x14ac:dyDescent="0.2">
      <c r="A289" s="271"/>
      <c r="B289" s="198"/>
      <c r="C289" s="198"/>
      <c r="D289" s="198"/>
      <c r="E289" s="198"/>
      <c r="F289" s="198"/>
      <c r="G289" s="198"/>
      <c r="H289" s="198"/>
      <c r="I289" s="198"/>
      <c r="J289" s="198"/>
      <c r="K289" s="198"/>
      <c r="L289" s="198"/>
      <c r="M289" s="198"/>
      <c r="N289" s="272"/>
      <c r="O289" s="334" t="s">
        <v>374</v>
      </c>
      <c r="P289" s="215"/>
      <c r="Q289" s="215"/>
      <c r="R289" s="215"/>
      <c r="S289" s="215"/>
      <c r="T289" s="215"/>
      <c r="U289" s="216"/>
      <c r="V289" s="37" t="s">
        <v>68</v>
      </c>
      <c r="W289" s="189">
        <f>IFERROR(W24+W33+W41+W48+W58+W64+W69+W75+W85+W92+W100+W106+W111+W119+W124+W130+W135+W141+W146+W154+W159+W166+W171+W176+W181+W188+W195+W205+W213+W218+W224+W230+W236+W241+W248+W253+W258+W265+W288,"0")</f>
        <v>13772.119999999999</v>
      </c>
      <c r="X289" s="189">
        <f>IFERROR(X24+X33+X41+X48+X58+X64+X69+X75+X85+X92+X100+X106+X111+X119+X124+X130+X135+X141+X146+X154+X159+X166+X171+X176+X181+X188+X195+X205+X213+X218+X224+X230+X236+X241+X248+X253+X258+X265+X288,"0")</f>
        <v>13772.119999999999</v>
      </c>
      <c r="Y289" s="37"/>
      <c r="Z289" s="190"/>
      <c r="AA289" s="190"/>
    </row>
    <row r="290" spans="1:37" x14ac:dyDescent="0.2">
      <c r="A290" s="198"/>
      <c r="B290" s="198"/>
      <c r="C290" s="198"/>
      <c r="D290" s="198"/>
      <c r="E290" s="198"/>
      <c r="F290" s="198"/>
      <c r="G290" s="198"/>
      <c r="H290" s="198"/>
      <c r="I290" s="198"/>
      <c r="J290" s="198"/>
      <c r="K290" s="198"/>
      <c r="L290" s="198"/>
      <c r="M290" s="198"/>
      <c r="N290" s="272"/>
      <c r="O290" s="334" t="s">
        <v>375</v>
      </c>
      <c r="P290" s="215"/>
      <c r="Q290" s="215"/>
      <c r="R290" s="215"/>
      <c r="S290" s="215"/>
      <c r="T290" s="215"/>
      <c r="U290" s="216"/>
      <c r="V290" s="37" t="s">
        <v>68</v>
      </c>
      <c r="W290" s="189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185*I185,"0")+IFERROR(W186*I186,"0")+IFERROR(W191*I191,"0")+IFERROR(W192*I192,"0")+IFERROR(W193*I193,"0")+IFERROR(W198*I198,"0")+IFERROR(W199*I199,"0")+IFERROR(W200*I200,"0")+IFERROR(W201*I201,"0")+IFERROR(W202*I202,"0")+IFERROR(W203*I203,"0")+IFERROR(W208*I208,"0")+IFERROR(W209*I209,"0")+IFERROR(W210*I210,"0")+IFERROR(W211*I211,"0")+IFERROR(W216*I216,"0")+IFERROR(W221*I221,"0")+IFERROR(W222*I222,"0")+IFERROR(W228*I228,"0")+IFERROR(W234*I234,"0")+IFERROR(W239*I239,"0")+IFERROR(W245*I245,"0")+IFERROR(W246*I246,"0")+IFERROR(W251*I251,"0")+IFERROR(W255*I255,"0")+IFERROR(W256*I256,"0")+IFERROR(W260*I260,"0")+IFERROR(W261*I261,"0")+IFERROR(W262*I262,"0")+IFERROR(W263*I263,"0")+IFERROR(W267*I267,"0")+IFERROR(W268*I268,"0")+IFERROR(W269*I269,"0")+IFERROR(W270*I270,"0")+IFERROR(W271*I271,"0")+IFERROR(W272*I272,"0")+IFERROR(W273*I273,"0")+IFERROR(W274*I274,"0")+IFERROR(W275*I275,"0")+IFERROR(W276*I276,"0")+IFERROR(W277*I277,"0")+IFERROR(W278*I278,"0")+IFERROR(W279*I279,"0")+IFERROR(W280*I280,"0")+IFERROR(W281*I281,"0")+IFERROR(W282*I282,"0")+IFERROR(W283*I283,"0")+IFERROR(W284*I284,"0")+IFERROR(W285*I285,"0")+IFERROR(W286*I286,"0"),"0")</f>
        <v>14939.399799999999</v>
      </c>
      <c r="X290" s="189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51*I51,"0")+IFERROR(X52*I52,"0")+IFERROR(X53*I53,"0")+IFERROR(X54*I54,"0")+IFERROR(X55*I55,"0")+IFERROR(X56*I56,"0")+IFERROR(X61*I61,"0")+IFERROR(X62*I62,"0")+IFERROR(X67*I67,"0")+IFERROR(X72*I72,"0")+IFERROR(X73*I73,"0")+IFERROR(X78*I78,"0")+IFERROR(X79*I79,"0")+IFERROR(X80*I80,"0")+IFERROR(X81*I81,"0")+IFERROR(X82*I82,"0")+IFERROR(X83*I83,"0")+IFERROR(X88*I88,"0")+IFERROR(X89*I89,"0")+IFERROR(X90*I90,"0")+IFERROR(X95*I95,"0")+IFERROR(X96*I96,"0")+IFERROR(X97*I97,"0")+IFERROR(X98*I98,"0")+IFERROR(X103*I103,"0")+IFERROR(X104*I104,"0")+IFERROR(X109*I109,"0")+IFERROR(X114*I114,"0")+IFERROR(X115*I115,"0")+IFERROR(X116*I116,"0")+IFERROR(X117*I117,"0")+IFERROR(X122*I122,"0")+IFERROR(X127*I127,"0")+IFERROR(X128*I128,"0")+IFERROR(X133*I133,"0")+IFERROR(X139*I139,"0")+IFERROR(X144*I144,"0")+IFERROR(X149*I149,"0")+IFERROR(X150*I150,"0")+IFERROR(X151*I151,"0")+IFERROR(X152*I152,"0")+IFERROR(X156*I156,"0")+IFERROR(X157*I157,"0")+IFERROR(X163*I163,"0")+IFERROR(X164*I164,"0")+IFERROR(X169*I169,"0")+IFERROR(X174*I174,"0")+IFERROR(X179*I179,"0")+IFERROR(X185*I185,"0")+IFERROR(X186*I186,"0")+IFERROR(X191*I191,"0")+IFERROR(X192*I192,"0")+IFERROR(X193*I193,"0")+IFERROR(X198*I198,"0")+IFERROR(X199*I199,"0")+IFERROR(X200*I200,"0")+IFERROR(X201*I201,"0")+IFERROR(X202*I202,"0")+IFERROR(X203*I203,"0")+IFERROR(X208*I208,"0")+IFERROR(X209*I209,"0")+IFERROR(X210*I210,"0")+IFERROR(X211*I211,"0")+IFERROR(X216*I216,"0")+IFERROR(X221*I221,"0")+IFERROR(X222*I222,"0")+IFERROR(X228*I228,"0")+IFERROR(X234*I234,"0")+IFERROR(X239*I239,"0")+IFERROR(X245*I245,"0")+IFERROR(X246*I246,"0")+IFERROR(X251*I251,"0")+IFERROR(X255*I255,"0")+IFERROR(X256*I256,"0")+IFERROR(X260*I260,"0")+IFERROR(X261*I261,"0")+IFERROR(X262*I262,"0")+IFERROR(X263*I263,"0")+IFERROR(X267*I267,"0")+IFERROR(X268*I268,"0")+IFERROR(X269*I269,"0")+IFERROR(X270*I270,"0")+IFERROR(X271*I271,"0")+IFERROR(X272*I272,"0")+IFERROR(X273*I273,"0")+IFERROR(X274*I274,"0")+IFERROR(X275*I275,"0")+IFERROR(X276*I276,"0")+IFERROR(X277*I277,"0")+IFERROR(X278*I278,"0")+IFERROR(X279*I279,"0")+IFERROR(X280*I280,"0")+IFERROR(X281*I281,"0")+IFERROR(X282*I282,"0")+IFERROR(X283*I283,"0")+IFERROR(X284*I284,"0")+IFERROR(X285*I285,"0")+IFERROR(X286*I286,"0"),"0")</f>
        <v>14939.399799999999</v>
      </c>
      <c r="Y290" s="37"/>
      <c r="Z290" s="190"/>
      <c r="AA290" s="190"/>
    </row>
    <row r="291" spans="1:37" x14ac:dyDescent="0.2">
      <c r="A291" s="198"/>
      <c r="B291" s="198"/>
      <c r="C291" s="198"/>
      <c r="D291" s="198"/>
      <c r="E291" s="198"/>
      <c r="F291" s="198"/>
      <c r="G291" s="198"/>
      <c r="H291" s="198"/>
      <c r="I291" s="198"/>
      <c r="J291" s="198"/>
      <c r="K291" s="198"/>
      <c r="L291" s="198"/>
      <c r="M291" s="198"/>
      <c r="N291" s="272"/>
      <c r="O291" s="334" t="s">
        <v>376</v>
      </c>
      <c r="P291" s="215"/>
      <c r="Q291" s="215"/>
      <c r="R291" s="215"/>
      <c r="S291" s="215"/>
      <c r="T291" s="215"/>
      <c r="U291" s="216"/>
      <c r="V291" s="37" t="s">
        <v>377</v>
      </c>
      <c r="W29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185/J185,"0")+IFERROR(W186/J186,"0")+IFERROR(W191/J191,"0")+IFERROR(W192/J192,"0")+IFERROR(W193/J193,"0")+IFERROR(W198/J198,"0")+IFERROR(W199/J199,"0")+IFERROR(W200/J200,"0")+IFERROR(W201/J201,"0")+IFERROR(W202/J202,"0")+IFERROR(W203/J203,"0")+IFERROR(W208/J208,"0")+IFERROR(W209/J209,"0")+IFERROR(W210/J210,"0")+IFERROR(W211/J211,"0")+IFERROR(W216/J216,"0")+IFERROR(W221/J221,"0")+IFERROR(W222/J222,"0")+IFERROR(W228/J228,"0")+IFERROR(W234/J234,"0")+IFERROR(W239/J239,"0")+IFERROR(W245/J245,"0")+IFERROR(W246/J246,"0")+IFERROR(W251/J251,"0")+IFERROR(W255/J255,"0")+IFERROR(W256/J256,"0")+IFERROR(W260/J260,"0")+IFERROR(W261/J261,"0")+IFERROR(W262/J262,"0")+IFERROR(W263/J263,"0")+IFERROR(W267/J267,"0")+IFERROR(W268/J268,"0")+IFERROR(W269/J269,"0")+IFERROR(W270/J270,"0")+IFERROR(W271/J271,"0")+IFERROR(W272/J272,"0")+IFERROR(W273/J273,"0")+IFERROR(W274/J274,"0")+IFERROR(W275/J275,"0")+IFERROR(W276/J276,"0")+IFERROR(W277/J277,"0")+IFERROR(W278/J278,"0")+IFERROR(W279/J279,"0")+IFERROR(W280/J280,"0")+IFERROR(W281/J281,"0")+IFERROR(W282/J282,"0")+IFERROR(W283/J283,"0")+IFERROR(W284/J284,"0")+IFERROR(W285/J285,"0")+IFERROR(W286/J286,"0"),0)</f>
        <v>35</v>
      </c>
      <c r="X29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51/J51,"0")+IFERROR(X52/J52,"0")+IFERROR(X53/J53,"0")+IFERROR(X54/J54,"0")+IFERROR(X55/J55,"0")+IFERROR(X56/J56,"0")+IFERROR(X61/J61,"0")+IFERROR(X62/J62,"0")+IFERROR(X67/J67,"0")+IFERROR(X72/J72,"0")+IFERROR(X73/J73,"0")+IFERROR(X78/J78,"0")+IFERROR(X79/J79,"0")+IFERROR(X80/J80,"0")+IFERROR(X81/J81,"0")+IFERROR(X82/J82,"0")+IFERROR(X83/J83,"0")+IFERROR(X88/J88,"0")+IFERROR(X89/J89,"0")+IFERROR(X90/J90,"0")+IFERROR(X95/J95,"0")+IFERROR(X96/J96,"0")+IFERROR(X97/J97,"0")+IFERROR(X98/J98,"0")+IFERROR(X103/J103,"0")+IFERROR(X104/J104,"0")+IFERROR(X109/J109,"0")+IFERROR(X114/J114,"0")+IFERROR(X115/J115,"0")+IFERROR(X116/J116,"0")+IFERROR(X117/J117,"0")+IFERROR(X122/J122,"0")+IFERROR(X127/J127,"0")+IFERROR(X128/J128,"0")+IFERROR(X133/J133,"0")+IFERROR(X139/J139,"0")+IFERROR(X144/J144,"0")+IFERROR(X149/J149,"0")+IFERROR(X150/J150,"0")+IFERROR(X151/J151,"0")+IFERROR(X152/J152,"0")+IFERROR(X156/J156,"0")+IFERROR(X157/J157,"0")+IFERROR(X163/J163,"0")+IFERROR(X164/J164,"0")+IFERROR(X169/J169,"0")+IFERROR(X174/J174,"0")+IFERROR(X179/J179,"0")+IFERROR(X185/J185,"0")+IFERROR(X186/J186,"0")+IFERROR(X191/J191,"0")+IFERROR(X192/J192,"0")+IFERROR(X193/J193,"0")+IFERROR(X198/J198,"0")+IFERROR(X199/J199,"0")+IFERROR(X200/J200,"0")+IFERROR(X201/J201,"0")+IFERROR(X202/J202,"0")+IFERROR(X203/J203,"0")+IFERROR(X208/J208,"0")+IFERROR(X209/J209,"0")+IFERROR(X210/J210,"0")+IFERROR(X211/J211,"0")+IFERROR(X216/J216,"0")+IFERROR(X221/J221,"0")+IFERROR(X222/J222,"0")+IFERROR(X228/J228,"0")+IFERROR(X234/J234,"0")+IFERROR(X239/J239,"0")+IFERROR(X245/J245,"0")+IFERROR(X246/J246,"0")+IFERROR(X251/J251,"0")+IFERROR(X255/J255,"0")+IFERROR(X256/J256,"0")+IFERROR(X260/J260,"0")+IFERROR(X261/J261,"0")+IFERROR(X262/J262,"0")+IFERROR(X263/J263,"0")+IFERROR(X267/J267,"0")+IFERROR(X268/J268,"0")+IFERROR(X269/J269,"0")+IFERROR(X270/J270,"0")+IFERROR(X271/J271,"0")+IFERROR(X272/J272,"0")+IFERROR(X273/J273,"0")+IFERROR(X274/J274,"0")+IFERROR(X275/J275,"0")+IFERROR(X276/J276,"0")+IFERROR(X277/J277,"0")+IFERROR(X278/J278,"0")+IFERROR(X279/J279,"0")+IFERROR(X280/J280,"0")+IFERROR(X281/J281,"0")+IFERROR(X282/J282,"0")+IFERROR(X283/J283,"0")+IFERROR(X284/J284,"0")+IFERROR(X285/J285,"0")+IFERROR(X286/J286,"0"),0)</f>
        <v>35</v>
      </c>
      <c r="Y291" s="37"/>
      <c r="Z291" s="190"/>
      <c r="AA291" s="190"/>
    </row>
    <row r="292" spans="1:37" x14ac:dyDescent="0.2">
      <c r="A292" s="198"/>
      <c r="B292" s="198"/>
      <c r="C292" s="198"/>
      <c r="D292" s="198"/>
      <c r="E292" s="198"/>
      <c r="F292" s="198"/>
      <c r="G292" s="198"/>
      <c r="H292" s="198"/>
      <c r="I292" s="198"/>
      <c r="J292" s="198"/>
      <c r="K292" s="198"/>
      <c r="L292" s="198"/>
      <c r="M292" s="198"/>
      <c r="N292" s="272"/>
      <c r="O292" s="334" t="s">
        <v>378</v>
      </c>
      <c r="P292" s="215"/>
      <c r="Q292" s="215"/>
      <c r="R292" s="215"/>
      <c r="S292" s="215"/>
      <c r="T292" s="215"/>
      <c r="U292" s="216"/>
      <c r="V292" s="37" t="s">
        <v>68</v>
      </c>
      <c r="W292" s="189">
        <f>GrossWeightTotal+PalletQtyTotal*25</f>
        <v>15814.399799999999</v>
      </c>
      <c r="X292" s="189">
        <f>GrossWeightTotalR+PalletQtyTotalR*25</f>
        <v>15814.399799999999</v>
      </c>
      <c r="Y292" s="37"/>
      <c r="Z292" s="190"/>
      <c r="AA292" s="190"/>
    </row>
    <row r="293" spans="1:37" x14ac:dyDescent="0.2">
      <c r="A293" s="198"/>
      <c r="B293" s="198"/>
      <c r="C293" s="198"/>
      <c r="D293" s="198"/>
      <c r="E293" s="198"/>
      <c r="F293" s="198"/>
      <c r="G293" s="198"/>
      <c r="H293" s="198"/>
      <c r="I293" s="198"/>
      <c r="J293" s="198"/>
      <c r="K293" s="198"/>
      <c r="L293" s="198"/>
      <c r="M293" s="198"/>
      <c r="N293" s="272"/>
      <c r="O293" s="334" t="s">
        <v>379</v>
      </c>
      <c r="P293" s="215"/>
      <c r="Q293" s="215"/>
      <c r="R293" s="215"/>
      <c r="S293" s="215"/>
      <c r="T293" s="215"/>
      <c r="U293" s="216"/>
      <c r="V293" s="37" t="s">
        <v>377</v>
      </c>
      <c r="W293" s="189">
        <f>IFERROR(W23+W32+W40+W47+W57+W63+W68+W74+W84+W91+W99+W105+W110+W118+W123+W129+W134+W140+W145+W153+W158+W165+W170+W175+W180+W187+W194+W204+W212+W217+W223+W229+W235+W240+W247+W252+W257+W264+W287,"0")</f>
        <v>3241</v>
      </c>
      <c r="X293" s="189">
        <f>IFERROR(X23+X32+X40+X47+X57+X63+X68+X74+X84+X91+X99+X105+X110+X118+X123+X129+X134+X140+X145+X153+X158+X165+X170+X175+X180+X187+X194+X204+X212+X217+X223+X229+X235+X240+X247+X252+X257+X264+X287,"0")</f>
        <v>3241</v>
      </c>
      <c r="Y293" s="37"/>
      <c r="Z293" s="190"/>
      <c r="AA293" s="190"/>
    </row>
    <row r="294" spans="1:37" ht="14.25" hidden="1" customHeight="1" x14ac:dyDescent="0.2">
      <c r="A294" s="198"/>
      <c r="B294" s="198"/>
      <c r="C294" s="198"/>
      <c r="D294" s="198"/>
      <c r="E294" s="198"/>
      <c r="F294" s="198"/>
      <c r="G294" s="198"/>
      <c r="H294" s="198"/>
      <c r="I294" s="198"/>
      <c r="J294" s="198"/>
      <c r="K294" s="198"/>
      <c r="L294" s="198"/>
      <c r="M294" s="198"/>
      <c r="N294" s="272"/>
      <c r="O294" s="334" t="s">
        <v>380</v>
      </c>
      <c r="P294" s="215"/>
      <c r="Q294" s="215"/>
      <c r="R294" s="215"/>
      <c r="S294" s="215"/>
      <c r="T294" s="215"/>
      <c r="U294" s="216"/>
      <c r="V294" s="39" t="s">
        <v>381</v>
      </c>
      <c r="W294" s="37"/>
      <c r="X294" s="37"/>
      <c r="Y294" s="37">
        <f>IFERROR(Y23+Y32+Y40+Y47+Y57+Y63+Y68+Y74+Y84+Y91+Y99+Y105+Y110+Y118+Y123+Y129+Y134+Y140+Y145+Y153+Y158+Y165+Y170+Y175+Y180+Y187+Y194+Y204+Y212+Y217+Y223+Y229+Y235+Y240+Y247+Y252+Y257+Y264+Y287,"0")</f>
        <v>42.718399999999995</v>
      </c>
      <c r="Z294" s="190"/>
      <c r="AA294" s="190"/>
    </row>
    <row r="295" spans="1:37" ht="13.5" customHeight="1" thickBot="1" x14ac:dyDescent="0.25"/>
    <row r="296" spans="1:37" ht="27" customHeight="1" thickTop="1" thickBot="1" x14ac:dyDescent="0.25">
      <c r="A296" s="40" t="s">
        <v>382</v>
      </c>
      <c r="B296" s="178" t="s">
        <v>60</v>
      </c>
      <c r="C296" s="195" t="s">
        <v>69</v>
      </c>
      <c r="D296" s="252"/>
      <c r="E296" s="252"/>
      <c r="F296" s="252"/>
      <c r="G296" s="252"/>
      <c r="H296" s="252"/>
      <c r="I296" s="252"/>
      <c r="J296" s="252"/>
      <c r="K296" s="252"/>
      <c r="L296" s="252"/>
      <c r="M296" s="252"/>
      <c r="N296" s="252"/>
      <c r="O296" s="252"/>
      <c r="P296" s="252"/>
      <c r="Q296" s="252"/>
      <c r="R296" s="252"/>
      <c r="S296" s="253"/>
      <c r="T296" s="195" t="s">
        <v>191</v>
      </c>
      <c r="U296" s="252"/>
      <c r="V296" s="253"/>
      <c r="W296" s="195" t="s">
        <v>216</v>
      </c>
      <c r="X296" s="252"/>
      <c r="Y296" s="252"/>
      <c r="Z296" s="253"/>
      <c r="AA296" s="195" t="s">
        <v>234</v>
      </c>
      <c r="AB296" s="252"/>
      <c r="AC296" s="252"/>
      <c r="AD296" s="252"/>
      <c r="AE296" s="252"/>
      <c r="AF296" s="253"/>
      <c r="AG296" s="178" t="s">
        <v>277</v>
      </c>
      <c r="AH296" s="195" t="s">
        <v>281</v>
      </c>
      <c r="AI296" s="253"/>
      <c r="AJ296" s="195" t="s">
        <v>288</v>
      </c>
      <c r="AK296" s="253"/>
    </row>
    <row r="297" spans="1:37" ht="14.25" customHeight="1" thickTop="1" x14ac:dyDescent="0.2">
      <c r="A297" s="193" t="s">
        <v>383</v>
      </c>
      <c r="B297" s="195" t="s">
        <v>60</v>
      </c>
      <c r="C297" s="195" t="s">
        <v>70</v>
      </c>
      <c r="D297" s="195" t="s">
        <v>82</v>
      </c>
      <c r="E297" s="195" t="s">
        <v>92</v>
      </c>
      <c r="F297" s="195" t="s">
        <v>101</v>
      </c>
      <c r="G297" s="195" t="s">
        <v>114</v>
      </c>
      <c r="H297" s="195" t="s">
        <v>120</v>
      </c>
      <c r="I297" s="195" t="s">
        <v>124</v>
      </c>
      <c r="J297" s="195" t="s">
        <v>130</v>
      </c>
      <c r="K297" s="195" t="s">
        <v>143</v>
      </c>
      <c r="L297" s="195" t="s">
        <v>150</v>
      </c>
      <c r="M297" s="179"/>
      <c r="N297" s="195" t="s">
        <v>159</v>
      </c>
      <c r="O297" s="195" t="s">
        <v>164</v>
      </c>
      <c r="P297" s="195" t="s">
        <v>167</v>
      </c>
      <c r="Q297" s="195" t="s">
        <v>177</v>
      </c>
      <c r="R297" s="195" t="s">
        <v>180</v>
      </c>
      <c r="S297" s="195" t="s">
        <v>188</v>
      </c>
      <c r="T297" s="195" t="s">
        <v>192</v>
      </c>
      <c r="U297" s="195" t="s">
        <v>196</v>
      </c>
      <c r="V297" s="195" t="s">
        <v>199</v>
      </c>
      <c r="W297" s="195" t="s">
        <v>217</v>
      </c>
      <c r="X297" s="195" t="s">
        <v>223</v>
      </c>
      <c r="Y297" s="195" t="s">
        <v>216</v>
      </c>
      <c r="Z297" s="195" t="s">
        <v>231</v>
      </c>
      <c r="AA297" s="195" t="s">
        <v>235</v>
      </c>
      <c r="AB297" s="195" t="s">
        <v>240</v>
      </c>
      <c r="AC297" s="195" t="s">
        <v>247</v>
      </c>
      <c r="AD297" s="195" t="s">
        <v>260</v>
      </c>
      <c r="AE297" s="195" t="s">
        <v>269</v>
      </c>
      <c r="AF297" s="195" t="s">
        <v>272</v>
      </c>
      <c r="AG297" s="195" t="s">
        <v>278</v>
      </c>
      <c r="AH297" s="195" t="s">
        <v>282</v>
      </c>
      <c r="AI297" s="195" t="s">
        <v>285</v>
      </c>
      <c r="AJ297" s="195" t="s">
        <v>289</v>
      </c>
      <c r="AK297" s="195" t="s">
        <v>296</v>
      </c>
    </row>
    <row r="298" spans="1:37" ht="13.5" customHeight="1" thickBot="1" x14ac:dyDescent="0.25">
      <c r="A298" s="194"/>
      <c r="B298" s="196"/>
      <c r="C298" s="196"/>
      <c r="D298" s="196"/>
      <c r="E298" s="196"/>
      <c r="F298" s="196"/>
      <c r="G298" s="196"/>
      <c r="H298" s="196"/>
      <c r="I298" s="196"/>
      <c r="J298" s="196"/>
      <c r="K298" s="196"/>
      <c r="L298" s="196"/>
      <c r="M298" s="179"/>
      <c r="N298" s="196"/>
      <c r="O298" s="196"/>
      <c r="P298" s="196"/>
      <c r="Q298" s="196"/>
      <c r="R298" s="196"/>
      <c r="S298" s="196"/>
      <c r="T298" s="196"/>
      <c r="U298" s="196"/>
      <c r="V298" s="196"/>
      <c r="W298" s="196"/>
      <c r="X298" s="196"/>
      <c r="Y298" s="196"/>
      <c r="Z298" s="196"/>
      <c r="AA298" s="196"/>
      <c r="AB298" s="196"/>
      <c r="AC298" s="196"/>
      <c r="AD298" s="196"/>
      <c r="AE298" s="196"/>
      <c r="AF298" s="196"/>
      <c r="AG298" s="196"/>
      <c r="AH298" s="196"/>
      <c r="AI298" s="196"/>
      <c r="AJ298" s="196"/>
      <c r="AK298" s="196"/>
    </row>
    <row r="299" spans="1:37" ht="18" customHeight="1" thickTop="1" thickBot="1" x14ac:dyDescent="0.25">
      <c r="A299" s="40" t="s">
        <v>384</v>
      </c>
      <c r="B299" s="46">
        <f>IFERROR(W22*H22,"0")</f>
        <v>0</v>
      </c>
      <c r="C299" s="46">
        <f>IFERROR(W28*H28,"0")+IFERROR(W29*H29,"0")+IFERROR(W30*H30,"0")+IFERROR(W31*H31,"0")</f>
        <v>406.5</v>
      </c>
      <c r="D299" s="46">
        <f>IFERROR(W36*H36,"0")+IFERROR(W37*H37,"0")+IFERROR(W38*H38,"0")+IFERROR(W39*H39,"0")</f>
        <v>612</v>
      </c>
      <c r="E299" s="46">
        <f>IFERROR(W44*H44,"0")+IFERROR(W45*H45,"0")+IFERROR(W46*H46,"0")</f>
        <v>0</v>
      </c>
      <c r="F299" s="46">
        <f>IFERROR(W51*H51,"0")+IFERROR(W52*H52,"0")+IFERROR(W53*H53,"0")+IFERROR(W54*H54,"0")+IFERROR(W55*H55,"0")+IFERROR(W56*H56,"0")</f>
        <v>669.6</v>
      </c>
      <c r="G299" s="46">
        <f>IFERROR(W61*H61,"0")+IFERROR(W62*H62,"0")</f>
        <v>2000</v>
      </c>
      <c r="H299" s="46">
        <f>IFERROR(W67*H67,"0")</f>
        <v>0</v>
      </c>
      <c r="I299" s="46">
        <f>IFERROR(W72*H72,"0")+IFERROR(W73*H73,"0")</f>
        <v>0</v>
      </c>
      <c r="J299" s="46">
        <f>IFERROR(W78*H78,"0")+IFERROR(W79*H79,"0")+IFERROR(W80*H80,"0")+IFERROR(W81*H81,"0")+IFERROR(W82*H82,"0")+IFERROR(W83*H83,"0")</f>
        <v>1155.5999999999999</v>
      </c>
      <c r="K299" s="46">
        <f>IFERROR(W88*H88,"0")+IFERROR(W89*H89,"0")+IFERROR(W90*H90,"0")</f>
        <v>0</v>
      </c>
      <c r="L299" s="46">
        <f>IFERROR(W95*H95,"0")+IFERROR(W96*H96,"0")+IFERROR(W97*H97,"0")+IFERROR(W98*H98,"0")</f>
        <v>3361.1200000000003</v>
      </c>
      <c r="M299" s="179"/>
      <c r="N299" s="46">
        <f>IFERROR(W103*H103,"0")+IFERROR(W104*H104,"0")</f>
        <v>771</v>
      </c>
      <c r="O299" s="46">
        <f>IFERROR(W109*H109,"0")</f>
        <v>429</v>
      </c>
      <c r="P299" s="46">
        <f>IFERROR(W114*H114,"0")+IFERROR(W115*H115,"0")+IFERROR(W116*H116,"0")+IFERROR(W117*H117,"0")</f>
        <v>0</v>
      </c>
      <c r="Q299" s="46">
        <f>IFERROR(W122*H122,"0")</f>
        <v>0</v>
      </c>
      <c r="R299" s="46">
        <f>IFERROR(W127*H127,"0")+IFERROR(W128*H128,"0")</f>
        <v>0</v>
      </c>
      <c r="S299" s="46">
        <f>IFERROR(W133*H133,"0")</f>
        <v>0</v>
      </c>
      <c r="T299" s="46">
        <f>IFERROR(W139*H139,"0")</f>
        <v>0</v>
      </c>
      <c r="U299" s="46">
        <f>IFERROR(W144*H144,"0")</f>
        <v>0</v>
      </c>
      <c r="V299" s="46">
        <f>IFERROR(W149*H149,"0")+IFERROR(W150*H150,"0")+IFERROR(W151*H151,"0")+IFERROR(W152*H152,"0")+IFERROR(W156*H156,"0")+IFERROR(W157*H157,"0")</f>
        <v>0</v>
      </c>
      <c r="W299" s="46">
        <f>IFERROR(W163*H163,"0")+IFERROR(W164*H164,"0")</f>
        <v>330</v>
      </c>
      <c r="X299" s="46">
        <f>IFERROR(W169*H169,"0")</f>
        <v>0</v>
      </c>
      <c r="Y299" s="46">
        <f>IFERROR(W174*H174,"0")</f>
        <v>0</v>
      </c>
      <c r="Z299" s="46">
        <f>IFERROR(W179*H179,"0")</f>
        <v>69</v>
      </c>
      <c r="AA299" s="46">
        <f>IFERROR(W185*H185,"0")+IFERROR(W186*H186,"0")</f>
        <v>0</v>
      </c>
      <c r="AB299" s="46">
        <f>IFERROR(W191*H191,"0")+IFERROR(W192*H192,"0")+IFERROR(W193*H193,"0")</f>
        <v>358.4</v>
      </c>
      <c r="AC299" s="46">
        <f>IFERROR(W198*H198,"0")+IFERROR(W199*H199,"0")+IFERROR(W200*H200,"0")+IFERROR(W201*H201,"0")+IFERROR(W202*H202,"0")+IFERROR(W203*H203,"0")</f>
        <v>111.99999999999999</v>
      </c>
      <c r="AD299" s="46">
        <f>IFERROR(W208*H208,"0")+IFERROR(W209*H209,"0")+IFERROR(W210*H210,"0")+IFERROR(W211*H211,"0")</f>
        <v>792</v>
      </c>
      <c r="AE299" s="46">
        <f>IFERROR(W216*H216,"0")</f>
        <v>0</v>
      </c>
      <c r="AF299" s="46">
        <f>IFERROR(W221*H221,"0")+IFERROR(W222*H222,"0")</f>
        <v>0</v>
      </c>
      <c r="AG299" s="46">
        <f>IFERROR(W228*H228,"0")</f>
        <v>0</v>
      </c>
      <c r="AH299" s="46">
        <f>IFERROR(W234*H234,"0")</f>
        <v>800</v>
      </c>
      <c r="AI299" s="46">
        <f>IFERROR(W239*H239,"0")</f>
        <v>0</v>
      </c>
      <c r="AJ299" s="46">
        <f>IFERROR(W245*H245,"0")+IFERROR(W246*H246,"0")</f>
        <v>0</v>
      </c>
      <c r="AK299" s="46">
        <f>IFERROR(W251*H251,"0")+IFERROR(W255*H255,"0")+IFERROR(W256*H256,"0")+IFERROR(W260*H260,"0")+IFERROR(W261*H261,"0")+IFERROR(W262*H262,"0")+IFERROR(W263*H263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</f>
        <v>1905.9</v>
      </c>
    </row>
    <row r="300" spans="1:37" ht="13.5" customHeight="1" thickTop="1" x14ac:dyDescent="0.2">
      <c r="C300" s="179"/>
    </row>
    <row r="301" spans="1:37" ht="19.5" customHeight="1" x14ac:dyDescent="0.2">
      <c r="A301" s="58" t="s">
        <v>385</v>
      </c>
      <c r="B301" s="58" t="s">
        <v>386</v>
      </c>
      <c r="C301" s="58" t="s">
        <v>387</v>
      </c>
    </row>
    <row r="302" spans="1:37" x14ac:dyDescent="0.2">
      <c r="A302" s="59">
        <f>SUMPRODUCT(--(BB:BB="ЗПФ"),--(V:V="кор"),H:H,X:X)+SUMPRODUCT(--(BB:BB="ЗПФ"),--(V:V="кг"),X:X)</f>
        <v>8705.119999999999</v>
      </c>
      <c r="B302" s="60">
        <f>SUMPRODUCT(--(BB:BB="ПГП"),--(V:V="кор"),H:H,X:X)+SUMPRODUCT(--(BB:BB="ПГП"),--(V:V="кг"),X:X)</f>
        <v>5067</v>
      </c>
      <c r="C302" s="60">
        <f>SUMPRODUCT(--(BB:BB="КИЗ"),--(V:V="кор"),H:H,X:X)+SUMPRODUCT(--(BB:BB="КИЗ"),--(V:V="кг"),X:X)</f>
        <v>0</v>
      </c>
    </row>
  </sheetData>
  <sheetProtection algorithmName="SHA-512" hashValue="aRzIHFIBRUsJ937bO63Z2CrK1qh3Dhzvi78n3ObbyTpTpBznMj3HyPMWhQtERqpL1wAL4MFf5exZnXSxqo/JEA==" saltValue="ohUW5aTCQ9OX80E+WEBpZg==" spinCount="100000" sheet="1" objects="1" scenarios="1" sort="0" autoFilter="0" pivotTables="0"/>
  <autoFilter ref="B18:Y29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55,60"/>
        <filter val="102,00"/>
        <filter val="110,00"/>
        <filter val="111,00"/>
        <filter val="112,00"/>
        <filter val="120,00"/>
        <filter val="13 772,12"/>
        <filter val="137,00"/>
        <filter val="14 939,40"/>
        <filter val="143,00"/>
        <filter val="145,00"/>
        <filter val="15 814,40"/>
        <filter val="152,00"/>
        <filter val="160,00"/>
        <filter val="173,00"/>
        <filter val="176,00"/>
        <filter val="2 000,00"/>
        <filter val="20,00"/>
        <filter val="216,00"/>
        <filter val="23,00"/>
        <filter val="247,00"/>
        <filter val="250,00"/>
        <filter val="257,00"/>
        <filter val="260,00"/>
        <filter val="271,00"/>
        <filter val="3 241,00"/>
        <filter val="3 361,12"/>
        <filter val="3,00"/>
        <filter val="321,00"/>
        <filter val="330,00"/>
        <filter val="35"/>
        <filter val="35,00"/>
        <filter val="358,40"/>
        <filter val="36,00"/>
        <filter val="400,00"/>
        <filter val="406,50"/>
        <filter val="429,00"/>
        <filter val="45,00"/>
        <filter val="450,00"/>
        <filter val="46,00"/>
        <filter val="469,00"/>
        <filter val="537,90"/>
        <filter val="6,00"/>
        <filter val="612,00"/>
        <filter val="64,00"/>
        <filter val="65,00"/>
        <filter val="669,60"/>
        <filter val="69,00"/>
        <filter val="7,00"/>
        <filter val="702,00"/>
        <filter val="771,00"/>
        <filter val="792,00"/>
        <filter val="800,00"/>
        <filter val="93,00"/>
      </filters>
    </filterColumn>
  </autoFilter>
  <mergeCells count="534">
    <mergeCell ref="Z297:Z298"/>
    <mergeCell ref="D97:E97"/>
    <mergeCell ref="D268:E268"/>
    <mergeCell ref="AB297:AB298"/>
    <mergeCell ref="O277:S277"/>
    <mergeCell ref="A10:C10"/>
    <mergeCell ref="A107:Y107"/>
    <mergeCell ref="O32:U32"/>
    <mergeCell ref="D192:E192"/>
    <mergeCell ref="O124:U124"/>
    <mergeCell ref="D17:E18"/>
    <mergeCell ref="A84:N85"/>
    <mergeCell ref="V17:V18"/>
    <mergeCell ref="O74:U74"/>
    <mergeCell ref="X17:X18"/>
    <mergeCell ref="D44:E44"/>
    <mergeCell ref="D286:E286"/>
    <mergeCell ref="O40:U40"/>
    <mergeCell ref="R297:R298"/>
    <mergeCell ref="O274:S274"/>
    <mergeCell ref="D276:E276"/>
    <mergeCell ref="F297:F298"/>
    <mergeCell ref="H297:H298"/>
    <mergeCell ref="O258:U258"/>
    <mergeCell ref="O211:S211"/>
    <mergeCell ref="A20:Y20"/>
    <mergeCell ref="A194:N195"/>
    <mergeCell ref="O119:U119"/>
    <mergeCell ref="D239:E239"/>
    <mergeCell ref="D95:E95"/>
    <mergeCell ref="Y17:Y18"/>
    <mergeCell ref="U11:V11"/>
    <mergeCell ref="A8:C8"/>
    <mergeCell ref="P8:Q8"/>
    <mergeCell ref="O54:S54"/>
    <mergeCell ref="D216:E216"/>
    <mergeCell ref="O38:S38"/>
    <mergeCell ref="O186:S186"/>
    <mergeCell ref="A217:N218"/>
    <mergeCell ref="A204:N205"/>
    <mergeCell ref="O129:U129"/>
    <mergeCell ref="O23:U23"/>
    <mergeCell ref="O194:U194"/>
    <mergeCell ref="A43:Y43"/>
    <mergeCell ref="O181:U181"/>
    <mergeCell ref="O224:U224"/>
    <mergeCell ref="BB17:BB18"/>
    <mergeCell ref="O198:S198"/>
    <mergeCell ref="T17:U17"/>
    <mergeCell ref="A25:Y25"/>
    <mergeCell ref="A196:Y196"/>
    <mergeCell ref="A15:L15"/>
    <mergeCell ref="A183:Y183"/>
    <mergeCell ref="Y297:Y298"/>
    <mergeCell ref="O262:S262"/>
    <mergeCell ref="AA297:AA298"/>
    <mergeCell ref="O84:U84"/>
    <mergeCell ref="O122:S122"/>
    <mergeCell ref="A153:N154"/>
    <mergeCell ref="D133:E133"/>
    <mergeCell ref="AC297:AC298"/>
    <mergeCell ref="O205:U205"/>
    <mergeCell ref="O72:S72"/>
    <mergeCell ref="D54:E54"/>
    <mergeCell ref="O199:S199"/>
    <mergeCell ref="D271:E271"/>
    <mergeCell ref="O213:U213"/>
    <mergeCell ref="D191:E191"/>
    <mergeCell ref="D262:E262"/>
    <mergeCell ref="O188:U188"/>
    <mergeCell ref="D278:E278"/>
    <mergeCell ref="D163:E163"/>
    <mergeCell ref="D234:E234"/>
    <mergeCell ref="O24:U24"/>
    <mergeCell ref="O195:U195"/>
    <mergeCell ref="A138:Y138"/>
    <mergeCell ref="A132:Y132"/>
    <mergeCell ref="O133:S133"/>
    <mergeCell ref="F5:G5"/>
    <mergeCell ref="A14:L14"/>
    <mergeCell ref="O127:S127"/>
    <mergeCell ref="O114:S114"/>
    <mergeCell ref="D221:E221"/>
    <mergeCell ref="O92:U92"/>
    <mergeCell ref="A257:N258"/>
    <mergeCell ref="D152:E152"/>
    <mergeCell ref="A13:L13"/>
    <mergeCell ref="P5:Q5"/>
    <mergeCell ref="J9:L9"/>
    <mergeCell ref="D10:E10"/>
    <mergeCell ref="F10:G10"/>
    <mergeCell ref="A12:L12"/>
    <mergeCell ref="S5:T5"/>
    <mergeCell ref="O256:S256"/>
    <mergeCell ref="O290:U290"/>
    <mergeCell ref="D279:E279"/>
    <mergeCell ref="O272:S272"/>
    <mergeCell ref="O118:U118"/>
    <mergeCell ref="D29:E29"/>
    <mergeCell ref="O185:S185"/>
    <mergeCell ref="A233:Y233"/>
    <mergeCell ref="N17:N18"/>
    <mergeCell ref="F17:F18"/>
    <mergeCell ref="A254:Y254"/>
    <mergeCell ref="A129:N130"/>
    <mergeCell ref="O275:S275"/>
    <mergeCell ref="A249:Y249"/>
    <mergeCell ref="D228:E228"/>
    <mergeCell ref="O123:U123"/>
    <mergeCell ref="D270:E270"/>
    <mergeCell ref="O117:S117"/>
    <mergeCell ref="O83:S83"/>
    <mergeCell ref="A155:Y155"/>
    <mergeCell ref="A93:Y93"/>
    <mergeCell ref="O278:S278"/>
    <mergeCell ref="A27:Y27"/>
    <mergeCell ref="A19:Y19"/>
    <mergeCell ref="O281:S281"/>
    <mergeCell ref="O292:U292"/>
    <mergeCell ref="A214:Y214"/>
    <mergeCell ref="D6:L6"/>
    <mergeCell ref="O58:U58"/>
    <mergeCell ref="Q297:Q298"/>
    <mergeCell ref="S297:S298"/>
    <mergeCell ref="D22:E22"/>
    <mergeCell ref="O100:U100"/>
    <mergeCell ref="D149:E149"/>
    <mergeCell ref="A223:N224"/>
    <mergeCell ref="O287:U287"/>
    <mergeCell ref="A247:N248"/>
    <mergeCell ref="D151:E151"/>
    <mergeCell ref="O289:U289"/>
    <mergeCell ref="O68:U68"/>
    <mergeCell ref="A167:Y167"/>
    <mergeCell ref="D150:E150"/>
    <mergeCell ref="O246:S246"/>
    <mergeCell ref="A232:Y232"/>
    <mergeCell ref="A182:Y182"/>
    <mergeCell ref="O176:U176"/>
    <mergeCell ref="M17:M18"/>
    <mergeCell ref="J297:J298"/>
    <mergeCell ref="O209:S209"/>
    <mergeCell ref="AG297:AG298"/>
    <mergeCell ref="D198:E198"/>
    <mergeCell ref="D269:E269"/>
    <mergeCell ref="O280:S280"/>
    <mergeCell ref="A94:Y94"/>
    <mergeCell ref="D273:E273"/>
    <mergeCell ref="O46:S46"/>
    <mergeCell ref="O95:S95"/>
    <mergeCell ref="O89:S89"/>
    <mergeCell ref="O282:S282"/>
    <mergeCell ref="O61:S61"/>
    <mergeCell ref="A87:Y87"/>
    <mergeCell ref="O75:U75"/>
    <mergeCell ref="D89:E89"/>
    <mergeCell ref="O90:S90"/>
    <mergeCell ref="AD297:AD298"/>
    <mergeCell ref="O248:U248"/>
    <mergeCell ref="D128:E128"/>
    <mergeCell ref="D199:E199"/>
    <mergeCell ref="D186:E186"/>
    <mergeCell ref="A91:N92"/>
    <mergeCell ref="A184:Y184"/>
    <mergeCell ref="A147:Y147"/>
    <mergeCell ref="O179:S179"/>
    <mergeCell ref="AH296:AI296"/>
    <mergeCell ref="O217:U217"/>
    <mergeCell ref="O267:S267"/>
    <mergeCell ref="O154:U154"/>
    <mergeCell ref="A76:Y76"/>
    <mergeCell ref="D203:E203"/>
    <mergeCell ref="P10:Q10"/>
    <mergeCell ref="O269:S269"/>
    <mergeCell ref="O291:U291"/>
    <mergeCell ref="O91:U91"/>
    <mergeCell ref="O85:U85"/>
    <mergeCell ref="D267:E267"/>
    <mergeCell ref="O57:U57"/>
    <mergeCell ref="H17:H18"/>
    <mergeCell ref="O293:U293"/>
    <mergeCell ref="D39:E39"/>
    <mergeCell ref="AA17:AA18"/>
    <mergeCell ref="Z17:Z18"/>
    <mergeCell ref="A77:Y77"/>
    <mergeCell ref="A148:Y148"/>
    <mergeCell ref="A180:N181"/>
    <mergeCell ref="U12:V12"/>
    <mergeCell ref="O276:S276"/>
    <mergeCell ref="O63:U63"/>
    <mergeCell ref="L297:L298"/>
    <mergeCell ref="D51:E51"/>
    <mergeCell ref="U5:V5"/>
    <mergeCell ref="O203:S203"/>
    <mergeCell ref="A252:N253"/>
    <mergeCell ref="I297:I298"/>
    <mergeCell ref="K297:K298"/>
    <mergeCell ref="O294:U294"/>
    <mergeCell ref="D83:E83"/>
    <mergeCell ref="O99:U99"/>
    <mergeCell ref="A66:Y66"/>
    <mergeCell ref="O67:S67"/>
    <mergeCell ref="O236:U236"/>
    <mergeCell ref="D256:E256"/>
    <mergeCell ref="O223:U223"/>
    <mergeCell ref="D222:E222"/>
    <mergeCell ref="O96:S96"/>
    <mergeCell ref="G17:G18"/>
    <mergeCell ref="A160:Y160"/>
    <mergeCell ref="O283:S283"/>
    <mergeCell ref="D7:L7"/>
    <mergeCell ref="O216:S216"/>
    <mergeCell ref="O210:S210"/>
    <mergeCell ref="A190:Y190"/>
    <mergeCell ref="A142:Y142"/>
    <mergeCell ref="O51:S51"/>
    <mergeCell ref="D62:E62"/>
    <mergeCell ref="O109:S109"/>
    <mergeCell ref="P13:Q13"/>
    <mergeCell ref="D56:E56"/>
    <mergeCell ref="D127:E127"/>
    <mergeCell ref="D193:E193"/>
    <mergeCell ref="A63:N64"/>
    <mergeCell ref="A60:Y60"/>
    <mergeCell ref="O55:S55"/>
    <mergeCell ref="D36:E36"/>
    <mergeCell ref="D164:E164"/>
    <mergeCell ref="A17:A18"/>
    <mergeCell ref="K17:K18"/>
    <mergeCell ref="C17:C18"/>
    <mergeCell ref="D103:E103"/>
    <mergeCell ref="D37:E37"/>
    <mergeCell ref="A168:Y168"/>
    <mergeCell ref="O159:U159"/>
    <mergeCell ref="D144:E144"/>
    <mergeCell ref="A137:Y137"/>
    <mergeCell ref="H10:L10"/>
    <mergeCell ref="AF297:AF298"/>
    <mergeCell ref="A40:N41"/>
    <mergeCell ref="W296:Z296"/>
    <mergeCell ref="O41:U41"/>
    <mergeCell ref="O146:U146"/>
    <mergeCell ref="D201:E201"/>
    <mergeCell ref="O252:U252"/>
    <mergeCell ref="O150:S150"/>
    <mergeCell ref="A264:N265"/>
    <mergeCell ref="A42:Y42"/>
    <mergeCell ref="O110:U110"/>
    <mergeCell ref="O152:S152"/>
    <mergeCell ref="O279:S279"/>
    <mergeCell ref="A126:Y126"/>
    <mergeCell ref="A259:Y259"/>
    <mergeCell ref="D297:D298"/>
    <mergeCell ref="A215:Y215"/>
    <mergeCell ref="O45:S45"/>
    <mergeCell ref="O288:U288"/>
    <mergeCell ref="D61:E61"/>
    <mergeCell ref="O22:S22"/>
    <mergeCell ref="O193:S193"/>
    <mergeCell ref="AE297:AE298"/>
    <mergeCell ref="D80:E80"/>
    <mergeCell ref="O98:S98"/>
    <mergeCell ref="AA296:AF296"/>
    <mergeCell ref="D282:E282"/>
    <mergeCell ref="A121:Y121"/>
    <mergeCell ref="D104:E104"/>
    <mergeCell ref="D275:E275"/>
    <mergeCell ref="D185:E185"/>
    <mergeCell ref="O88:S88"/>
    <mergeCell ref="D277:E277"/>
    <mergeCell ref="A266:Y266"/>
    <mergeCell ref="O201:S201"/>
    <mergeCell ref="O139:S139"/>
    <mergeCell ref="O261:S261"/>
    <mergeCell ref="O285:S285"/>
    <mergeCell ref="O106:U106"/>
    <mergeCell ref="A161:Y161"/>
    <mergeCell ref="A235:N236"/>
    <mergeCell ref="O156:S156"/>
    <mergeCell ref="O105:U105"/>
    <mergeCell ref="O170:U170"/>
    <mergeCell ref="O265:U265"/>
    <mergeCell ref="D114:E114"/>
    <mergeCell ref="A170:N171"/>
    <mergeCell ref="U297:U298"/>
    <mergeCell ref="W297:W298"/>
    <mergeCell ref="D157:E157"/>
    <mergeCell ref="P12:Q12"/>
    <mergeCell ref="O169:S169"/>
    <mergeCell ref="O69:U69"/>
    <mergeCell ref="D251:E251"/>
    <mergeCell ref="A189:Y189"/>
    <mergeCell ref="A238:Y238"/>
    <mergeCell ref="A287:N288"/>
    <mergeCell ref="O37:S37"/>
    <mergeCell ref="O264:U264"/>
    <mergeCell ref="D109:E109"/>
    <mergeCell ref="A158:N159"/>
    <mergeCell ref="D280:E280"/>
    <mergeCell ref="A145:N146"/>
    <mergeCell ref="O64:U64"/>
    <mergeCell ref="O135:U135"/>
    <mergeCell ref="D246:E246"/>
    <mergeCell ref="D46:E46"/>
    <mergeCell ref="D283:E283"/>
    <mergeCell ref="D285:E285"/>
    <mergeCell ref="O163:S163"/>
    <mergeCell ref="D1:F1"/>
    <mergeCell ref="A57:N58"/>
    <mergeCell ref="I17:I18"/>
    <mergeCell ref="O2:V3"/>
    <mergeCell ref="A34:Y34"/>
    <mergeCell ref="D53:E53"/>
    <mergeCell ref="U10:V10"/>
    <mergeCell ref="H5:L5"/>
    <mergeCell ref="S6:T9"/>
    <mergeCell ref="O17:S18"/>
    <mergeCell ref="D28:E28"/>
    <mergeCell ref="O39:S39"/>
    <mergeCell ref="D52:E52"/>
    <mergeCell ref="O33:U33"/>
    <mergeCell ref="Q1:S1"/>
    <mergeCell ref="H1:P1"/>
    <mergeCell ref="AE17:AE18"/>
    <mergeCell ref="D9:E9"/>
    <mergeCell ref="F9:G9"/>
    <mergeCell ref="D38:E38"/>
    <mergeCell ref="A120:Y120"/>
    <mergeCell ref="A21:Y21"/>
    <mergeCell ref="A113:Y113"/>
    <mergeCell ref="A9:C9"/>
    <mergeCell ref="U6:V9"/>
    <mergeCell ref="D79:E79"/>
    <mergeCell ref="A74:N75"/>
    <mergeCell ref="D115:E115"/>
    <mergeCell ref="D90:E90"/>
    <mergeCell ref="O116:S116"/>
    <mergeCell ref="D96:E96"/>
    <mergeCell ref="A68:N69"/>
    <mergeCell ref="D116:E116"/>
    <mergeCell ref="A108:Y108"/>
    <mergeCell ref="O82:S82"/>
    <mergeCell ref="AK297:AK298"/>
    <mergeCell ref="A240:N241"/>
    <mergeCell ref="O128:S128"/>
    <mergeCell ref="O255:S255"/>
    <mergeCell ref="D72:E72"/>
    <mergeCell ref="AH297:AH298"/>
    <mergeCell ref="D81:E81"/>
    <mergeCell ref="O48:U48"/>
    <mergeCell ref="O153:U153"/>
    <mergeCell ref="A212:N213"/>
    <mergeCell ref="A172:Y172"/>
    <mergeCell ref="A243:Y243"/>
    <mergeCell ref="O73:S73"/>
    <mergeCell ref="D82:E82"/>
    <mergeCell ref="AI297:AI298"/>
    <mergeCell ref="O187:U187"/>
    <mergeCell ref="O115:S115"/>
    <mergeCell ref="A101:Y101"/>
    <mergeCell ref="O239:S239"/>
    <mergeCell ref="O253:U253"/>
    <mergeCell ref="O240:U240"/>
    <mergeCell ref="A134:N135"/>
    <mergeCell ref="O97:S97"/>
    <mergeCell ref="A125:Y125"/>
    <mergeCell ref="AJ296:AK296"/>
    <mergeCell ref="A23:N24"/>
    <mergeCell ref="D272:E272"/>
    <mergeCell ref="D210:E210"/>
    <mergeCell ref="A226:Y226"/>
    <mergeCell ref="D209:E209"/>
    <mergeCell ref="D274:E274"/>
    <mergeCell ref="D245:E245"/>
    <mergeCell ref="D122:E122"/>
    <mergeCell ref="A70:Y70"/>
    <mergeCell ref="O235:U235"/>
    <mergeCell ref="D211:E211"/>
    <mergeCell ref="A289:N294"/>
    <mergeCell ref="D31:E31"/>
    <mergeCell ref="A32:N33"/>
    <mergeCell ref="A112:Y112"/>
    <mergeCell ref="A47:N48"/>
    <mergeCell ref="O191:S191"/>
    <mergeCell ref="O111:U111"/>
    <mergeCell ref="O247:U247"/>
    <mergeCell ref="O260:S260"/>
    <mergeCell ref="D156:E156"/>
    <mergeCell ref="O174:S174"/>
    <mergeCell ref="D202:E202"/>
    <mergeCell ref="AB17:AD18"/>
    <mergeCell ref="A110:N111"/>
    <mergeCell ref="D117:E117"/>
    <mergeCell ref="D55:E55"/>
    <mergeCell ref="D30:E30"/>
    <mergeCell ref="O230:U230"/>
    <mergeCell ref="D67:E67"/>
    <mergeCell ref="D5:E5"/>
    <mergeCell ref="A50:Y50"/>
    <mergeCell ref="A86:Y86"/>
    <mergeCell ref="O78:S78"/>
    <mergeCell ref="O53:S53"/>
    <mergeCell ref="D8:L8"/>
    <mergeCell ref="O192:S192"/>
    <mergeCell ref="A178:Y178"/>
    <mergeCell ref="O15:S16"/>
    <mergeCell ref="A123:N124"/>
    <mergeCell ref="O175:U175"/>
    <mergeCell ref="A6:C6"/>
    <mergeCell ref="A187:N188"/>
    <mergeCell ref="D88:E88"/>
    <mergeCell ref="A26:Y26"/>
    <mergeCell ref="A118:N119"/>
    <mergeCell ref="A71:Y71"/>
    <mergeCell ref="AJ297:AJ298"/>
    <mergeCell ref="D139:E139"/>
    <mergeCell ref="O157:S157"/>
    <mergeCell ref="A140:N141"/>
    <mergeCell ref="O284:S284"/>
    <mergeCell ref="O222:S222"/>
    <mergeCell ref="O234:S234"/>
    <mergeCell ref="A220:Y220"/>
    <mergeCell ref="O221:S221"/>
    <mergeCell ref="O286:S286"/>
    <mergeCell ref="D284:E284"/>
    <mergeCell ref="A197:Y197"/>
    <mergeCell ref="O166:U166"/>
    <mergeCell ref="A229:N230"/>
    <mergeCell ref="O141:U141"/>
    <mergeCell ref="O212:U212"/>
    <mergeCell ref="D255:E255"/>
    <mergeCell ref="D260:E260"/>
    <mergeCell ref="C296:S296"/>
    <mergeCell ref="A165:N166"/>
    <mergeCell ref="O229:U229"/>
    <mergeCell ref="A143:Y143"/>
    <mergeCell ref="O204:U204"/>
    <mergeCell ref="N297:N298"/>
    <mergeCell ref="W17:W18"/>
    <mergeCell ref="O80:S80"/>
    <mergeCell ref="O104:S104"/>
    <mergeCell ref="O52:S52"/>
    <mergeCell ref="O79:S79"/>
    <mergeCell ref="A65:Y65"/>
    <mergeCell ref="O144:S144"/>
    <mergeCell ref="O158:U158"/>
    <mergeCell ref="O218:U218"/>
    <mergeCell ref="O81:S81"/>
    <mergeCell ref="O208:S208"/>
    <mergeCell ref="A105:N106"/>
    <mergeCell ref="O47:U47"/>
    <mergeCell ref="O149:S149"/>
    <mergeCell ref="A99:N100"/>
    <mergeCell ref="B17:B18"/>
    <mergeCell ref="O151:S151"/>
    <mergeCell ref="A131:Y131"/>
    <mergeCell ref="O165:U165"/>
    <mergeCell ref="O140:U140"/>
    <mergeCell ref="D208:E208"/>
    <mergeCell ref="J17:J18"/>
    <mergeCell ref="L17:L18"/>
    <mergeCell ref="O171:U171"/>
    <mergeCell ref="P9:Q9"/>
    <mergeCell ref="A5:C5"/>
    <mergeCell ref="A102:Y102"/>
    <mergeCell ref="O103:S103"/>
    <mergeCell ref="P11:Q11"/>
    <mergeCell ref="O130:U130"/>
    <mergeCell ref="H9:I9"/>
    <mergeCell ref="O30:S30"/>
    <mergeCell ref="D281:E281"/>
    <mergeCell ref="P6:Q6"/>
    <mergeCell ref="O29:S29"/>
    <mergeCell ref="A175:N176"/>
    <mergeCell ref="O200:S200"/>
    <mergeCell ref="D263:E263"/>
    <mergeCell ref="O44:S44"/>
    <mergeCell ref="O31:S31"/>
    <mergeCell ref="A59:Y59"/>
    <mergeCell ref="O202:S202"/>
    <mergeCell ref="D78:E78"/>
    <mergeCell ref="O62:S62"/>
    <mergeCell ref="O56:S56"/>
    <mergeCell ref="D98:E98"/>
    <mergeCell ref="D73:E73"/>
    <mergeCell ref="A136:Y136"/>
    <mergeCell ref="O28:S28"/>
    <mergeCell ref="D174:E174"/>
    <mergeCell ref="O270:S270"/>
    <mergeCell ref="A35:Y35"/>
    <mergeCell ref="A206:Y206"/>
    <mergeCell ref="O36:S36"/>
    <mergeCell ref="D45:E45"/>
    <mergeCell ref="O263:S263"/>
    <mergeCell ref="O297:O298"/>
    <mergeCell ref="V297:V298"/>
    <mergeCell ref="X297:X298"/>
    <mergeCell ref="A244:Y244"/>
    <mergeCell ref="O245:S245"/>
    <mergeCell ref="A231:Y231"/>
    <mergeCell ref="O180:U180"/>
    <mergeCell ref="A173:Y173"/>
    <mergeCell ref="O271:S271"/>
    <mergeCell ref="A49:Y49"/>
    <mergeCell ref="A207:Y207"/>
    <mergeCell ref="O268:S268"/>
    <mergeCell ref="P297:P298"/>
    <mergeCell ref="T297:T298"/>
    <mergeCell ref="A250:Y250"/>
    <mergeCell ref="O251:S251"/>
    <mergeCell ref="D179:E179"/>
    <mergeCell ref="A297:A298"/>
    <mergeCell ref="C297:C298"/>
    <mergeCell ref="D169:E169"/>
    <mergeCell ref="A219:Y219"/>
    <mergeCell ref="B297:B298"/>
    <mergeCell ref="O134:U134"/>
    <mergeCell ref="O273:S273"/>
    <mergeCell ref="O257:U257"/>
    <mergeCell ref="A242:Y242"/>
    <mergeCell ref="O241:U241"/>
    <mergeCell ref="D261:E261"/>
    <mergeCell ref="E297:E298"/>
    <mergeCell ref="G297:G298"/>
    <mergeCell ref="A237:Y237"/>
    <mergeCell ref="A225:Y225"/>
    <mergeCell ref="O164:S164"/>
    <mergeCell ref="A162:Y162"/>
    <mergeCell ref="A227:Y227"/>
    <mergeCell ref="O228:S228"/>
    <mergeCell ref="A177:Y177"/>
    <mergeCell ref="T296:V296"/>
    <mergeCell ref="O145:U145"/>
    <mergeCell ref="D200:E200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388</v>
      </c>
      <c r="H1" s="52"/>
    </row>
    <row r="3" spans="2:8" x14ac:dyDescent="0.2">
      <c r="B3" s="47" t="s">
        <v>389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390</v>
      </c>
      <c r="D6" s="47" t="s">
        <v>391</v>
      </c>
      <c r="E6" s="47"/>
    </row>
    <row r="7" spans="2:8" x14ac:dyDescent="0.2">
      <c r="B7" s="47" t="s">
        <v>392</v>
      </c>
      <c r="C7" s="47" t="s">
        <v>393</v>
      </c>
      <c r="D7" s="47" t="s">
        <v>394</v>
      </c>
      <c r="E7" s="47"/>
    </row>
    <row r="8" spans="2:8" x14ac:dyDescent="0.2">
      <c r="B8" s="47" t="s">
        <v>395</v>
      </c>
      <c r="C8" s="47" t="s">
        <v>396</v>
      </c>
      <c r="D8" s="47" t="s">
        <v>397</v>
      </c>
      <c r="E8" s="47"/>
    </row>
    <row r="9" spans="2:8" x14ac:dyDescent="0.2">
      <c r="B9" s="47" t="s">
        <v>398</v>
      </c>
      <c r="C9" s="47" t="s">
        <v>399</v>
      </c>
      <c r="D9" s="47" t="s">
        <v>400</v>
      </c>
      <c r="E9" s="47"/>
    </row>
    <row r="10" spans="2:8" x14ac:dyDescent="0.2">
      <c r="B10" s="47" t="s">
        <v>401</v>
      </c>
      <c r="C10" s="47" t="s">
        <v>402</v>
      </c>
      <c r="D10" s="47" t="s">
        <v>403</v>
      </c>
      <c r="E10" s="47"/>
    </row>
    <row r="11" spans="2:8" x14ac:dyDescent="0.2">
      <c r="B11" s="47" t="s">
        <v>404</v>
      </c>
      <c r="C11" s="47" t="s">
        <v>405</v>
      </c>
      <c r="D11" s="47" t="s">
        <v>187</v>
      </c>
      <c r="E11" s="47"/>
    </row>
    <row r="13" spans="2:8" x14ac:dyDescent="0.2">
      <c r="B13" s="47" t="s">
        <v>406</v>
      </c>
      <c r="C13" s="47" t="s">
        <v>390</v>
      </c>
      <c r="D13" s="47"/>
      <c r="E13" s="47"/>
    </row>
    <row r="15" spans="2:8" x14ac:dyDescent="0.2">
      <c r="B15" s="47" t="s">
        <v>407</v>
      </c>
      <c r="C15" s="47" t="s">
        <v>393</v>
      </c>
      <c r="D15" s="47"/>
      <c r="E15" s="47"/>
    </row>
    <row r="17" spans="2:5" x14ac:dyDescent="0.2">
      <c r="B17" s="47" t="s">
        <v>408</v>
      </c>
      <c r="C17" s="47" t="s">
        <v>396</v>
      </c>
      <c r="D17" s="47"/>
      <c r="E17" s="47"/>
    </row>
    <row r="19" spans="2:5" x14ac:dyDescent="0.2">
      <c r="B19" s="47" t="s">
        <v>409</v>
      </c>
      <c r="C19" s="47" t="s">
        <v>399</v>
      </c>
      <c r="D19" s="47"/>
      <c r="E19" s="47"/>
    </row>
    <row r="21" spans="2:5" x14ac:dyDescent="0.2">
      <c r="B21" s="47" t="s">
        <v>410</v>
      </c>
      <c r="C21" s="47" t="s">
        <v>402</v>
      </c>
      <c r="D21" s="47"/>
      <c r="E21" s="47"/>
    </row>
    <row r="23" spans="2:5" x14ac:dyDescent="0.2">
      <c r="B23" s="47" t="s">
        <v>411</v>
      </c>
      <c r="C23" s="47" t="s">
        <v>405</v>
      </c>
      <c r="D23" s="47"/>
      <c r="E23" s="47"/>
    </row>
    <row r="25" spans="2:5" x14ac:dyDescent="0.2">
      <c r="B25" s="47" t="s">
        <v>412</v>
      </c>
      <c r="C25" s="47"/>
      <c r="D25" s="47"/>
      <c r="E25" s="47"/>
    </row>
    <row r="26" spans="2:5" x14ac:dyDescent="0.2">
      <c r="B26" s="47" t="s">
        <v>413</v>
      </c>
      <c r="C26" s="47"/>
      <c r="D26" s="47"/>
      <c r="E26" s="47"/>
    </row>
    <row r="27" spans="2:5" x14ac:dyDescent="0.2">
      <c r="B27" s="47" t="s">
        <v>414</v>
      </c>
      <c r="C27" s="47"/>
      <c r="D27" s="47"/>
      <c r="E27" s="47"/>
    </row>
    <row r="28" spans="2:5" x14ac:dyDescent="0.2">
      <c r="B28" s="47" t="s">
        <v>415</v>
      </c>
      <c r="C28" s="47"/>
      <c r="D28" s="47"/>
      <c r="E28" s="47"/>
    </row>
    <row r="29" spans="2:5" x14ac:dyDescent="0.2">
      <c r="B29" s="47" t="s">
        <v>416</v>
      </c>
      <c r="C29" s="47"/>
      <c r="D29" s="47"/>
      <c r="E29" s="47"/>
    </row>
    <row r="30" spans="2:5" x14ac:dyDescent="0.2">
      <c r="B30" s="47" t="s">
        <v>417</v>
      </c>
      <c r="C30" s="47"/>
      <c r="D30" s="47"/>
      <c r="E30" s="47"/>
    </row>
    <row r="31" spans="2:5" x14ac:dyDescent="0.2">
      <c r="B31" s="47" t="s">
        <v>418</v>
      </c>
      <c r="C31" s="47"/>
      <c r="D31" s="47"/>
      <c r="E31" s="47"/>
    </row>
    <row r="32" spans="2:5" x14ac:dyDescent="0.2">
      <c r="B32" s="47" t="s">
        <v>419</v>
      </c>
      <c r="C32" s="47"/>
      <c r="D32" s="47"/>
      <c r="E32" s="47"/>
    </row>
    <row r="33" spans="2:5" x14ac:dyDescent="0.2">
      <c r="B33" s="47" t="s">
        <v>420</v>
      </c>
      <c r="C33" s="47"/>
      <c r="D33" s="47"/>
      <c r="E33" s="47"/>
    </row>
    <row r="34" spans="2:5" x14ac:dyDescent="0.2">
      <c r="B34" s="47" t="s">
        <v>421</v>
      </c>
      <c r="C34" s="47"/>
      <c r="D34" s="47"/>
      <c r="E34" s="47"/>
    </row>
    <row r="35" spans="2:5" x14ac:dyDescent="0.2">
      <c r="B35" s="47" t="s">
        <v>422</v>
      </c>
      <c r="C35" s="47"/>
      <c r="D35" s="47"/>
      <c r="E35" s="47"/>
    </row>
  </sheetData>
  <sheetProtection algorithmName="SHA-512" hashValue="szniqFBQVm3Gt5roGefMEfngD5BsJFCGSBmrAsC/kV+vS/5byjNpxD+z6j+jp0DLxJVLV6GDDlodprVDivNYvQ==" saltValue="x7s55pKp2/LQJngubV+J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491</vt:i4>
      </vt:variant>
    </vt:vector>
  </HeadingPairs>
  <TitlesOfParts>
    <vt:vector size="4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2024-04-26T11:08:42Z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