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1BEE88-4D42-4208-A9FE-60CBB09D06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A10" i="1" s="1"/>
  <c r="D7" i="1"/>
  <c r="P6" i="1"/>
  <c r="O2" i="1"/>
  <c r="Y33" i="1" l="1"/>
  <c r="Y280" i="1"/>
  <c r="Y304" i="1"/>
  <c r="Y320" i="1"/>
  <c r="Y365" i="1"/>
  <c r="Y380" i="1"/>
  <c r="Y381" i="1" s="1"/>
  <c r="X381" i="1"/>
  <c r="V538" i="1"/>
  <c r="X513" i="1"/>
  <c r="X206" i="1"/>
  <c r="Y202" i="1"/>
  <c r="X314" i="1"/>
  <c r="Y313" i="1"/>
  <c r="Y314" i="1" s="1"/>
  <c r="X172" i="1"/>
  <c r="Y170" i="1"/>
  <c r="Y172" i="1" s="1"/>
  <c r="Y206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Y441" i="1"/>
  <c r="C538" i="1"/>
  <c r="W532" i="1"/>
  <c r="X200" i="1"/>
  <c r="X221" i="1"/>
  <c r="X293" i="1"/>
  <c r="X292" i="1"/>
  <c r="X437" i="1"/>
  <c r="Y494" i="1"/>
  <c r="Y499" i="1" s="1"/>
  <c r="X499" i="1"/>
  <c r="Y508" i="1"/>
  <c r="Y513" i="1" s="1"/>
  <c r="F10" i="1"/>
  <c r="F9" i="1"/>
  <c r="J9" i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2" i="1" l="1"/>
  <c r="Y533" i="1"/>
  <c r="X528" i="1"/>
  <c r="X531" i="1"/>
</calcChain>
</file>

<file path=xl/sharedStrings.xml><?xml version="1.0" encoding="utf-8"?>
<sst xmlns="http://schemas.openxmlformats.org/spreadsheetml/2006/main" count="2247" uniqueCount="728">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</sst>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727</v>
      </c>
      <c r="I5" s="554"/>
      <c r="J5" s="554"/>
      <c r="K5" s="554"/>
      <c r="L5" s="548"/>
      <c r="M5" s="59"/>
      <c r="O5" s="24" t="s">
        <v>9</v>
      </c>
      <c r="P5" s="727">
        <v>45411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Понедельник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0.33333333333333331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30</v>
      </c>
      <c r="X50" s="366">
        <f>IFERROR(IF(W50="",0,CEILING((W50/$H50),1)*$H50),"")</f>
        <v>32.400000000000006</v>
      </c>
      <c r="Y50" s="36">
        <f>IFERROR(IF(X50=0,"",ROUNDUP(X50/H50,0)*0.02175),"")</f>
        <v>6.5250000000000002E-2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90</v>
      </c>
      <c r="X51" s="366">
        <f>IFERROR(IF(W51="",0,CEILING((W51/$H51),1)*$H51),"")</f>
        <v>91.800000000000011</v>
      </c>
      <c r="Y51" s="36">
        <f>IFERROR(IF(X51=0,"",ROUNDUP(X51/H51,0)*0.00753),"")</f>
        <v>0.25602000000000003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36.111111111111107</v>
      </c>
      <c r="X52" s="367">
        <f>IFERROR(X50/H50,"0")+IFERROR(X51/H51,"0")</f>
        <v>37</v>
      </c>
      <c r="Y52" s="367">
        <f>IFERROR(IF(Y50="",0,Y50),"0")+IFERROR(IF(Y51="",0,Y51),"0")</f>
        <v>0.32127000000000006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120</v>
      </c>
      <c r="X53" s="367">
        <f>IFERROR(SUM(X50:X51),"0")</f>
        <v>124.20000000000002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200</v>
      </c>
      <c r="X56" s="366">
        <f>IFERROR(IF(W56="",0,CEILING((W56/$H56),1)*$H56),"")</f>
        <v>205.20000000000002</v>
      </c>
      <c r="Y56" s="36">
        <f>IFERROR(IF(X56=0,"",ROUNDUP(X56/H56,0)*0.02175),"")</f>
        <v>0.41324999999999995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810</v>
      </c>
      <c r="X58" s="366">
        <f>IFERROR(IF(W58="",0,CEILING((W58/$H58),1)*$H58),"")</f>
        <v>810</v>
      </c>
      <c r="Y58" s="36">
        <f>IFERROR(IF(X58=0,"",ROUNDUP(X58/H58,0)*0.00937),"")</f>
        <v>1.6865999999999999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198.51851851851853</v>
      </c>
      <c r="X60" s="367">
        <f>IFERROR(X56/H56,"0")+IFERROR(X57/H57,"0")+IFERROR(X58/H58,"0")+IFERROR(X59/H59,"0")</f>
        <v>199</v>
      </c>
      <c r="Y60" s="367">
        <f>IFERROR(IF(Y56="",0,Y56),"0")+IFERROR(IF(Y57="",0,Y57),"0")+IFERROR(IF(Y58="",0,Y58),"0")+IFERROR(IF(Y59="",0,Y59),"0")</f>
        <v>2.09985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1010</v>
      </c>
      <c r="X61" s="367">
        <f>IFERROR(SUM(X56:X59),"0")</f>
        <v>1015.2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20</v>
      </c>
      <c r="X64" s="366">
        <f t="shared" ref="X64:X85" si="2">IFERROR(IF(W64="",0,CEILING((W64/$H64),1)*$H64),"")</f>
        <v>22.4</v>
      </c>
      <c r="Y64" s="36">
        <f t="shared" ref="Y64:Y70" si="3">IFERROR(IF(X64=0,"",ROUNDUP(X64/H64,0)*0.02175),"")</f>
        <v>4.3499999999999997E-2</v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600</v>
      </c>
      <c r="X68" s="366">
        <f t="shared" si="2"/>
        <v>604.80000000000007</v>
      </c>
      <c r="Y68" s="36">
        <f t="shared" si="3"/>
        <v>1.218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70"/>
      <c r="F69" s="364">
        <v>1.35</v>
      </c>
      <c r="G69" s="32">
        <v>8</v>
      </c>
      <c r="H69" s="364">
        <v>10.8</v>
      </c>
      <c r="I69" s="364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70"/>
      <c r="F70" s="364">
        <v>1.4</v>
      </c>
      <c r="G70" s="32">
        <v>8</v>
      </c>
      <c r="H70" s="364">
        <v>11.2</v>
      </c>
      <c r="I70" s="364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30</v>
      </c>
      <c r="X70" s="366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20</v>
      </c>
      <c r="X71" s="366">
        <f t="shared" si="2"/>
        <v>21</v>
      </c>
      <c r="Y71" s="36">
        <f>IFERROR(IF(X71=0,"",ROUNDUP(X71/H71,0)*0.00753),"")</f>
        <v>5.271E-2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560</v>
      </c>
      <c r="X72" s="366">
        <f t="shared" si="2"/>
        <v>560</v>
      </c>
      <c r="Y72" s="36">
        <f t="shared" ref="Y72:Y79" si="4">IFERROR(IF(X72=0,"",ROUNDUP(X72/H72,0)*0.00937),"")</f>
        <v>1.3118000000000001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270</v>
      </c>
      <c r="X79" s="366">
        <f t="shared" si="2"/>
        <v>270</v>
      </c>
      <c r="Y79" s="36">
        <f t="shared" si="4"/>
        <v>0.56220000000000003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44</v>
      </c>
      <c r="X80" s="366">
        <f t="shared" si="2"/>
        <v>44.800000000000004</v>
      </c>
      <c r="Y80" s="36">
        <f>IFERROR(IF(X80=0,"",ROUNDUP(X80/H80,0)*0.00753),"")</f>
        <v>0.10542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540</v>
      </c>
      <c r="X84" s="366">
        <f t="shared" si="2"/>
        <v>540</v>
      </c>
      <c r="Y84" s="36">
        <f>IFERROR(IF(X84=0,"",ROUNDUP(X84/H84,0)*0.00937),"")</f>
        <v>1.1244000000000001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400.43650793650795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402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4.4832800000000006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2084</v>
      </c>
      <c r="X87" s="367">
        <f>IFERROR(SUM(X64:X85),"0")</f>
        <v>2096.6000000000004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31.5</v>
      </c>
      <c r="X103" s="366">
        <f t="shared" si="5"/>
        <v>33.599999999999994</v>
      </c>
      <c r="Y103" s="36">
        <f>IFERROR(IF(X103=0,"",ROUNDUP(X103/H103,0)*0.00753),"")</f>
        <v>9.0359999999999996E-2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11.25</v>
      </c>
      <c r="X104" s="367">
        <f>IFERROR(X96/H96,"0")+IFERROR(X97/H97,"0")+IFERROR(X98/H98,"0")+IFERROR(X99/H99,"0")+IFERROR(X100/H100,"0")+IFERROR(X101/H101,"0")+IFERROR(X102/H102,"0")+IFERROR(X103/H103,"0")</f>
        <v>11.999999999999998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9.0359999999999996E-2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31.5</v>
      </c>
      <c r="X105" s="367">
        <f>IFERROR(SUM(X96:X103),"0")</f>
        <v>33.599999999999994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4301051437</v>
      </c>
      <c r="D110" s="369">
        <v>4607091386967</v>
      </c>
      <c r="E110" s="370"/>
      <c r="F110" s="364">
        <v>1.35</v>
      </c>
      <c r="G110" s="32">
        <v>6</v>
      </c>
      <c r="H110" s="364">
        <v>8.1</v>
      </c>
      <c r="I110" s="364">
        <v>8.6639999999999997</v>
      </c>
      <c r="J110" s="32">
        <v>56</v>
      </c>
      <c r="K110" s="32" t="s">
        <v>99</v>
      </c>
      <c r="L110" s="33" t="s">
        <v>119</v>
      </c>
      <c r="M110" s="33"/>
      <c r="N110" s="32">
        <v>45</v>
      </c>
      <c r="O110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4301051543</v>
      </c>
      <c r="D111" s="369">
        <v>4607091386967</v>
      </c>
      <c r="E111" s="370"/>
      <c r="F111" s="364">
        <v>1.4</v>
      </c>
      <c r="G111" s="32">
        <v>6</v>
      </c>
      <c r="H111" s="364">
        <v>8.4</v>
      </c>
      <c r="I111" s="364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45</v>
      </c>
      <c r="O111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600</v>
      </c>
      <c r="X111" s="366">
        <f t="shared" si="6"/>
        <v>604.80000000000007</v>
      </c>
      <c r="Y111" s="36">
        <f>IFERROR(IF(X111=0,"",ROUNDUP(X111/H111,0)*0.02175),"")</f>
        <v>1.5659999999999998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70</v>
      </c>
      <c r="X112" s="366">
        <f t="shared" si="6"/>
        <v>75.600000000000009</v>
      </c>
      <c r="Y112" s="36">
        <f>IFERROR(IF(X112=0,"",ROUNDUP(X112/H112,0)*0.02175),"")</f>
        <v>0.19574999999999998</v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66</v>
      </c>
      <c r="X115" s="366">
        <f t="shared" si="6"/>
        <v>66</v>
      </c>
      <c r="Y115" s="36">
        <f>IFERROR(IF(X115=0,"",ROUNDUP(X115/H115,0)*0.00753),"")</f>
        <v>0.18825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765</v>
      </c>
      <c r="X116" s="366">
        <f t="shared" si="6"/>
        <v>766.80000000000007</v>
      </c>
      <c r="Y116" s="36">
        <f>IFERROR(IF(X116=0,"",ROUNDUP(X116/H116,0)*0.00753),"")</f>
        <v>2.1385200000000002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35</v>
      </c>
      <c r="X119" s="366">
        <f t="shared" si="6"/>
        <v>36</v>
      </c>
      <c r="Y119" s="36">
        <f>IFERROR(IF(X119=0,"",ROUNDUP(X119/H119,0)*0.00753),"")</f>
        <v>9.0359999999999996E-2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399.76190476190476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402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4.1788799999999995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1536</v>
      </c>
      <c r="X122" s="367">
        <f>IFERROR(SUM(X107:X120),"0")</f>
        <v>1549.2000000000003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60</v>
      </c>
      <c r="X126" s="366">
        <f t="shared" si="7"/>
        <v>67.2</v>
      </c>
      <c r="Y126" s="36">
        <f>IFERROR(IF(X126=0,"",ROUNDUP(X126/H126,0)*0.02175),"")</f>
        <v>0.17399999999999999</v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26.4</v>
      </c>
      <c r="X129" s="366">
        <f t="shared" si="7"/>
        <v>27.72</v>
      </c>
      <c r="Y129" s="36">
        <f>IFERROR(IF(X129=0,"",ROUNDUP(X129/H129,0)*0.00753),"")</f>
        <v>0.10542</v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20.476190476190474</v>
      </c>
      <c r="X131" s="367">
        <f>IFERROR(X124/H124,"0")+IFERROR(X125/H125,"0")+IFERROR(X126/H126,"0")+IFERROR(X127/H127,"0")+IFERROR(X128/H128,"0")+IFERROR(X129/H129,"0")+IFERROR(X130/H130,"0")</f>
        <v>22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0.27942</v>
      </c>
      <c r="Z131" s="368"/>
      <c r="AA131" s="368"/>
    </row>
    <row r="132" spans="1:54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86.4</v>
      </c>
      <c r="X132" s="367">
        <f>IFERROR(SUM(X124:X130),"0")</f>
        <v>94.92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100</v>
      </c>
      <c r="X136" s="366">
        <f>IFERROR(IF(W136="",0,CEILING((W136/$H136),1)*$H136),"")</f>
        <v>100.80000000000001</v>
      </c>
      <c r="Y136" s="36">
        <f>IFERROR(IF(X136=0,"",ROUNDUP(X136/H136,0)*0.02175),"")</f>
        <v>0.26100000000000001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450</v>
      </c>
      <c r="X138" s="366">
        <f>IFERROR(IF(W138="",0,CEILING((W138/$H138),1)*$H138),"")</f>
        <v>450.90000000000003</v>
      </c>
      <c r="Y138" s="36">
        <f>IFERROR(IF(X138=0,"",ROUNDUP(X138/H138,0)*0.00753),"")</f>
        <v>1.2575100000000001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178.57142857142856</v>
      </c>
      <c r="X140" s="367">
        <f>IFERROR(X135/H135,"0")+IFERROR(X136/H136,"0")+IFERROR(X137/H137,"0")+IFERROR(X138/H138,"0")+IFERROR(X139/H139,"0")</f>
        <v>179</v>
      </c>
      <c r="Y140" s="367">
        <f>IFERROR(IF(Y135="",0,Y135),"0")+IFERROR(IF(Y136="",0,Y136),"0")+IFERROR(IF(Y137="",0,Y137),"0")+IFERROR(IF(Y138="",0,Y138),"0")+IFERROR(IF(Y139="",0,Y139),"0")</f>
        <v>1.51851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550</v>
      </c>
      <c r="X141" s="367">
        <f>IFERROR(SUM(X135:X139),"0")</f>
        <v>551.70000000000005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50</v>
      </c>
      <c r="X152" s="366">
        <f t="shared" ref="X152:X160" si="8">IFERROR(IF(W152="",0,CEILING((W152/$H152),1)*$H152),"")</f>
        <v>50.400000000000006</v>
      </c>
      <c r="Y152" s="36">
        <f>IFERROR(IF(X152=0,"",ROUNDUP(X152/H152,0)*0.00753),"")</f>
        <v>9.0359999999999996E-2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130</v>
      </c>
      <c r="X154" s="366">
        <f t="shared" si="8"/>
        <v>130.20000000000002</v>
      </c>
      <c r="Y154" s="36">
        <f>IFERROR(IF(X154=0,"",ROUNDUP(X154/H154,0)*0.00753),"")</f>
        <v>0.23343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77</v>
      </c>
      <c r="X155" s="366">
        <f t="shared" si="8"/>
        <v>77.7</v>
      </c>
      <c r="Y155" s="36">
        <f>IFERROR(IF(X155=0,"",ROUNDUP(X155/H155,0)*0.00502),"")</f>
        <v>0.18574000000000002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105</v>
      </c>
      <c r="X157" s="366">
        <f t="shared" si="8"/>
        <v>105</v>
      </c>
      <c r="Y157" s="36">
        <f>IFERROR(IF(X157=0,"",ROUNDUP(X157/H157,0)*0.00502),"")</f>
        <v>0.251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140</v>
      </c>
      <c r="X158" s="366">
        <f t="shared" si="8"/>
        <v>140.70000000000002</v>
      </c>
      <c r="Y158" s="36">
        <f>IFERROR(IF(X158=0,"",ROUNDUP(X158/H158,0)*0.00502),"")</f>
        <v>0.33634000000000003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200.95238095238093</v>
      </c>
      <c r="X161" s="367">
        <f>IFERROR(X152/H152,"0")+IFERROR(X153/H153,"0")+IFERROR(X154/H154,"0")+IFERROR(X155/H155,"0")+IFERROR(X156/H156,"0")+IFERROR(X157/H157,"0")+IFERROR(X158/H158,"0")+IFERROR(X159/H159,"0")+IFERROR(X160/H160,"0")</f>
        <v>202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1.13452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522</v>
      </c>
      <c r="X162" s="367">
        <f>IFERROR(SUM(X152:X160),"0")</f>
        <v>525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90</v>
      </c>
      <c r="X175" s="366">
        <f>IFERROR(IF(W175="",0,CEILING((W175/$H175),1)*$H175),"")</f>
        <v>91.800000000000011</v>
      </c>
      <c r="Y175" s="36">
        <f>IFERROR(IF(X175=0,"",ROUNDUP(X175/H175,0)*0.00937),"")</f>
        <v>0.15928999999999999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100</v>
      </c>
      <c r="X176" s="366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140</v>
      </c>
      <c r="X177" s="366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60</v>
      </c>
      <c r="X178" s="366">
        <f>IFERROR(IF(W178="",0,CEILING((W178/$H178),1)*$H178),"")</f>
        <v>64.800000000000011</v>
      </c>
      <c r="Y178" s="36">
        <f>IFERROR(IF(X178=0,"",ROUNDUP(X178/H178,0)*0.00937),"")</f>
        <v>0.11244</v>
      </c>
      <c r="Z178" s="56"/>
      <c r="AA178" s="57"/>
      <c r="AE178" s="58"/>
      <c r="BB178" s="161" t="s">
        <v>1</v>
      </c>
    </row>
    <row r="179" spans="1:54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72.222222222222214</v>
      </c>
      <c r="X179" s="367">
        <f>IFERROR(X175/H175,"0")+IFERROR(X176/H176,"0")+IFERROR(X177/H177,"0")+IFERROR(X178/H178,"0")</f>
        <v>74</v>
      </c>
      <c r="Y179" s="367">
        <f>IFERROR(IF(Y175="",0,Y175),"0")+IFERROR(IF(Y176="",0,Y176),"0")+IFERROR(IF(Y177="",0,Y177),"0")+IFERROR(IF(Y178="",0,Y178),"0")</f>
        <v>0.69338</v>
      </c>
      <c r="Z179" s="368"/>
      <c r="AA179" s="368"/>
    </row>
    <row r="180" spans="1:54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390</v>
      </c>
      <c r="X180" s="367">
        <f>IFERROR(SUM(X175:X178),"0")</f>
        <v>399.60000000000008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70</v>
      </c>
      <c r="X183" s="366">
        <f t="shared" si="9"/>
        <v>78.3</v>
      </c>
      <c r="Y183" s="36">
        <f>IFERROR(IF(X183=0,"",ROUNDUP(X183/H183,0)*0.02175),"")</f>
        <v>0.19574999999999998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200</v>
      </c>
      <c r="X188" s="366">
        <f t="shared" si="9"/>
        <v>201.6</v>
      </c>
      <c r="Y188" s="36">
        <f>IFERROR(IF(X188=0,"",ROUNDUP(X188/H188,0)*0.00753),"")</f>
        <v>0.63251999999999997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240</v>
      </c>
      <c r="X190" s="366">
        <f t="shared" si="9"/>
        <v>240</v>
      </c>
      <c r="Y190" s="36">
        <f>IFERROR(IF(X190=0,"",ROUNDUP(X190/H190,0)*0.00753),"")</f>
        <v>0.753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240</v>
      </c>
      <c r="X192" s="366">
        <f t="shared" si="9"/>
        <v>240</v>
      </c>
      <c r="Y192" s="36">
        <f t="shared" ref="Y192:Y198" si="10">IFERROR(IF(X192=0,"",ROUNDUP(X192/H192,0)*0.00753),"")</f>
        <v>0.753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440</v>
      </c>
      <c r="X194" s="366">
        <f t="shared" si="9"/>
        <v>441.59999999999997</v>
      </c>
      <c r="Y194" s="36">
        <f t="shared" si="10"/>
        <v>1.3855200000000001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72</v>
      </c>
      <c r="X197" s="366">
        <f t="shared" si="9"/>
        <v>72</v>
      </c>
      <c r="Y197" s="36">
        <f t="shared" si="10"/>
        <v>0.22590000000000002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260</v>
      </c>
      <c r="X198" s="366">
        <f t="shared" si="9"/>
        <v>261.59999999999997</v>
      </c>
      <c r="Y198" s="36">
        <f t="shared" si="10"/>
        <v>0.82077</v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613.0459770114943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616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4.7664600000000004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1522</v>
      </c>
      <c r="X200" s="367">
        <f>IFERROR(SUM(X182:X198),"0")</f>
        <v>1535.1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20</v>
      </c>
      <c r="X204" s="366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36</v>
      </c>
      <c r="X205" s="366">
        <f>IFERROR(IF(W205="",0,CEILING((W205/$H205),1)*$H205),"")</f>
        <v>36</v>
      </c>
      <c r="Y205" s="36">
        <f>IFERROR(IF(X205=0,"",ROUNDUP(X205/H205,0)*0.00753),"")</f>
        <v>0.11295000000000001</v>
      </c>
      <c r="Z205" s="56"/>
      <c r="AA205" s="57"/>
      <c r="AE205" s="58"/>
      <c r="BB205" s="182" t="s">
        <v>1</v>
      </c>
    </row>
    <row r="206" spans="1:54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23.333333333333336</v>
      </c>
      <c r="X206" s="367">
        <f>IFERROR(X202/H202,"0")+IFERROR(X203/H203,"0")+IFERROR(X204/H204,"0")+IFERROR(X205/H205,"0")</f>
        <v>24</v>
      </c>
      <c r="Y206" s="367">
        <f>IFERROR(IF(Y202="",0,Y202),"0")+IFERROR(IF(Y203="",0,Y203),"0")+IFERROR(IF(Y204="",0,Y204),"0")+IFERROR(IF(Y205="",0,Y205),"0")</f>
        <v>0.18071999999999999</v>
      </c>
      <c r="Z206" s="368"/>
      <c r="AA206" s="368"/>
    </row>
    <row r="207" spans="1:54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56</v>
      </c>
      <c r="X207" s="367">
        <f>IFERROR(SUM(X202:X205),"0")</f>
        <v>57.599999999999994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100</v>
      </c>
      <c r="X212" s="366">
        <f t="shared" si="11"/>
        <v>104.39999999999999</v>
      </c>
      <c r="Y212" s="36">
        <f>IFERROR(IF(X212=0,"",ROUNDUP(X212/H212,0)*0.02175),"")</f>
        <v>0.19574999999999998</v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20</v>
      </c>
      <c r="X215" s="366">
        <f t="shared" si="11"/>
        <v>20</v>
      </c>
      <c r="Y215" s="36">
        <f>IFERROR(IF(X215=0,"",ROUNDUP(X215/H215,0)*0.00937),"")</f>
        <v>4.6850000000000003E-2</v>
      </c>
      <c r="Z215" s="56"/>
      <c r="AA215" s="57"/>
      <c r="AE215" s="58"/>
      <c r="BB215" s="188" t="s">
        <v>1</v>
      </c>
    </row>
    <row r="216" spans="1:54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13.620689655172415</v>
      </c>
      <c r="X216" s="367">
        <f>IFERROR(X210/H210,"0")+IFERROR(X211/H211,"0")+IFERROR(X212/H212,"0")+IFERROR(X213/H213,"0")+IFERROR(X214/H214,"0")+IFERROR(X215/H215,"0")</f>
        <v>14</v>
      </c>
      <c r="Y216" s="367">
        <f>IFERROR(IF(Y210="",0,Y210),"0")+IFERROR(IF(Y211="",0,Y211),"0")+IFERROR(IF(Y212="",0,Y212),"0")+IFERROR(IF(Y213="",0,Y213),"0")+IFERROR(IF(Y214="",0,Y214),"0")+IFERROR(IF(Y215="",0,Y215),"0")</f>
        <v>0.24259999999999998</v>
      </c>
      <c r="Z216" s="368"/>
      <c r="AA216" s="368"/>
    </row>
    <row r="217" spans="1:54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120</v>
      </c>
      <c r="X217" s="367">
        <f>IFERROR(SUM(X210:X215),"0")</f>
        <v>124.39999999999999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385</v>
      </c>
      <c r="X219" s="366">
        <f>IFERROR(IF(W219="",0,CEILING((W219/$H219),1)*$H219),"")</f>
        <v>386.40000000000003</v>
      </c>
      <c r="Y219" s="36">
        <f>IFERROR(IF(X219=0,"",ROUNDUP(X219/H219,0)*0.00502),"")</f>
        <v>0.92368000000000006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183.33333333333331</v>
      </c>
      <c r="X221" s="367">
        <f>IFERROR(X219/H219,"0")+IFERROR(X220/H220,"0")</f>
        <v>184</v>
      </c>
      <c r="Y221" s="367">
        <f>IFERROR(IF(Y219="",0,Y219),"0")+IFERROR(IF(Y220="",0,Y220),"0")</f>
        <v>0.92368000000000006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385</v>
      </c>
      <c r="X222" s="367">
        <f>IFERROR(SUM(X219:X220),"0")</f>
        <v>386.40000000000003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100</v>
      </c>
      <c r="X227" s="366">
        <f t="shared" si="12"/>
        <v>104.39999999999999</v>
      </c>
      <c r="Y227" s="36">
        <f>IFERROR(IF(X227=0,"",ROUNDUP(X227/H227,0)*0.02175),"")</f>
        <v>0.19574999999999998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40</v>
      </c>
      <c r="X230" s="366">
        <f t="shared" si="12"/>
        <v>40</v>
      </c>
      <c r="Y230" s="36">
        <f>IFERROR(IF(X230=0,"",ROUNDUP(X230/H230,0)*0.00937),"")</f>
        <v>9.3700000000000006E-2</v>
      </c>
      <c r="Z230" s="56"/>
      <c r="AA230" s="57"/>
      <c r="AE230" s="58"/>
      <c r="BB230" s="196" t="s">
        <v>1</v>
      </c>
    </row>
    <row r="231" spans="1:54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18.620689655172413</v>
      </c>
      <c r="X231" s="367">
        <f>IFERROR(X225/H225,"0")+IFERROR(X226/H226,"0")+IFERROR(X227/H227,"0")+IFERROR(X228/H228,"0")+IFERROR(X229/H229,"0")+IFERROR(X230/H230,"0")</f>
        <v>19</v>
      </c>
      <c r="Y231" s="367">
        <f>IFERROR(IF(Y225="",0,Y225),"0")+IFERROR(IF(Y226="",0,Y226),"0")+IFERROR(IF(Y227="",0,Y227),"0")+IFERROR(IF(Y228="",0,Y228),"0")+IFERROR(IF(Y229="",0,Y229),"0")+IFERROR(IF(Y230="",0,Y230),"0")</f>
        <v>0.28944999999999999</v>
      </c>
      <c r="Z231" s="368"/>
      <c r="AA231" s="368"/>
    </row>
    <row r="232" spans="1:54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140</v>
      </c>
      <c r="X232" s="367">
        <f>IFERROR(SUM(X225:X230),"0")</f>
        <v>144.39999999999998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14</v>
      </c>
      <c r="X261" s="366">
        <f>IFERROR(IF(W261="",0,CEILING((W261/$H261),1)*$H261),"")</f>
        <v>15.12</v>
      </c>
      <c r="Y261" s="36">
        <f>IFERROR(IF(X261=0,"",ROUNDUP(X261/H261,0)*0.00502),"")</f>
        <v>4.5179999999999998E-2</v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8.3333333333333339</v>
      </c>
      <c r="X262" s="367">
        <f>IFERROR(X258/H258,"0")+IFERROR(X259/H259,"0")+IFERROR(X260/H260,"0")+IFERROR(X261/H261,"0")</f>
        <v>9</v>
      </c>
      <c r="Y262" s="367">
        <f>IFERROR(IF(Y258="",0,Y258),"0")+IFERROR(IF(Y259="",0,Y259),"0")+IFERROR(IF(Y260="",0,Y260),"0")+IFERROR(IF(Y261="",0,Y261),"0")</f>
        <v>4.5179999999999998E-2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14</v>
      </c>
      <c r="X263" s="367">
        <f>IFERROR(SUM(X258:X261),"0")</f>
        <v>15.12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49.5</v>
      </c>
      <c r="X272" s="366">
        <f t="shared" si="15"/>
        <v>49.5</v>
      </c>
      <c r="Y272" s="36">
        <f>IFERROR(IF(X272=0,"",ROUNDUP(X272/H272,0)*0.00753),"")</f>
        <v>0.18825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16.5</v>
      </c>
      <c r="X273" s="366">
        <f t="shared" si="15"/>
        <v>17.82</v>
      </c>
      <c r="Y273" s="36">
        <f>IFERROR(IF(X273=0,"",ROUNDUP(X273/H273,0)*0.00753),"")</f>
        <v>6.7769999999999997E-2</v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33.333333333333336</v>
      </c>
      <c r="X274" s="367">
        <f>IFERROR(X265/H265,"0")+IFERROR(X266/H266,"0")+IFERROR(X267/H267,"0")+IFERROR(X268/H268,"0")+IFERROR(X269/H269,"0")+IFERROR(X270/H270,"0")+IFERROR(X271/H271,"0")+IFERROR(X272/H272,"0")+IFERROR(X273/H273,"0")</f>
        <v>34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0.25602000000000003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66</v>
      </c>
      <c r="X275" s="367">
        <f>IFERROR(SUM(X265:X273),"0")</f>
        <v>67.319999999999993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70</v>
      </c>
      <c r="X277" s="366">
        <f>IFERROR(IF(W277="",0,CEILING((W277/$H277),1)*$H277),"")</f>
        <v>75.600000000000009</v>
      </c>
      <c r="Y277" s="36">
        <f>IFERROR(IF(X277=0,"",ROUNDUP(X277/H277,0)*0.02175),"")</f>
        <v>0.19574999999999998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350</v>
      </c>
      <c r="X278" s="366">
        <f>IFERROR(IF(W278="",0,CEILING((W278/$H278),1)*$H278),"")</f>
        <v>351</v>
      </c>
      <c r="Y278" s="36">
        <f>IFERROR(IF(X278=0,"",ROUNDUP(X278/H278,0)*0.02175),"")</f>
        <v>0.9787499999999999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30</v>
      </c>
      <c r="X279" s="366">
        <f>IFERROR(IF(W279="",0,CEILING((W279/$H279),1)*$H279),"")</f>
        <v>33.6</v>
      </c>
      <c r="Y279" s="36">
        <f>IFERROR(IF(X279=0,"",ROUNDUP(X279/H279,0)*0.02175),"")</f>
        <v>8.6999999999999994E-2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56.776556776556774</v>
      </c>
      <c r="X280" s="367">
        <f>IFERROR(X277/H277,"0")+IFERROR(X278/H278,"0")+IFERROR(X279/H279,"0")</f>
        <v>58</v>
      </c>
      <c r="Y280" s="367">
        <f>IFERROR(IF(Y277="",0,Y277),"0")+IFERROR(IF(Y278="",0,Y278),"0")+IFERROR(IF(Y279="",0,Y279),"0")</f>
        <v>1.2614999999999998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450</v>
      </c>
      <c r="X281" s="367">
        <f>IFERROR(SUM(X277:X279),"0")</f>
        <v>460.20000000000005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33</v>
      </c>
      <c r="X313" s="366">
        <f>IFERROR(IF(W313="",0,CEILING((W313/$H313),1)*$H313),"")</f>
        <v>34.200000000000003</v>
      </c>
      <c r="Y313" s="36">
        <f>IFERROR(IF(X313=0,"",ROUNDUP(X313/H313,0)*0.00753),"")</f>
        <v>0.14307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18.333333333333332</v>
      </c>
      <c r="X314" s="367">
        <f>IFERROR(X313/H313,"0")</f>
        <v>19</v>
      </c>
      <c r="Y314" s="367">
        <f>IFERROR(IF(Y313="",0,Y313),"0")</f>
        <v>0.14307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33</v>
      </c>
      <c r="X315" s="367">
        <f>IFERROR(SUM(X313:X313),"0")</f>
        <v>34.200000000000003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595</v>
      </c>
      <c r="X319" s="366">
        <f>IFERROR(IF(W319="",0,CEILING((W319/$H319),1)*$H319),"")</f>
        <v>596.4</v>
      </c>
      <c r="Y319" s="36">
        <f>IFERROR(IF(X319=0,"",ROUNDUP(X319/H319,0)*0.00753),"")</f>
        <v>2.1385200000000002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283.33333333333331</v>
      </c>
      <c r="X320" s="367">
        <f>IFERROR(X317/H317,"0")+IFERROR(X318/H318,"0")+IFERROR(X319/H319,"0")</f>
        <v>284</v>
      </c>
      <c r="Y320" s="367">
        <f>IFERROR(IF(Y317="",0,Y317),"0")+IFERROR(IF(Y318="",0,Y318),"0")+IFERROR(IF(Y319="",0,Y319),"0")</f>
        <v>2.1385200000000002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595</v>
      </c>
      <c r="X321" s="367">
        <f>IFERROR(SUM(X317:X319),"0")</f>
        <v>596.4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34.200000000000003</v>
      </c>
      <c r="X323" s="366">
        <f>IFERROR(IF(W323="",0,CEILING((W323/$H323),1)*$H323),"")</f>
        <v>34.199999999999996</v>
      </c>
      <c r="Y323" s="36">
        <f>IFERROR(IF(X323=0,"",ROUNDUP(X323/H323,0)*0.00753),"")</f>
        <v>0.11295000000000001</v>
      </c>
      <c r="Z323" s="56"/>
      <c r="AA323" s="57"/>
      <c r="AE323" s="58"/>
      <c r="BB323" s="250" t="s">
        <v>1</v>
      </c>
    </row>
    <row r="324" spans="1:54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15.000000000000002</v>
      </c>
      <c r="X324" s="367">
        <f>IFERROR(X323/H323,"0")</f>
        <v>15</v>
      </c>
      <c r="Y324" s="367">
        <f>IFERROR(IF(Y323="",0,Y323),"0")</f>
        <v>0.11295000000000001</v>
      </c>
      <c r="Z324" s="368"/>
      <c r="AA324" s="368"/>
    </row>
    <row r="325" spans="1:54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34.200000000000003</v>
      </c>
      <c r="X325" s="367">
        <f>IFERROR(SUM(X323:X323),"0")</f>
        <v>34.199999999999996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2200</v>
      </c>
      <c r="X334" s="366">
        <f t="shared" si="17"/>
        <v>2205</v>
      </c>
      <c r="Y334" s="36">
        <f>IFERROR(IF(X334=0,"",ROUNDUP(X334/H334,0)*0.02175),"")</f>
        <v>3.1972499999999999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900</v>
      </c>
      <c r="X335" s="366">
        <f t="shared" si="17"/>
        <v>900</v>
      </c>
      <c r="Y335" s="36">
        <f>IFERROR(IF(X335=0,"",ROUNDUP(X335/H335,0)*0.02175),"")</f>
        <v>1.3049999999999999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700</v>
      </c>
      <c r="X337" s="366">
        <f t="shared" si="17"/>
        <v>705</v>
      </c>
      <c r="Y337" s="36">
        <f>IFERROR(IF(X337=0,"",ROUNDUP(X337/H337,0)*0.02175),"")</f>
        <v>1.0222499999999999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95</v>
      </c>
      <c r="X339" s="366">
        <f t="shared" si="17"/>
        <v>95</v>
      </c>
      <c r="Y339" s="36">
        <f>IFERROR(IF(X339=0,"",ROUNDUP(X339/H339,0)*0.00937),"")</f>
        <v>0.17802999999999999</v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272.33333333333331</v>
      </c>
      <c r="X341" s="367">
        <f>IFERROR(X333/H333,"0")+IFERROR(X334/H334,"0")+IFERROR(X335/H335,"0")+IFERROR(X336/H336,"0")+IFERROR(X337/H337,"0")+IFERROR(X338/H338,"0")+IFERROR(X339/H339,"0")+IFERROR(X340/H340,"0")</f>
        <v>273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5.7025299999999994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3895</v>
      </c>
      <c r="X342" s="367">
        <f>IFERROR(SUM(X333:X340),"0")</f>
        <v>3905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1000</v>
      </c>
      <c r="X344" s="366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8</v>
      </c>
      <c r="X346" s="366">
        <f>IFERROR(IF(W346="",0,CEILING((W346/$H346),1)*$H346),"")</f>
        <v>8</v>
      </c>
      <c r="Y346" s="36">
        <f>IFERROR(IF(X346=0,"",ROUNDUP(X346/H346,0)*0.00937),"")</f>
        <v>1.874E-2</v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68.666666666666671</v>
      </c>
      <c r="X347" s="367">
        <f>IFERROR(X344/H344,"0")+IFERROR(X345/H345,"0")+IFERROR(X346/H346,"0")</f>
        <v>69</v>
      </c>
      <c r="Y347" s="367">
        <f>IFERROR(IF(Y344="",0,Y344),"0")+IFERROR(IF(Y345="",0,Y345),"0")+IFERROR(IF(Y346="",0,Y346),"0")</f>
        <v>1.4759899999999999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1008</v>
      </c>
      <c r="X348" s="367">
        <f>IFERROR(SUM(X344:X346),"0")</f>
        <v>1013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20</v>
      </c>
      <c r="X351" s="366">
        <f>IFERROR(IF(W351="",0,CEILING((W351/$H351),1)*$H351),"")</f>
        <v>23.4</v>
      </c>
      <c r="Y351" s="36">
        <f>IFERROR(IF(X351=0,"",ROUNDUP(X351/H351,0)*0.02175),"")</f>
        <v>6.5250000000000002E-2</v>
      </c>
      <c r="Z351" s="56"/>
      <c r="AA351" s="57"/>
      <c r="AE351" s="58"/>
      <c r="BB351" s="264" t="s">
        <v>1</v>
      </c>
    </row>
    <row r="352" spans="1:54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2.5641025641025643</v>
      </c>
      <c r="X352" s="367">
        <f>IFERROR(X350/H350,"0")+IFERROR(X351/H351,"0")</f>
        <v>3</v>
      </c>
      <c r="Y352" s="367">
        <f>IFERROR(IF(Y350="",0,Y350),"0")+IFERROR(IF(Y351="",0,Y351),"0")</f>
        <v>6.5250000000000002E-2</v>
      </c>
      <c r="Z352" s="368"/>
      <c r="AA352" s="368"/>
    </row>
    <row r="353" spans="1:54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20</v>
      </c>
      <c r="X353" s="367">
        <f>IFERROR(SUM(X350:X351),"0")</f>
        <v>23.4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30</v>
      </c>
      <c r="X355" s="366">
        <f>IFERROR(IF(W355="",0,CEILING((W355/$H355),1)*$H355),"")</f>
        <v>31.2</v>
      </c>
      <c r="Y355" s="36">
        <f>IFERROR(IF(X355=0,"",ROUNDUP(X355/H355,0)*0.02175),"")</f>
        <v>8.6999999999999994E-2</v>
      </c>
      <c r="Z355" s="56"/>
      <c r="AA355" s="57"/>
      <c r="AE355" s="58"/>
      <c r="BB355" s="265" t="s">
        <v>1</v>
      </c>
    </row>
    <row r="356" spans="1:54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3.8461538461538463</v>
      </c>
      <c r="X356" s="367">
        <f>IFERROR(X355/H355,"0")</f>
        <v>4</v>
      </c>
      <c r="Y356" s="367">
        <f>IFERROR(IF(Y355="",0,Y355),"0")</f>
        <v>8.6999999999999994E-2</v>
      </c>
      <c r="Z356" s="368"/>
      <c r="AA356" s="368"/>
    </row>
    <row r="357" spans="1:54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30</v>
      </c>
      <c r="X357" s="367">
        <f>IFERROR(SUM(X355:X355),"0")</f>
        <v>31.2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70</v>
      </c>
      <c r="X360" s="366">
        <f>IFERROR(IF(W360="",0,CEILING((W360/$H360),1)*$H360),"")</f>
        <v>72</v>
      </c>
      <c r="Y360" s="36">
        <f>IFERROR(IF(X360=0,"",ROUNDUP(X360/H360,0)*0.02175),"")</f>
        <v>0.1305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5.833333333333333</v>
      </c>
      <c r="X365" s="367">
        <f>IFERROR(X360/H360,"0")+IFERROR(X361/H361,"0")+IFERROR(X362/H362,"0")+IFERROR(X363/H363,"0")+IFERROR(X364/H364,"0")</f>
        <v>6</v>
      </c>
      <c r="Y365" s="367">
        <f>IFERROR(IF(Y360="",0,Y360),"0")+IFERROR(IF(Y361="",0,Y361),"0")+IFERROR(IF(Y362="",0,Y362),"0")+IFERROR(IF(Y363="",0,Y363),"0")+IFERROR(IF(Y364="",0,Y364),"0")</f>
        <v>0.1305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70</v>
      </c>
      <c r="X366" s="367">
        <f>IFERROR(SUM(X360:X364),"0")</f>
        <v>72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40.5</v>
      </c>
      <c r="X387" s="366">
        <f>IFERROR(IF(W387="",0,CEILING((W387/$H387),1)*$H387),"")</f>
        <v>40.5</v>
      </c>
      <c r="Y387" s="36">
        <f>IFERROR(IF(X387=0,"",ROUNDUP(X387/H387,0)*0.00753),"")</f>
        <v>0.11295000000000001</v>
      </c>
      <c r="Z387" s="56"/>
      <c r="AA387" s="57"/>
      <c r="AE387" s="58"/>
      <c r="BB387" s="279" t="s">
        <v>1</v>
      </c>
    </row>
    <row r="388" spans="1:54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14.999999999999998</v>
      </c>
      <c r="X388" s="367">
        <f>IFERROR(X386/H386,"0")+IFERROR(X387/H387,"0")</f>
        <v>14.999999999999998</v>
      </c>
      <c r="Y388" s="367">
        <f>IFERROR(IF(Y386="",0,Y386),"0")+IFERROR(IF(Y387="",0,Y387),"0")</f>
        <v>0.11295000000000001</v>
      </c>
      <c r="Z388" s="368"/>
      <c r="AA388" s="368"/>
    </row>
    <row r="389" spans="1:54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40.5</v>
      </c>
      <c r="X389" s="367">
        <f>IFERROR(SUM(X386:X387),"0")</f>
        <v>40.5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70</v>
      </c>
      <c r="X391" s="366">
        <f t="shared" ref="X391:X403" si="18">IFERROR(IF(W391="",0,CEILING((W391/$H391),1)*$H391),"")</f>
        <v>71.400000000000006</v>
      </c>
      <c r="Y391" s="36">
        <f>IFERROR(IF(X391=0,"",ROUNDUP(X391/H391,0)*0.00753),"")</f>
        <v>0.12801000000000001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50</v>
      </c>
      <c r="X393" s="366">
        <f t="shared" si="18"/>
        <v>50.400000000000006</v>
      </c>
      <c r="Y393" s="36">
        <f>IFERROR(IF(X393=0,"",ROUNDUP(X393/H393,0)*0.00753),"")</f>
        <v>9.0359999999999996E-2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112</v>
      </c>
      <c r="X394" s="366">
        <f t="shared" si="18"/>
        <v>112.56</v>
      </c>
      <c r="Y394" s="36">
        <f>IFERROR(IF(X394=0,"",ROUNDUP(X394/H394,0)*0.00753),"")</f>
        <v>0.50451000000000001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157.5</v>
      </c>
      <c r="X396" s="366">
        <f t="shared" si="18"/>
        <v>157.5</v>
      </c>
      <c r="Y396" s="36">
        <f t="shared" si="19"/>
        <v>0.3765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21</v>
      </c>
      <c r="X398" s="366">
        <f t="shared" si="18"/>
        <v>21</v>
      </c>
      <c r="Y398" s="36">
        <f t="shared" si="19"/>
        <v>5.0200000000000002E-2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180.23809523809524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181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1.14958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410.5</v>
      </c>
      <c r="X405" s="367">
        <f>IFERROR(SUM(X391:X403),"0")</f>
        <v>412.86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9</v>
      </c>
      <c r="X417" s="366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12.5</v>
      </c>
      <c r="X420" s="367">
        <f>IFERROR(X417/H417,"0")+IFERROR(X418/H418,"0")+IFERROR(X419/H419,"0")</f>
        <v>13</v>
      </c>
      <c r="Y420" s="367">
        <f>IFERROR(IF(Y417="",0,Y417),"0")+IFERROR(IF(Y418="",0,Y418),"0")+IFERROR(IF(Y419="",0,Y419),"0")</f>
        <v>8.1509999999999999E-2</v>
      </c>
      <c r="Z420" s="368"/>
      <c r="AA420" s="368"/>
    </row>
    <row r="421" spans="1:54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15</v>
      </c>
      <c r="X421" s="367">
        <f>IFERROR(SUM(X417:X419),"0")</f>
        <v>15.6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50</v>
      </c>
      <c r="X429" s="366">
        <f t="shared" ref="X429:X435" si="20">IFERROR(IF(W429="",0,CEILING((W429/$H429),1)*$H429),"")</f>
        <v>50.400000000000006</v>
      </c>
      <c r="Y429" s="36">
        <f>IFERROR(IF(X429=0,"",ROUNDUP(X429/H429,0)*0.00753),"")</f>
        <v>9.0359999999999996E-2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11.904761904761905</v>
      </c>
      <c r="X436" s="367">
        <f>IFERROR(X429/H429,"0")+IFERROR(X430/H430,"0")+IFERROR(X431/H431,"0")+IFERROR(X432/H432,"0")+IFERROR(X433/H433,"0")+IFERROR(X434/H434,"0")+IFERROR(X435/H435,"0")</f>
        <v>12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9.0359999999999996E-2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50</v>
      </c>
      <c r="X437" s="367">
        <f>IFERROR(SUM(X429:X435),"0")</f>
        <v>50.400000000000006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15</v>
      </c>
      <c r="X448" s="366">
        <f>IFERROR(IF(W448="",0,CEILING((W448/$H448),1)*$H448),"")</f>
        <v>15</v>
      </c>
      <c r="Y448" s="36">
        <f>IFERROR(IF(X448=0,"",ROUNDUP(X448/H448,0)*0.00627),"")</f>
        <v>3.1350000000000003E-2</v>
      </c>
      <c r="Z448" s="56"/>
      <c r="AA448" s="57"/>
      <c r="AE448" s="58"/>
      <c r="BB448" s="312" t="s">
        <v>1</v>
      </c>
    </row>
    <row r="449" spans="1:54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5</v>
      </c>
      <c r="X449" s="367">
        <f>IFERROR(X448/H448,"0")</f>
        <v>5</v>
      </c>
      <c r="Y449" s="367">
        <f>IFERROR(IF(Y448="",0,Y448),"0")</f>
        <v>3.1350000000000003E-2</v>
      </c>
      <c r="Z449" s="368"/>
      <c r="AA449" s="368"/>
    </row>
    <row r="450" spans="1:54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15</v>
      </c>
      <c r="X450" s="367">
        <f>IFERROR(SUM(X448:X448),"0")</f>
        <v>15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40</v>
      </c>
      <c r="X454" s="366">
        <f t="shared" ref="X454:X464" si="21">IFERROR(IF(W454="",0,CEILING((W454/$H454),1)*$H454),"")</f>
        <v>42.24</v>
      </c>
      <c r="Y454" s="36">
        <f t="shared" ref="Y454:Y459" si="22">IFERROR(IF(X454=0,"",ROUNDUP(X454/H454,0)*0.01196),"")</f>
        <v>9.5680000000000001E-2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90</v>
      </c>
      <c r="X455" s="366">
        <f t="shared" si="21"/>
        <v>95.04</v>
      </c>
      <c r="Y455" s="36">
        <f t="shared" si="22"/>
        <v>0.21528</v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90</v>
      </c>
      <c r="X458" s="366">
        <f t="shared" si="21"/>
        <v>95.04</v>
      </c>
      <c r="Y458" s="36">
        <f t="shared" si="22"/>
        <v>0.21528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60</v>
      </c>
      <c r="X460" s="366">
        <f t="shared" si="21"/>
        <v>61.2</v>
      </c>
      <c r="Y460" s="36">
        <f>IFERROR(IF(X460=0,"",ROUNDUP(X460/H460,0)*0.00937),"")</f>
        <v>0.15928999999999999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240</v>
      </c>
      <c r="X464" s="366">
        <f t="shared" si="21"/>
        <v>241.20000000000002</v>
      </c>
      <c r="Y464" s="36">
        <f>IFERROR(IF(X464=0,"",ROUNDUP(X464/H464,0)*0.00937),"")</f>
        <v>0.62778999999999996</v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125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128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1.31332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520</v>
      </c>
      <c r="X466" s="367">
        <f>IFERROR(SUM(X454:X464),"0")</f>
        <v>534.72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70</v>
      </c>
      <c r="X468" s="366">
        <f>IFERROR(IF(W468="",0,CEILING((W468/$H468),1)*$H468),"")</f>
        <v>73.92</v>
      </c>
      <c r="Y468" s="36">
        <f>IFERROR(IF(X468=0,"",ROUNDUP(X468/H468,0)*0.01196),"")</f>
        <v>0.16744000000000001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13.257575757575758</v>
      </c>
      <c r="X470" s="367">
        <f>IFERROR(X468/H468,"0")+IFERROR(X469/H469,"0")</f>
        <v>14</v>
      </c>
      <c r="Y470" s="367">
        <f>IFERROR(IF(Y468="",0,Y468),"0")+IFERROR(IF(Y469="",0,Y469),"0")</f>
        <v>0.16744000000000001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70</v>
      </c>
      <c r="X471" s="367">
        <f>IFERROR(SUM(X468:X469),"0")</f>
        <v>73.92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90</v>
      </c>
      <c r="X473" s="366">
        <f t="shared" ref="X473:X478" si="23">IFERROR(IF(W473="",0,CEILING((W473/$H473),1)*$H473),"")</f>
        <v>95.04</v>
      </c>
      <c r="Y473" s="36">
        <f>IFERROR(IF(X473=0,"",ROUNDUP(X473/H473,0)*0.01196),"")</f>
        <v>0.21528</v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130</v>
      </c>
      <c r="X475" s="366">
        <f t="shared" si="23"/>
        <v>132</v>
      </c>
      <c r="Y475" s="36">
        <f>IFERROR(IF(X475=0,"",ROUNDUP(X475/H475,0)*0.01196),"")</f>
        <v>0.29899999999999999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180</v>
      </c>
      <c r="X476" s="366">
        <f t="shared" si="23"/>
        <v>180</v>
      </c>
      <c r="Y476" s="36">
        <f>IFERROR(IF(X476=0,"",ROUNDUP(X476/H476,0)*0.00937),"")</f>
        <v>0.46849999999999997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24</v>
      </c>
      <c r="X477" s="366">
        <f t="shared" si="23"/>
        <v>25.2</v>
      </c>
      <c r="Y477" s="36">
        <f>IFERROR(IF(X477=0,"",ROUNDUP(X477/H477,0)*0.00937),"")</f>
        <v>6.5589999999999996E-2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12</v>
      </c>
      <c r="X478" s="366">
        <f t="shared" si="23"/>
        <v>14.4</v>
      </c>
      <c r="Y478" s="36">
        <f>IFERROR(IF(X478=0,"",ROUNDUP(X478/H478,0)*0.00937),"")</f>
        <v>3.7479999999999999E-2</v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101.66666666666666</v>
      </c>
      <c r="X479" s="367">
        <f>IFERROR(X473/H473,"0")+IFERROR(X474/H474,"0")+IFERROR(X475/H475,"0")+IFERROR(X476/H476,"0")+IFERROR(X477/H477,"0")+IFERROR(X478/H478,"0")</f>
        <v>104</v>
      </c>
      <c r="Y479" s="367">
        <f>IFERROR(IF(Y473="",0,Y473),"0")+IFERROR(IF(Y474="",0,Y474),"0")+IFERROR(IF(Y475="",0,Y475),"0")+IFERROR(IF(Y476="",0,Y476),"0")+IFERROR(IF(Y477="",0,Y477),"0")+IFERROR(IF(Y478="",0,Y478),"0")</f>
        <v>1.08585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436</v>
      </c>
      <c r="X480" s="367">
        <f>IFERROR(SUM(X473:X478),"0")</f>
        <v>446.64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20</v>
      </c>
      <c r="X496" s="366">
        <f>IFERROR(IF(W496="",0,CEILING((W496/$H496),1)*$H496),"")</f>
        <v>24</v>
      </c>
      <c r="Y496" s="36">
        <f>IFERROR(IF(X496=0,"",ROUNDUP(X496/H496,0)*0.02175),"")</f>
        <v>4.3499999999999997E-2</v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1.6666666666666667</v>
      </c>
      <c r="X499" s="367">
        <f>IFERROR(X494/H494,"0")+IFERROR(X495/H495,"0")+IFERROR(X496/H496,"0")+IFERROR(X497/H497,"0")+IFERROR(X498/H498,"0")</f>
        <v>2</v>
      </c>
      <c r="Y499" s="367">
        <f>IFERROR(IF(Y494="",0,Y494),"0")+IFERROR(IF(Y495="",0,Y495),"0")+IFERROR(IF(Y496="",0,Y496),"0")+IFERROR(IF(Y497="",0,Y497),"0")+IFERROR(IF(Y498="",0,Y498),"0")</f>
        <v>4.3499999999999997E-2</v>
      </c>
      <c r="Z499" s="368"/>
      <c r="AA499" s="368"/>
    </row>
    <row r="500" spans="1:54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20</v>
      </c>
      <c r="X500" s="367">
        <f>IFERROR(SUM(X494:X498),"0")</f>
        <v>24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800</v>
      </c>
      <c r="X516" s="366">
        <f>IFERROR(IF(W516="",0,CEILING((W516/$H516),1)*$H516),"")</f>
        <v>803.4</v>
      </c>
      <c r="Y516" s="36">
        <f>IFERROR(IF(X516=0,"",ROUNDUP(X516/H516,0)*0.02175),"")</f>
        <v>2.2402499999999996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102.56410256410257</v>
      </c>
      <c r="X521" s="367">
        <f>IFERROR(X516/H516,"0")+IFERROR(X517/H517,"0")+IFERROR(X518/H518,"0")+IFERROR(X519/H519,"0")+IFERROR(X520/H520,"0")</f>
        <v>103</v>
      </c>
      <c r="Y521" s="367">
        <f>IFERROR(IF(Y516="",0,Y516),"0")+IFERROR(IF(Y517="",0,Y517),"0")+IFERROR(IF(Y518="",0,Y518),"0")+IFERROR(IF(Y519="",0,Y519),"0")+IFERROR(IF(Y520="",0,Y520),"0")</f>
        <v>2.2402499999999996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800</v>
      </c>
      <c r="X522" s="367">
        <f>IFERROR(SUM(X516:X520),"0")</f>
        <v>803.4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17145.099999999999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17307.000000000004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18262.548925748579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18435.00599999999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34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19112.548925748579</v>
      </c>
      <c r="X531" s="367">
        <f>GrossWeightTotalR+PalletQtyTotalR*25</f>
        <v>19285.00599999999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3707.4056361901203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3737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38.936999999999998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124.20000000000002</v>
      </c>
      <c r="D538" s="46">
        <f>IFERROR(X56*1,"0")+IFERROR(X57*1,"0")+IFERROR(X58*1,"0")+IFERROR(X59*1,"0")</f>
        <v>1015.2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3774.32</v>
      </c>
      <c r="F538" s="46">
        <f>IFERROR(X135*1,"0")+IFERROR(X136*1,"0")+IFERROR(X137*1,"0")+IFERROR(X138*1,"0")+IFERROR(X139*1,"0")</f>
        <v>551.70000000000005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525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1992.2999999999997</v>
      </c>
      <c r="J538" s="46">
        <f>IFERROR(X210*1,"0")+IFERROR(X211*1,"0")+IFERROR(X212*1,"0")+IFERROR(X213*1,"0")+IFERROR(X214*1,"0")+IFERROR(X215*1,"0")+IFERROR(X219*1,"0")+IFERROR(X220*1,"0")</f>
        <v>510.8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542.64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542.64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664.80000000000007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4972.5999999999995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72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468.96000000000004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65.400000000000006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1055.28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827.4</v>
      </c>
      <c r="AA538" s="52"/>
      <c r="AD538" s="357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8,00"/>
        <filter val="1 010,00"/>
        <filter val="1 522,00"/>
        <filter val="1 536,00"/>
        <filter val="1,67"/>
        <filter val="100,00"/>
        <filter val="101,67"/>
        <filter val="102,56"/>
        <filter val="105,00"/>
        <filter val="11,25"/>
        <filter val="11,90"/>
        <filter val="112,00"/>
        <filter val="12,00"/>
        <filter val="12,50"/>
        <filter val="120,00"/>
        <filter val="125,00"/>
        <filter val="13,26"/>
        <filter val="13,62"/>
        <filter val="130,00"/>
        <filter val="14,00"/>
        <filter val="140,00"/>
        <filter val="15,00"/>
        <filter val="157,50"/>
        <filter val="16,50"/>
        <filter val="17 145,10"/>
        <filter val="178,57"/>
        <filter val="18 262,55"/>
        <filter val="18,33"/>
        <filter val="18,62"/>
        <filter val="180,00"/>
        <filter val="180,24"/>
        <filter val="183,33"/>
        <filter val="19 112,55"/>
        <filter val="198,52"/>
        <filter val="2 084,00"/>
        <filter val="2 200,00"/>
        <filter val="2,56"/>
        <filter val="20,00"/>
        <filter val="20,48"/>
        <filter val="200,00"/>
        <filter val="200,95"/>
        <filter val="21,00"/>
        <filter val="23,33"/>
        <filter val="24,00"/>
        <filter val="240,00"/>
        <filter val="26,40"/>
        <filter val="260,00"/>
        <filter val="270,00"/>
        <filter val="272,33"/>
        <filter val="283,33"/>
        <filter val="3 707,41"/>
        <filter val="3 895,00"/>
        <filter val="3,85"/>
        <filter val="30,00"/>
        <filter val="31,50"/>
        <filter val="33,00"/>
        <filter val="33,33"/>
        <filter val="34"/>
        <filter val="34,20"/>
        <filter val="35,00"/>
        <filter val="350,00"/>
        <filter val="36,00"/>
        <filter val="36,11"/>
        <filter val="385,00"/>
        <filter val="390,00"/>
        <filter val="399,76"/>
        <filter val="40,00"/>
        <filter val="40,50"/>
        <filter val="400,44"/>
        <filter val="410,50"/>
        <filter val="436,00"/>
        <filter val="44,00"/>
        <filter val="440,00"/>
        <filter val="450,00"/>
        <filter val="49,50"/>
        <filter val="5,00"/>
        <filter val="5,83"/>
        <filter val="50,00"/>
        <filter val="520,00"/>
        <filter val="522,00"/>
        <filter val="540,00"/>
        <filter val="550,00"/>
        <filter val="56,00"/>
        <filter val="56,78"/>
        <filter val="560,00"/>
        <filter val="595,00"/>
        <filter val="6,00"/>
        <filter val="60,00"/>
        <filter val="600,00"/>
        <filter val="613,05"/>
        <filter val="66,00"/>
        <filter val="68,67"/>
        <filter val="70,00"/>
        <filter val="700,00"/>
        <filter val="72,00"/>
        <filter val="72,22"/>
        <filter val="765,00"/>
        <filter val="77,00"/>
        <filter val="8,00"/>
        <filter val="8,33"/>
        <filter val="800,00"/>
        <filter val="810,00"/>
        <filter val="86,40"/>
        <filter val="9,00"/>
        <filter val="90,00"/>
        <filter val="900,00"/>
        <filter val="95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