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823C30-9673-495C-8211-3955B85C0F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Y199" i="1" s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Y167" i="1" s="1"/>
  <c r="Y169" i="1" s="1"/>
  <c r="O167" i="1"/>
  <c r="W165" i="1"/>
  <c r="W164" i="1"/>
  <c r="X163" i="1"/>
  <c r="Y163" i="1" s="1"/>
  <c r="O163" i="1"/>
  <c r="X162" i="1"/>
  <c r="X164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X60" i="1" s="1"/>
  <c r="O56" i="1"/>
  <c r="W53" i="1"/>
  <c r="W52" i="1"/>
  <c r="X51" i="1"/>
  <c r="Y51" i="1" s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D7" i="1"/>
  <c r="P6" i="1"/>
  <c r="O2" i="1"/>
  <c r="Y85" i="1" l="1"/>
  <c r="Y196" i="1"/>
  <c r="Y203" i="1"/>
  <c r="Y271" i="1"/>
  <c r="Y362" i="1"/>
  <c r="Y56" i="1"/>
  <c r="Y60" i="1" s="1"/>
  <c r="Y377" i="1"/>
  <c r="Y378" i="1" s="1"/>
  <c r="X378" i="1"/>
  <c r="X311" i="1"/>
  <c r="Y310" i="1"/>
  <c r="Y311" i="1" s="1"/>
  <c r="W529" i="1"/>
  <c r="Y248" i="1"/>
  <c r="X322" i="1"/>
  <c r="X321" i="1"/>
  <c r="Y320" i="1"/>
  <c r="Y321" i="1" s="1"/>
  <c r="X326" i="1"/>
  <c r="X325" i="1"/>
  <c r="Y324" i="1"/>
  <c r="Y325" i="1" s="1"/>
  <c r="X338" i="1"/>
  <c r="Y330" i="1"/>
  <c r="Y338" i="1" s="1"/>
  <c r="Y476" i="1"/>
  <c r="V535" i="1"/>
  <c r="X496" i="1"/>
  <c r="Y491" i="1"/>
  <c r="Y496" i="1" s="1"/>
  <c r="X510" i="1"/>
  <c r="Y505" i="1"/>
  <c r="Y510" i="1" s="1"/>
  <c r="W525" i="1"/>
  <c r="X290" i="1"/>
  <c r="X289" i="1"/>
  <c r="X434" i="1"/>
  <c r="F10" i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294" i="1"/>
  <c r="Y301" i="1" s="1"/>
  <c r="X302" i="1"/>
  <c r="Y315" i="1"/>
  <c r="Y317" i="1" s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<sst xmlns="http://schemas.openxmlformats.org/spreadsheetml/2006/main" count="2244" uniqueCount="736">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</sst>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45411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0.375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1500</v>
      </c>
      <c r="X56" s="363">
        <f>IFERROR(IF(W56="",0,CEILING((W56/$H56),1)*$H56),"")</f>
        <v>1501.2</v>
      </c>
      <c r="Y56" s="36">
        <f>IFERROR(IF(X56=0,"",ROUNDUP(X56/H56,0)*0.02175),"")</f>
        <v>3.02325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138.88888888888889</v>
      </c>
      <c r="X60" s="364">
        <f>IFERROR(X56/H56,"0")+IFERROR(X57/H57,"0")+IFERROR(X58/H58,"0")+IFERROR(X59/H59,"0")</f>
        <v>139</v>
      </c>
      <c r="Y60" s="364">
        <f>IFERROR(IF(Y56="",0,Y56),"0")+IFERROR(IF(Y57="",0,Y57),"0")+IFERROR(IF(Y58="",0,Y58),"0")+IFERROR(IF(Y59="",0,Y59),"0")</f>
        <v>3.02325</v>
      </c>
      <c r="Z60" s="365"/>
      <c r="AA60" s="365"/>
    </row>
    <row r="61" spans="1:54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1500</v>
      </c>
      <c r="X61" s="364">
        <f>IFERROR(SUM(X56:X59),"0")</f>
        <v>1501.2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idden="1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hidden="1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hidden="1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idden="1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hidden="1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idden="1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hidden="1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idden="1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hidden="1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hidden="1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idden="1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365"/>
      <c r="AA196" s="365"/>
    </row>
    <row r="197" spans="1:54" hidden="1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0</v>
      </c>
      <c r="X197" s="364">
        <f>IFERROR(SUM(X179:X195),"0")</f>
        <v>0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hidden="1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hidden="1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hidden="1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0</v>
      </c>
      <c r="X331" s="363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0</v>
      </c>
      <c r="X334" s="363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hidden="1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0</v>
      </c>
      <c r="X338" s="364">
        <f>IFERROR(X330/H330,"0")+IFERROR(X331/H331,"0")+IFERROR(X332/H332,"0")+IFERROR(X333/H333,"0")+IFERROR(X334/H334,"0")+IFERROR(X335/H335,"0")+IFERROR(X336/H336,"0")+IFERROR(X337/H337,"0")</f>
        <v>0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65"/>
      <c r="AA338" s="365"/>
    </row>
    <row r="339" spans="1:54" hidden="1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0</v>
      </c>
      <c r="X339" s="364">
        <f>IFERROR(SUM(X330:X337),"0")</f>
        <v>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6500</v>
      </c>
      <c r="X341" s="363">
        <f>IFERROR(IF(W341="",0,CEILING((W341/$H341),1)*$H341),"")</f>
        <v>6510</v>
      </c>
      <c r="Y341" s="36">
        <f>IFERROR(IF(X341=0,"",ROUNDUP(X341/H341,0)*0.02175),"")</f>
        <v>9.4394999999999989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433.33333333333331</v>
      </c>
      <c r="X344" s="364">
        <f>IFERROR(X341/H341,"0")+IFERROR(X342/H342,"0")+IFERROR(X343/H343,"0")</f>
        <v>434</v>
      </c>
      <c r="Y344" s="364">
        <f>IFERROR(IF(Y341="",0,Y341),"0")+IFERROR(IF(Y342="",0,Y342),"0")+IFERROR(IF(Y343="",0,Y343),"0")</f>
        <v>9.4394999999999989</v>
      </c>
      <c r="Z344" s="365"/>
      <c r="AA344" s="365"/>
    </row>
    <row r="345" spans="1:54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6500</v>
      </c>
      <c r="X345" s="364">
        <f>IFERROR(SUM(X341:X343),"0")</f>
        <v>6510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hidden="1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hidden="1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hidden="1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idden="1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hidden="1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6500</v>
      </c>
      <c r="X452" s="363">
        <f t="shared" si="21"/>
        <v>6504.96</v>
      </c>
      <c r="Y452" s="36">
        <f t="shared" si="22"/>
        <v>14.734719999999999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1231.060606060606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1232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14.734719999999999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6500</v>
      </c>
      <c r="X463" s="364">
        <f>IFERROR(SUM(X451:X461),"0")</f>
        <v>6504.96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hidden="1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hidden="1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hidden="1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3000</v>
      </c>
      <c r="X472" s="363">
        <f t="shared" si="23"/>
        <v>3004.32</v>
      </c>
      <c r="Y472" s="36">
        <f>IFERROR(IF(X472=0,"",ROUNDUP(X472/H472,0)*0.01196),"")</f>
        <v>6.8052400000000004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568.18181818181813</v>
      </c>
      <c r="X476" s="364">
        <f>IFERROR(X470/H470,"0")+IFERROR(X471/H471,"0")+IFERROR(X472/H472,"0")+IFERROR(X473/H473,"0")+IFERROR(X474/H474,"0")+IFERROR(X475/H475,"0")</f>
        <v>569</v>
      </c>
      <c r="Y476" s="364">
        <f>IFERROR(IF(Y470="",0,Y470),"0")+IFERROR(IF(Y471="",0,Y471),"0")+IFERROR(IF(Y472="",0,Y472),"0")+IFERROR(IF(Y473="",0,Y473),"0")+IFERROR(IF(Y474="",0,Y474),"0")+IFERROR(IF(Y475="",0,Y475),"0")</f>
        <v>6.8052400000000004</v>
      </c>
      <c r="Z476" s="365"/>
      <c r="AA476" s="365"/>
    </row>
    <row r="477" spans="1:54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3000</v>
      </c>
      <c r="X477" s="364">
        <f>IFERROR(SUM(X470:X475),"0")</f>
        <v>3004.32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17500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17520.48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18422.39393939394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18443.879999999997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29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29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19147.39393939394</v>
      </c>
      <c r="X528" s="364">
        <f>GrossWeightTotalR+PalletQtyTotalR*25</f>
        <v>19168.879999999997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2371.4646464646462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2374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34.00271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1501.2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6510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9509.2800000000007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31,06"/>
        <filter val="1 500,00"/>
        <filter val="138,89"/>
        <filter val="17 500,00"/>
        <filter val="18 422,39"/>
        <filter val="19 147,39"/>
        <filter val="2 371,46"/>
        <filter val="29"/>
        <filter val="3 000,00"/>
        <filter val="433,33"/>
        <filter val="568,18"/>
        <filter val="6 500,00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