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A14C1A-06C6-4263-BB1A-783C8D28F3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W523" i="1"/>
  <c r="X522" i="1"/>
  <c r="Y522" i="1" s="1"/>
  <c r="X521" i="1"/>
  <c r="X523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Y513" i="1" s="1"/>
  <c r="O513" i="1"/>
  <c r="W511" i="1"/>
  <c r="W510" i="1"/>
  <c r="X509" i="1"/>
  <c r="Y509" i="1" s="1"/>
  <c r="Y508" i="1"/>
  <c r="X508" i="1"/>
  <c r="X507" i="1"/>
  <c r="Y507" i="1" s="1"/>
  <c r="X506" i="1"/>
  <c r="Y506" i="1" s="1"/>
  <c r="O506" i="1"/>
  <c r="X505" i="1"/>
  <c r="Y505" i="1" s="1"/>
  <c r="W503" i="1"/>
  <c r="W502" i="1"/>
  <c r="X501" i="1"/>
  <c r="Y501" i="1" s="1"/>
  <c r="X500" i="1"/>
  <c r="Y500" i="1" s="1"/>
  <c r="X499" i="1"/>
  <c r="Y499" i="1" s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Y481" i="1"/>
  <c r="X481" i="1"/>
  <c r="O481" i="1"/>
  <c r="X480" i="1"/>
  <c r="Y480" i="1" s="1"/>
  <c r="O480" i="1"/>
  <c r="X479" i="1"/>
  <c r="O479" i="1"/>
  <c r="W477" i="1"/>
  <c r="W476" i="1"/>
  <c r="X475" i="1"/>
  <c r="Y475" i="1" s="1"/>
  <c r="O475" i="1"/>
  <c r="X474" i="1"/>
  <c r="Y474" i="1" s="1"/>
  <c r="O474" i="1"/>
  <c r="X473" i="1"/>
  <c r="Y473" i="1" s="1"/>
  <c r="O473" i="1"/>
  <c r="X472" i="1"/>
  <c r="Y472" i="1" s="1"/>
  <c r="O472" i="1"/>
  <c r="X471" i="1"/>
  <c r="Y471" i="1" s="1"/>
  <c r="O471" i="1"/>
  <c r="X470" i="1"/>
  <c r="X477" i="1" s="1"/>
  <c r="O470" i="1"/>
  <c r="X468" i="1"/>
  <c r="W468" i="1"/>
  <c r="W467" i="1"/>
  <c r="X466" i="1"/>
  <c r="O466" i="1"/>
  <c r="X465" i="1"/>
  <c r="Y465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Y453" i="1"/>
  <c r="X453" i="1"/>
  <c r="O453" i="1"/>
  <c r="X452" i="1"/>
  <c r="Y452" i="1" s="1"/>
  <c r="O452" i="1"/>
  <c r="X451" i="1"/>
  <c r="O451" i="1"/>
  <c r="W447" i="1"/>
  <c r="W446" i="1"/>
  <c r="X445" i="1"/>
  <c r="Y445" i="1" s="1"/>
  <c r="Y446" i="1" s="1"/>
  <c r="O445" i="1"/>
  <c r="W443" i="1"/>
  <c r="W442" i="1"/>
  <c r="X441" i="1"/>
  <c r="Y441" i="1" s="1"/>
  <c r="Y442" i="1" s="1"/>
  <c r="O441" i="1"/>
  <c r="W439" i="1"/>
  <c r="W438" i="1"/>
  <c r="X437" i="1"/>
  <c r="Y437" i="1" s="1"/>
  <c r="O437" i="1"/>
  <c r="X436" i="1"/>
  <c r="X439" i="1" s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X426" i="1"/>
  <c r="X433" i="1" s="1"/>
  <c r="O426" i="1"/>
  <c r="W424" i="1"/>
  <c r="W423" i="1"/>
  <c r="X422" i="1"/>
  <c r="Y422" i="1" s="1"/>
  <c r="O422" i="1"/>
  <c r="X421" i="1"/>
  <c r="X424" i="1" s="1"/>
  <c r="O421" i="1"/>
  <c r="W418" i="1"/>
  <c r="W417" i="1"/>
  <c r="X416" i="1"/>
  <c r="Y416" i="1" s="1"/>
  <c r="O416" i="1"/>
  <c r="X415" i="1"/>
  <c r="Y415" i="1" s="1"/>
  <c r="O415" i="1"/>
  <c r="X414" i="1"/>
  <c r="O414" i="1"/>
  <c r="X412" i="1"/>
  <c r="W412" i="1"/>
  <c r="X411" i="1"/>
  <c r="W411" i="1"/>
  <c r="Y410" i="1"/>
  <c r="Y411" i="1" s="1"/>
  <c r="X410" i="1"/>
  <c r="O410" i="1"/>
  <c r="W408" i="1"/>
  <c r="W407" i="1"/>
  <c r="X406" i="1"/>
  <c r="Y406" i="1" s="1"/>
  <c r="O406" i="1"/>
  <c r="X405" i="1"/>
  <c r="Y405" i="1" s="1"/>
  <c r="O405" i="1"/>
  <c r="X404" i="1"/>
  <c r="X407" i="1" s="1"/>
  <c r="O404" i="1"/>
  <c r="W402" i="1"/>
  <c r="W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X388" i="1"/>
  <c r="Y388" i="1" s="1"/>
  <c r="O388" i="1"/>
  <c r="W386" i="1"/>
  <c r="W385" i="1"/>
  <c r="X384" i="1"/>
  <c r="Y384" i="1" s="1"/>
  <c r="O384" i="1"/>
  <c r="X383" i="1"/>
  <c r="O383" i="1"/>
  <c r="W379" i="1"/>
  <c r="W378" i="1"/>
  <c r="X377" i="1"/>
  <c r="Y377" i="1" s="1"/>
  <c r="Y378" i="1" s="1"/>
  <c r="O377" i="1"/>
  <c r="W375" i="1"/>
  <c r="W374" i="1"/>
  <c r="X373" i="1"/>
  <c r="Y373" i="1" s="1"/>
  <c r="O373" i="1"/>
  <c r="X372" i="1"/>
  <c r="Y372" i="1" s="1"/>
  <c r="O372" i="1"/>
  <c r="X371" i="1"/>
  <c r="Y371" i="1" s="1"/>
  <c r="O371" i="1"/>
  <c r="X370" i="1"/>
  <c r="Y370" i="1" s="1"/>
  <c r="O370" i="1"/>
  <c r="W368" i="1"/>
  <c r="W367" i="1"/>
  <c r="X366" i="1"/>
  <c r="Y366" i="1" s="1"/>
  <c r="O366" i="1"/>
  <c r="X365" i="1"/>
  <c r="X368" i="1" s="1"/>
  <c r="O365" i="1"/>
  <c r="W363" i="1"/>
  <c r="W362" i="1"/>
  <c r="X361" i="1"/>
  <c r="Y361" i="1" s="1"/>
  <c r="O361" i="1"/>
  <c r="Y360" i="1"/>
  <c r="X360" i="1"/>
  <c r="O360" i="1"/>
  <c r="X359" i="1"/>
  <c r="Y359" i="1" s="1"/>
  <c r="O359" i="1"/>
  <c r="X358" i="1"/>
  <c r="Y358" i="1" s="1"/>
  <c r="O358" i="1"/>
  <c r="X357" i="1"/>
  <c r="O357" i="1"/>
  <c r="W354" i="1"/>
  <c r="W353" i="1"/>
  <c r="X352" i="1"/>
  <c r="Y352" i="1" s="1"/>
  <c r="Y353" i="1" s="1"/>
  <c r="O352" i="1"/>
  <c r="W350" i="1"/>
  <c r="W349" i="1"/>
  <c r="X348" i="1"/>
  <c r="Y348" i="1" s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X344" i="1" s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Y331" i="1"/>
  <c r="X331" i="1"/>
  <c r="O331" i="1"/>
  <c r="X330" i="1"/>
  <c r="O330" i="1"/>
  <c r="W326" i="1"/>
  <c r="W325" i="1"/>
  <c r="X324" i="1"/>
  <c r="X326" i="1" s="1"/>
  <c r="O324" i="1"/>
  <c r="W322" i="1"/>
  <c r="W321" i="1"/>
  <c r="X320" i="1"/>
  <c r="X322" i="1" s="1"/>
  <c r="O320" i="1"/>
  <c r="W318" i="1"/>
  <c r="W317" i="1"/>
  <c r="X316" i="1"/>
  <c r="Y316" i="1" s="1"/>
  <c r="O316" i="1"/>
  <c r="X315" i="1"/>
  <c r="Y315" i="1" s="1"/>
  <c r="O315" i="1"/>
  <c r="X314" i="1"/>
  <c r="X318" i="1" s="1"/>
  <c r="O314" i="1"/>
  <c r="W312" i="1"/>
  <c r="W311" i="1"/>
  <c r="X310" i="1"/>
  <c r="P535" i="1" s="1"/>
  <c r="O310" i="1"/>
  <c r="W307" i="1"/>
  <c r="W306" i="1"/>
  <c r="X305" i="1"/>
  <c r="Y305" i="1" s="1"/>
  <c r="O305" i="1"/>
  <c r="X304" i="1"/>
  <c r="O304" i="1"/>
  <c r="W302" i="1"/>
  <c r="W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Y296" i="1"/>
  <c r="X296" i="1"/>
  <c r="O296" i="1"/>
  <c r="X295" i="1"/>
  <c r="Y295" i="1" s="1"/>
  <c r="O295" i="1"/>
  <c r="X294" i="1"/>
  <c r="Y294" i="1" s="1"/>
  <c r="O294" i="1"/>
  <c r="X293" i="1"/>
  <c r="O293" i="1"/>
  <c r="W290" i="1"/>
  <c r="W289" i="1"/>
  <c r="X288" i="1"/>
  <c r="Y288" i="1" s="1"/>
  <c r="O288" i="1"/>
  <c r="X287" i="1"/>
  <c r="Y287" i="1" s="1"/>
  <c r="O287" i="1"/>
  <c r="X286" i="1"/>
  <c r="X289" i="1" s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O256" i="1"/>
  <c r="X255" i="1"/>
  <c r="Y255" i="1" s="1"/>
  <c r="O255" i="1"/>
  <c r="W253" i="1"/>
  <c r="W252" i="1"/>
  <c r="X251" i="1"/>
  <c r="Y251" i="1" s="1"/>
  <c r="Y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Y238" i="1"/>
  <c r="X238" i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O216" i="1"/>
  <c r="W214" i="1"/>
  <c r="W213" i="1"/>
  <c r="X212" i="1"/>
  <c r="Y212" i="1" s="1"/>
  <c r="O212" i="1"/>
  <c r="X211" i="1"/>
  <c r="Y211" i="1" s="1"/>
  <c r="O211" i="1"/>
  <c r="X210" i="1"/>
  <c r="Y210" i="1" s="1"/>
  <c r="O210" i="1"/>
  <c r="X209" i="1"/>
  <c r="Y209" i="1" s="1"/>
  <c r="O209" i="1"/>
  <c r="X208" i="1"/>
  <c r="Y208" i="1" s="1"/>
  <c r="O208" i="1"/>
  <c r="Y207" i="1"/>
  <c r="X207" i="1"/>
  <c r="O207" i="1"/>
  <c r="W204" i="1"/>
  <c r="W203" i="1"/>
  <c r="X202" i="1"/>
  <c r="Y202" i="1" s="1"/>
  <c r="O202" i="1"/>
  <c r="X201" i="1"/>
  <c r="O201" i="1"/>
  <c r="X200" i="1"/>
  <c r="Y200" i="1" s="1"/>
  <c r="O200" i="1"/>
  <c r="X199" i="1"/>
  <c r="Y199" i="1" s="1"/>
  <c r="O199" i="1"/>
  <c r="W197" i="1"/>
  <c r="W196" i="1"/>
  <c r="X195" i="1"/>
  <c r="Y195" i="1" s="1"/>
  <c r="O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Y184" i="1"/>
  <c r="X184" i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Y172" i="1"/>
  <c r="Y176" i="1" s="1"/>
  <c r="X172" i="1"/>
  <c r="O172" i="1"/>
  <c r="W170" i="1"/>
  <c r="W169" i="1"/>
  <c r="X168" i="1"/>
  <c r="Y168" i="1" s="1"/>
  <c r="O168" i="1"/>
  <c r="X167" i="1"/>
  <c r="X169" i="1" s="1"/>
  <c r="O167" i="1"/>
  <c r="W165" i="1"/>
  <c r="W164" i="1"/>
  <c r="X163" i="1"/>
  <c r="O163" i="1"/>
  <c r="X162" i="1"/>
  <c r="Y162" i="1" s="1"/>
  <c r="O162" i="1"/>
  <c r="W159" i="1"/>
  <c r="W158" i="1"/>
  <c r="X157" i="1"/>
  <c r="Y157" i="1" s="1"/>
  <c r="O157" i="1"/>
  <c r="X156" i="1"/>
  <c r="Y156" i="1" s="1"/>
  <c r="O156" i="1"/>
  <c r="Y155" i="1"/>
  <c r="X155" i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O150" i="1"/>
  <c r="X149" i="1"/>
  <c r="Y149" i="1" s="1"/>
  <c r="O149" i="1"/>
  <c r="W146" i="1"/>
  <c r="W145" i="1"/>
  <c r="X144" i="1"/>
  <c r="Y144" i="1" s="1"/>
  <c r="O144" i="1"/>
  <c r="X143" i="1"/>
  <c r="Y143" i="1" s="1"/>
  <c r="O143" i="1"/>
  <c r="Y142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Y127" i="1"/>
  <c r="X127" i="1"/>
  <c r="O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X122" i="1"/>
  <c r="O122" i="1"/>
  <c r="X121" i="1"/>
  <c r="O121" i="1"/>
  <c r="W119" i="1"/>
  <c r="W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O110" i="1"/>
  <c r="Y109" i="1"/>
  <c r="X109" i="1"/>
  <c r="O109" i="1"/>
  <c r="X108" i="1"/>
  <c r="Y108" i="1" s="1"/>
  <c r="O108" i="1"/>
  <c r="X107" i="1"/>
  <c r="X106" i="1"/>
  <c r="Y106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Y95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Y81" i="1"/>
  <c r="X81" i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Y73" i="1"/>
  <c r="X73" i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X51" i="1"/>
  <c r="Y51" i="1" s="1"/>
  <c r="O51" i="1"/>
  <c r="X50" i="1"/>
  <c r="C535" i="1" s="1"/>
  <c r="O50" i="1"/>
  <c r="W46" i="1"/>
  <c r="W45" i="1"/>
  <c r="X44" i="1"/>
  <c r="X46" i="1" s="1"/>
  <c r="O44" i="1"/>
  <c r="W42" i="1"/>
  <c r="W41" i="1"/>
  <c r="X40" i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O29" i="1"/>
  <c r="X28" i="1"/>
  <c r="Y28" i="1" s="1"/>
  <c r="O28" i="1"/>
  <c r="X27" i="1"/>
  <c r="Y27" i="1" s="1"/>
  <c r="O27" i="1"/>
  <c r="X26" i="1"/>
  <c r="Y26" i="1" s="1"/>
  <c r="O26" i="1"/>
  <c r="W24" i="1"/>
  <c r="W525" i="1" s="1"/>
  <c r="W23" i="1"/>
  <c r="X22" i="1"/>
  <c r="X24" i="1" s="1"/>
  <c r="O22" i="1"/>
  <c r="H10" i="1"/>
  <c r="A9" i="1"/>
  <c r="A10" i="1" s="1"/>
  <c r="D7" i="1"/>
  <c r="P6" i="1"/>
  <c r="O2" i="1"/>
  <c r="X164" i="1" l="1"/>
  <c r="X229" i="1"/>
  <c r="S535" i="1"/>
  <c r="Y510" i="1"/>
  <c r="X45" i="1"/>
  <c r="X138" i="1"/>
  <c r="Y132" i="1"/>
  <c r="Y137" i="1" s="1"/>
  <c r="X278" i="1"/>
  <c r="Y274" i="1"/>
  <c r="X367" i="1"/>
  <c r="X378" i="1"/>
  <c r="X379" i="1"/>
  <c r="X385" i="1"/>
  <c r="X418" i="1"/>
  <c r="X417" i="1"/>
  <c r="Y414" i="1"/>
  <c r="Y417" i="1" s="1"/>
  <c r="X446" i="1"/>
  <c r="X487" i="1"/>
  <c r="X486" i="1"/>
  <c r="Y485" i="1"/>
  <c r="Y486" i="1" s="1"/>
  <c r="X502" i="1"/>
  <c r="F9" i="1"/>
  <c r="F10" i="1"/>
  <c r="Y22" i="1"/>
  <c r="Y23" i="1" s="1"/>
  <c r="X23" i="1"/>
  <c r="X34" i="1"/>
  <c r="X37" i="1"/>
  <c r="X119" i="1"/>
  <c r="Y107" i="1"/>
  <c r="X145" i="1"/>
  <c r="X204" i="1"/>
  <c r="Y201" i="1"/>
  <c r="Y203" i="1" s="1"/>
  <c r="X252" i="1"/>
  <c r="X284" i="1"/>
  <c r="Y280" i="1"/>
  <c r="X301" i="1"/>
  <c r="Y293" i="1"/>
  <c r="X307" i="1"/>
  <c r="X306" i="1"/>
  <c r="Y304" i="1"/>
  <c r="Y306" i="1" s="1"/>
  <c r="X350" i="1"/>
  <c r="X349" i="1"/>
  <c r="Y347" i="1"/>
  <c r="Y349" i="1" s="1"/>
  <c r="X438" i="1"/>
  <c r="X482" i="1"/>
  <c r="Y479" i="1"/>
  <c r="Y482" i="1" s="1"/>
  <c r="V535" i="1"/>
  <c r="H9" i="1"/>
  <c r="X33" i="1"/>
  <c r="X42" i="1"/>
  <c r="X41" i="1"/>
  <c r="X118" i="1"/>
  <c r="X129" i="1"/>
  <c r="Y121" i="1"/>
  <c r="X214" i="1"/>
  <c r="X218" i="1"/>
  <c r="Y216" i="1"/>
  <c r="D535" i="1"/>
  <c r="E535" i="1"/>
  <c r="X93" i="1"/>
  <c r="X103" i="1"/>
  <c r="X128" i="1"/>
  <c r="X159" i="1"/>
  <c r="X176" i="1"/>
  <c r="X196" i="1"/>
  <c r="X203" i="1"/>
  <c r="X311" i="1"/>
  <c r="X312" i="1"/>
  <c r="Q535" i="1"/>
  <c r="X353" i="1"/>
  <c r="X354" i="1"/>
  <c r="R535" i="1"/>
  <c r="X442" i="1"/>
  <c r="X462" i="1"/>
  <c r="X467" i="1"/>
  <c r="Y103" i="1"/>
  <c r="Y145" i="1"/>
  <c r="X92" i="1"/>
  <c r="X104" i="1"/>
  <c r="X197" i="1"/>
  <c r="Y56" i="1"/>
  <c r="Y60" i="1" s="1"/>
  <c r="Y64" i="1"/>
  <c r="Y85" i="1" s="1"/>
  <c r="Y88" i="1"/>
  <c r="Y92" i="1" s="1"/>
  <c r="Y110" i="1"/>
  <c r="Y118" i="1" s="1"/>
  <c r="Y122" i="1"/>
  <c r="H535" i="1"/>
  <c r="Y150" i="1"/>
  <c r="Y158" i="1" s="1"/>
  <c r="I535" i="1"/>
  <c r="Y163" i="1"/>
  <c r="Y164" i="1" s="1"/>
  <c r="Y167" i="1"/>
  <c r="Y169" i="1" s="1"/>
  <c r="X170" i="1"/>
  <c r="Y179" i="1"/>
  <c r="Y196" i="1" s="1"/>
  <c r="X213" i="1"/>
  <c r="J535" i="1"/>
  <c r="Y218" i="1"/>
  <c r="N535" i="1"/>
  <c r="L535" i="1"/>
  <c r="Y232" i="1"/>
  <c r="Y248" i="1" s="1"/>
  <c r="X249" i="1"/>
  <c r="X248" i="1"/>
  <c r="Y277" i="1"/>
  <c r="Y301" i="1"/>
  <c r="Y374" i="1"/>
  <c r="Y401" i="1"/>
  <c r="Y502" i="1"/>
  <c r="X158" i="1"/>
  <c r="W529" i="1"/>
  <c r="Y29" i="1"/>
  <c r="Y33" i="1" s="1"/>
  <c r="J9" i="1"/>
  <c r="Y36" i="1"/>
  <c r="Y37" i="1" s="1"/>
  <c r="Y40" i="1"/>
  <c r="Y41" i="1" s="1"/>
  <c r="Y44" i="1"/>
  <c r="Y45" i="1" s="1"/>
  <c r="Y50" i="1"/>
  <c r="Y52" i="1" s="1"/>
  <c r="X53" i="1"/>
  <c r="X61" i="1"/>
  <c r="X86" i="1"/>
  <c r="X137" i="1"/>
  <c r="X165" i="1"/>
  <c r="X177" i="1"/>
  <c r="Y213" i="1"/>
  <c r="Y271" i="1"/>
  <c r="X527" i="1"/>
  <c r="B535" i="1"/>
  <c r="X526" i="1"/>
  <c r="X52" i="1"/>
  <c r="X60" i="1"/>
  <c r="X85" i="1"/>
  <c r="F535" i="1"/>
  <c r="G535" i="1"/>
  <c r="X146" i="1"/>
  <c r="Y256" i="1"/>
  <c r="Y259" i="1" s="1"/>
  <c r="X260" i="1"/>
  <c r="Y283" i="1"/>
  <c r="Y518" i="1"/>
  <c r="X219" i="1"/>
  <c r="X228" i="1"/>
  <c r="X253" i="1"/>
  <c r="X277" i="1"/>
  <c r="X283" i="1"/>
  <c r="Y310" i="1"/>
  <c r="Y311" i="1" s="1"/>
  <c r="Y314" i="1"/>
  <c r="Y317" i="1" s="1"/>
  <c r="X317" i="1"/>
  <c r="X321" i="1"/>
  <c r="X325" i="1"/>
  <c r="X339" i="1"/>
  <c r="Y357" i="1"/>
  <c r="Y362" i="1" s="1"/>
  <c r="Y365" i="1"/>
  <c r="Y367" i="1" s="1"/>
  <c r="Y383" i="1"/>
  <c r="Y385" i="1" s="1"/>
  <c r="X386" i="1"/>
  <c r="X402" i="1"/>
  <c r="X423" i="1"/>
  <c r="Y436" i="1"/>
  <c r="Y438" i="1" s="1"/>
  <c r="X443" i="1"/>
  <c r="X447" i="1"/>
  <c r="Y466" i="1"/>
  <c r="Y467" i="1" s="1"/>
  <c r="Y470" i="1"/>
  <c r="Y476" i="1" s="1"/>
  <c r="Y491" i="1"/>
  <c r="Y496" i="1" s="1"/>
  <c r="X503" i="1"/>
  <c r="X511" i="1"/>
  <c r="X519" i="1"/>
  <c r="O535" i="1"/>
  <c r="X272" i="1"/>
  <c r="X290" i="1"/>
  <c r="X338" i="1"/>
  <c r="X363" i="1"/>
  <c r="X375" i="1"/>
  <c r="X401" i="1"/>
  <c r="X434" i="1"/>
  <c r="X476" i="1"/>
  <c r="X497" i="1"/>
  <c r="X510" i="1"/>
  <c r="X518" i="1"/>
  <c r="X524" i="1"/>
  <c r="T535" i="1"/>
  <c r="X259" i="1"/>
  <c r="X271" i="1"/>
  <c r="Y286" i="1"/>
  <c r="Y289" i="1" s="1"/>
  <c r="X302" i="1"/>
  <c r="Y320" i="1"/>
  <c r="Y321" i="1" s="1"/>
  <c r="Y324" i="1"/>
  <c r="Y325" i="1" s="1"/>
  <c r="Y330" i="1"/>
  <c r="Y338" i="1" s="1"/>
  <c r="X345" i="1"/>
  <c r="X362" i="1"/>
  <c r="X374" i="1"/>
  <c r="X408" i="1"/>
  <c r="Y426" i="1"/>
  <c r="Y433" i="1" s="1"/>
  <c r="X463" i="1"/>
  <c r="X483" i="1"/>
  <c r="X496" i="1"/>
  <c r="Y521" i="1"/>
  <c r="Y523" i="1" s="1"/>
  <c r="U535" i="1"/>
  <c r="Y222" i="1"/>
  <c r="Y228" i="1" s="1"/>
  <c r="Y341" i="1"/>
  <c r="Y344" i="1" s="1"/>
  <c r="Y404" i="1"/>
  <c r="Y407" i="1" s="1"/>
  <c r="Y421" i="1"/>
  <c r="Y423" i="1" s="1"/>
  <c r="Y451" i="1"/>
  <c r="Y462" i="1" s="1"/>
  <c r="Y128" i="1" l="1"/>
  <c r="X529" i="1"/>
  <c r="X525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<sst xmlns="http://schemas.openxmlformats.org/spreadsheetml/2006/main" count="2244" uniqueCount="736">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</sst>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15" t="s">
        <v>0</v>
      </c>
      <c r="E1" s="382"/>
      <c r="F1" s="382"/>
      <c r="G1" s="12" t="s">
        <v>1</v>
      </c>
      <c r="H1" s="515" t="s">
        <v>2</v>
      </c>
      <c r="I1" s="382"/>
      <c r="J1" s="382"/>
      <c r="K1" s="382"/>
      <c r="L1" s="382"/>
      <c r="M1" s="382"/>
      <c r="N1" s="382"/>
      <c r="O1" s="382"/>
      <c r="P1" s="382"/>
      <c r="Q1" s="381" t="s">
        <v>3</v>
      </c>
      <c r="R1" s="382"/>
      <c r="S1" s="38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6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3"/>
      <c r="Q2" s="373"/>
      <c r="R2" s="373"/>
      <c r="S2" s="373"/>
      <c r="T2" s="373"/>
      <c r="U2" s="373"/>
      <c r="V2" s="373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3"/>
      <c r="P3" s="373"/>
      <c r="Q3" s="373"/>
      <c r="R3" s="373"/>
      <c r="S3" s="373"/>
      <c r="T3" s="373"/>
      <c r="U3" s="373"/>
      <c r="V3" s="373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713" t="s">
        <v>7</v>
      </c>
      <c r="B5" s="408"/>
      <c r="C5" s="409"/>
      <c r="D5" s="695"/>
      <c r="E5" s="696"/>
      <c r="F5" s="436" t="s">
        <v>8</v>
      </c>
      <c r="G5" s="409"/>
      <c r="H5" s="695" t="s">
        <v>735</v>
      </c>
      <c r="I5" s="703"/>
      <c r="J5" s="703"/>
      <c r="K5" s="703"/>
      <c r="L5" s="696"/>
      <c r="M5" s="59"/>
      <c r="O5" s="24" t="s">
        <v>9</v>
      </c>
      <c r="P5" s="394">
        <v>45411</v>
      </c>
      <c r="Q5" s="395"/>
      <c r="S5" s="516" t="s">
        <v>10</v>
      </c>
      <c r="T5" s="517"/>
      <c r="U5" s="520" t="s">
        <v>11</v>
      </c>
      <c r="V5" s="395"/>
      <c r="AA5" s="51"/>
      <c r="AB5" s="51"/>
      <c r="AC5" s="51"/>
    </row>
    <row r="6" spans="1:30" s="359" customFormat="1" ht="24" customHeight="1" x14ac:dyDescent="0.2">
      <c r="A6" s="713" t="s">
        <v>12</v>
      </c>
      <c r="B6" s="408"/>
      <c r="C6" s="409"/>
      <c r="D6" s="463" t="s">
        <v>13</v>
      </c>
      <c r="E6" s="464"/>
      <c r="F6" s="464"/>
      <c r="G6" s="464"/>
      <c r="H6" s="464"/>
      <c r="I6" s="464"/>
      <c r="J6" s="464"/>
      <c r="K6" s="464"/>
      <c r="L6" s="395"/>
      <c r="M6" s="60"/>
      <c r="O6" s="24" t="s">
        <v>14</v>
      </c>
      <c r="P6" s="716" t="str">
        <f>IF(P5=0," ",CHOOSE(WEEKDAY(P5,2),"Понедельник","Вторник","Среда","Четверг","Пятница","Суббота","Воскресенье"))</f>
        <v>Понедельник</v>
      </c>
      <c r="Q6" s="371"/>
      <c r="S6" s="690" t="s">
        <v>15</v>
      </c>
      <c r="T6" s="517"/>
      <c r="U6" s="479" t="s">
        <v>16</v>
      </c>
      <c r="V6" s="48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37" t="str">
        <f>IFERROR(VLOOKUP(DeliveryAddress,Table,3,0),1)</f>
        <v>1</v>
      </c>
      <c r="E7" s="538"/>
      <c r="F7" s="538"/>
      <c r="G7" s="538"/>
      <c r="H7" s="538"/>
      <c r="I7" s="538"/>
      <c r="J7" s="538"/>
      <c r="K7" s="538"/>
      <c r="L7" s="390"/>
      <c r="M7" s="61"/>
      <c r="O7" s="24"/>
      <c r="P7" s="42"/>
      <c r="Q7" s="42"/>
      <c r="S7" s="373"/>
      <c r="T7" s="517"/>
      <c r="U7" s="481"/>
      <c r="V7" s="482"/>
      <c r="AA7" s="51"/>
      <c r="AB7" s="51"/>
      <c r="AC7" s="51"/>
    </row>
    <row r="8" spans="1:30" s="359" customFormat="1" ht="25.5" customHeight="1" x14ac:dyDescent="0.2">
      <c r="A8" s="388" t="s">
        <v>17</v>
      </c>
      <c r="B8" s="376"/>
      <c r="C8" s="377"/>
      <c r="D8" s="697"/>
      <c r="E8" s="698"/>
      <c r="F8" s="698"/>
      <c r="G8" s="698"/>
      <c r="H8" s="698"/>
      <c r="I8" s="698"/>
      <c r="J8" s="698"/>
      <c r="K8" s="698"/>
      <c r="L8" s="699"/>
      <c r="M8" s="62"/>
      <c r="O8" s="24" t="s">
        <v>18</v>
      </c>
      <c r="P8" s="389">
        <v>0.45833333333333331</v>
      </c>
      <c r="Q8" s="390"/>
      <c r="S8" s="373"/>
      <c r="T8" s="517"/>
      <c r="U8" s="481"/>
      <c r="V8" s="482"/>
      <c r="AA8" s="51"/>
      <c r="AB8" s="51"/>
      <c r="AC8" s="51"/>
    </row>
    <row r="9" spans="1:30" s="359" customFormat="1" ht="39.950000000000003" customHeight="1" x14ac:dyDescent="0.2">
      <c r="A9" s="3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/>
      <c r="C9" s="373"/>
      <c r="D9" s="447"/>
      <c r="E9" s="397"/>
      <c r="F9" s="3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60"/>
      <c r="O9" s="26" t="s">
        <v>19</v>
      </c>
      <c r="P9" s="714"/>
      <c r="Q9" s="387"/>
      <c r="S9" s="373"/>
      <c r="T9" s="517"/>
      <c r="U9" s="483"/>
      <c r="V9" s="484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3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/>
      <c r="C10" s="373"/>
      <c r="D10" s="447"/>
      <c r="E10" s="397"/>
      <c r="F10" s="3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/>
      <c r="H10" s="489" t="str">
        <f>IFERROR(VLOOKUP($D$10,Proxy,2,FALSE),"")</f>
        <v/>
      </c>
      <c r="I10" s="373"/>
      <c r="J10" s="373"/>
      <c r="K10" s="373"/>
      <c r="L10" s="373"/>
      <c r="M10" s="358"/>
      <c r="O10" s="26" t="s">
        <v>20</v>
      </c>
      <c r="P10" s="525"/>
      <c r="Q10" s="526"/>
      <c r="T10" s="24" t="s">
        <v>21</v>
      </c>
      <c r="U10" s="692" t="s">
        <v>22</v>
      </c>
      <c r="V10" s="48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715"/>
      <c r="Q11" s="395"/>
      <c r="T11" s="24" t="s">
        <v>25</v>
      </c>
      <c r="U11" s="386" t="s">
        <v>26</v>
      </c>
      <c r="V11" s="38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407" t="s">
        <v>27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9"/>
      <c r="M12" s="63"/>
      <c r="O12" s="24" t="s">
        <v>28</v>
      </c>
      <c r="P12" s="389"/>
      <c r="Q12" s="390"/>
      <c r="R12" s="23"/>
      <c r="T12" s="24"/>
      <c r="U12" s="382"/>
      <c r="V12" s="373"/>
      <c r="AA12" s="51"/>
      <c r="AB12" s="51"/>
      <c r="AC12" s="51"/>
    </row>
    <row r="13" spans="1:30" s="359" customFormat="1" ht="23.25" customHeight="1" x14ac:dyDescent="0.2">
      <c r="A13" s="407" t="s">
        <v>29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9"/>
      <c r="M13" s="63"/>
      <c r="N13" s="26"/>
      <c r="O13" s="26" t="s">
        <v>30</v>
      </c>
      <c r="P13" s="386"/>
      <c r="Q13" s="38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407" t="s">
        <v>31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416" t="s">
        <v>32</v>
      </c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9"/>
      <c r="M15" s="64"/>
      <c r="O15" s="711" t="s">
        <v>33</v>
      </c>
      <c r="P15" s="382"/>
      <c r="Q15" s="382"/>
      <c r="R15" s="382"/>
      <c r="S15" s="38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12"/>
      <c r="P16" s="712"/>
      <c r="Q16" s="712"/>
      <c r="R16" s="712"/>
      <c r="S16" s="712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66" t="s">
        <v>34</v>
      </c>
      <c r="B17" s="366" t="s">
        <v>35</v>
      </c>
      <c r="C17" s="599" t="s">
        <v>36</v>
      </c>
      <c r="D17" s="366" t="s">
        <v>37</v>
      </c>
      <c r="E17" s="404"/>
      <c r="F17" s="366" t="s">
        <v>38</v>
      </c>
      <c r="G17" s="366" t="s">
        <v>39</v>
      </c>
      <c r="H17" s="366" t="s">
        <v>40</v>
      </c>
      <c r="I17" s="366" t="s">
        <v>41</v>
      </c>
      <c r="J17" s="366" t="s">
        <v>42</v>
      </c>
      <c r="K17" s="366" t="s">
        <v>43</v>
      </c>
      <c r="L17" s="366" t="s">
        <v>44</v>
      </c>
      <c r="M17" s="366" t="s">
        <v>45</v>
      </c>
      <c r="N17" s="366" t="s">
        <v>46</v>
      </c>
      <c r="O17" s="366" t="s">
        <v>47</v>
      </c>
      <c r="P17" s="693"/>
      <c r="Q17" s="693"/>
      <c r="R17" s="693"/>
      <c r="S17" s="404"/>
      <c r="T17" s="413" t="s">
        <v>48</v>
      </c>
      <c r="U17" s="409"/>
      <c r="V17" s="366" t="s">
        <v>49</v>
      </c>
      <c r="W17" s="366" t="s">
        <v>50</v>
      </c>
      <c r="X17" s="368" t="s">
        <v>51</v>
      </c>
      <c r="Y17" s="366" t="s">
        <v>52</v>
      </c>
      <c r="Z17" s="498" t="s">
        <v>53</v>
      </c>
      <c r="AA17" s="498" t="s">
        <v>54</v>
      </c>
      <c r="AB17" s="498" t="s">
        <v>55</v>
      </c>
      <c r="AC17" s="646"/>
      <c r="AD17" s="647"/>
      <c r="AE17" s="641"/>
      <c r="BB17" s="411" t="s">
        <v>56</v>
      </c>
    </row>
    <row r="18" spans="1:54" ht="14.25" customHeight="1" x14ac:dyDescent="0.2">
      <c r="A18" s="367"/>
      <c r="B18" s="367"/>
      <c r="C18" s="367"/>
      <c r="D18" s="405"/>
      <c r="E18" s="406"/>
      <c r="F18" s="367"/>
      <c r="G18" s="367"/>
      <c r="H18" s="367"/>
      <c r="I18" s="367"/>
      <c r="J18" s="367"/>
      <c r="K18" s="367"/>
      <c r="L18" s="367"/>
      <c r="M18" s="367"/>
      <c r="N18" s="367"/>
      <c r="O18" s="405"/>
      <c r="P18" s="694"/>
      <c r="Q18" s="694"/>
      <c r="R18" s="694"/>
      <c r="S18" s="406"/>
      <c r="T18" s="357" t="s">
        <v>57</v>
      </c>
      <c r="U18" s="357" t="s">
        <v>58</v>
      </c>
      <c r="V18" s="367"/>
      <c r="W18" s="367"/>
      <c r="X18" s="369"/>
      <c r="Y18" s="367"/>
      <c r="Z18" s="499"/>
      <c r="AA18" s="499"/>
      <c r="AB18" s="648"/>
      <c r="AC18" s="649"/>
      <c r="AD18" s="650"/>
      <c r="AE18" s="642"/>
      <c r="BB18" s="373"/>
    </row>
    <row r="19" spans="1:54" ht="27.75" hidden="1" customHeight="1" x14ac:dyDescent="0.2">
      <c r="A19" s="414" t="s">
        <v>59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8"/>
      <c r="AA19" s="48"/>
    </row>
    <row r="20" spans="1:54" ht="16.5" hidden="1" customHeight="1" x14ac:dyDescent="0.25">
      <c r="A20" s="384" t="s">
        <v>59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373"/>
      <c r="Z20" s="356"/>
      <c r="AA20" s="356"/>
    </row>
    <row r="21" spans="1:54" ht="14.25" hidden="1" customHeight="1" x14ac:dyDescent="0.25">
      <c r="A21" s="380" t="s">
        <v>60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373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0">
        <v>4607091389258</v>
      </c>
      <c r="E22" s="371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9"/>
      <c r="Q22" s="379"/>
      <c r="R22" s="379"/>
      <c r="S22" s="371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2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4"/>
      <c r="O23" s="375" t="s">
        <v>66</v>
      </c>
      <c r="P23" s="376"/>
      <c r="Q23" s="376"/>
      <c r="R23" s="376"/>
      <c r="S23" s="376"/>
      <c r="T23" s="376"/>
      <c r="U23" s="377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4"/>
      <c r="O24" s="375" t="s">
        <v>66</v>
      </c>
      <c r="P24" s="376"/>
      <c r="Q24" s="376"/>
      <c r="R24" s="376"/>
      <c r="S24" s="376"/>
      <c r="T24" s="376"/>
      <c r="U24" s="377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80" t="s">
        <v>68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0">
        <v>4607091383881</v>
      </c>
      <c r="E26" s="371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9"/>
      <c r="Q26" s="379"/>
      <c r="R26" s="379"/>
      <c r="S26" s="371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0">
        <v>4607091388237</v>
      </c>
      <c r="E27" s="371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9"/>
      <c r="Q27" s="379"/>
      <c r="R27" s="379"/>
      <c r="S27" s="371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0">
        <v>4607091383935</v>
      </c>
      <c r="E28" s="371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7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9"/>
      <c r="Q28" s="379"/>
      <c r="R28" s="379"/>
      <c r="S28" s="371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0">
        <v>4607091383935</v>
      </c>
      <c r="E29" s="371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7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9"/>
      <c r="Q29" s="379"/>
      <c r="R29" s="379"/>
      <c r="S29" s="371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0">
        <v>4680115881853</v>
      </c>
      <c r="E30" s="371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9"/>
      <c r="Q30" s="379"/>
      <c r="R30" s="379"/>
      <c r="S30" s="371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0">
        <v>4607091383911</v>
      </c>
      <c r="E31" s="371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2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9"/>
      <c r="Q31" s="379"/>
      <c r="R31" s="379"/>
      <c r="S31" s="371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0">
        <v>4607091388244</v>
      </c>
      <c r="E32" s="371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9"/>
      <c r="Q32" s="379"/>
      <c r="R32" s="379"/>
      <c r="S32" s="371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2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  <c r="N33" s="374"/>
      <c r="O33" s="375" t="s">
        <v>66</v>
      </c>
      <c r="P33" s="376"/>
      <c r="Q33" s="376"/>
      <c r="R33" s="376"/>
      <c r="S33" s="376"/>
      <c r="T33" s="376"/>
      <c r="U33" s="377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4"/>
      <c r="O34" s="375" t="s">
        <v>66</v>
      </c>
      <c r="P34" s="376"/>
      <c r="Q34" s="376"/>
      <c r="R34" s="376"/>
      <c r="S34" s="376"/>
      <c r="T34" s="376"/>
      <c r="U34" s="377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80" t="s">
        <v>82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373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0">
        <v>4607091388503</v>
      </c>
      <c r="E36" s="371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9"/>
      <c r="Q36" s="379"/>
      <c r="R36" s="379"/>
      <c r="S36" s="371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2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4"/>
      <c r="O37" s="375" t="s">
        <v>66</v>
      </c>
      <c r="P37" s="376"/>
      <c r="Q37" s="376"/>
      <c r="R37" s="376"/>
      <c r="S37" s="376"/>
      <c r="T37" s="376"/>
      <c r="U37" s="377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4"/>
      <c r="O38" s="375" t="s">
        <v>66</v>
      </c>
      <c r="P38" s="376"/>
      <c r="Q38" s="376"/>
      <c r="R38" s="376"/>
      <c r="S38" s="376"/>
      <c r="T38" s="376"/>
      <c r="U38" s="377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80" t="s">
        <v>87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373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0">
        <v>4607091388282</v>
      </c>
      <c r="E40" s="371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9"/>
      <c r="Q40" s="379"/>
      <c r="R40" s="379"/>
      <c r="S40" s="371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2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4"/>
      <c r="O41" s="375" t="s">
        <v>66</v>
      </c>
      <c r="P41" s="376"/>
      <c r="Q41" s="376"/>
      <c r="R41" s="376"/>
      <c r="S41" s="376"/>
      <c r="T41" s="376"/>
      <c r="U41" s="377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4"/>
      <c r="O42" s="375" t="s">
        <v>66</v>
      </c>
      <c r="P42" s="376"/>
      <c r="Q42" s="376"/>
      <c r="R42" s="376"/>
      <c r="S42" s="376"/>
      <c r="T42" s="376"/>
      <c r="U42" s="377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80" t="s">
        <v>91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373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0">
        <v>4607091389111</v>
      </c>
      <c r="E44" s="371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9"/>
      <c r="Q44" s="379"/>
      <c r="R44" s="379"/>
      <c r="S44" s="371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2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4"/>
      <c r="O45" s="375" t="s">
        <v>66</v>
      </c>
      <c r="P45" s="376"/>
      <c r="Q45" s="376"/>
      <c r="R45" s="376"/>
      <c r="S45" s="376"/>
      <c r="T45" s="376"/>
      <c r="U45" s="377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4"/>
      <c r="O46" s="375" t="s">
        <v>66</v>
      </c>
      <c r="P46" s="376"/>
      <c r="Q46" s="376"/>
      <c r="R46" s="376"/>
      <c r="S46" s="376"/>
      <c r="T46" s="376"/>
      <c r="U46" s="377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14" t="s">
        <v>94</v>
      </c>
      <c r="B47" s="415"/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15"/>
      <c r="P47" s="415"/>
      <c r="Q47" s="415"/>
      <c r="R47" s="415"/>
      <c r="S47" s="415"/>
      <c r="T47" s="415"/>
      <c r="U47" s="415"/>
      <c r="V47" s="415"/>
      <c r="W47" s="415"/>
      <c r="X47" s="415"/>
      <c r="Y47" s="415"/>
      <c r="Z47" s="48"/>
      <c r="AA47" s="48"/>
    </row>
    <row r="48" spans="1:54" ht="16.5" hidden="1" customHeight="1" x14ac:dyDescent="0.25">
      <c r="A48" s="384" t="s">
        <v>95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373"/>
      <c r="Z48" s="356"/>
      <c r="AA48" s="356"/>
    </row>
    <row r="49" spans="1:54" ht="14.25" hidden="1" customHeight="1" x14ac:dyDescent="0.25">
      <c r="A49" s="380" t="s">
        <v>96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373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70">
        <v>4680115881440</v>
      </c>
      <c r="E50" s="371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9"/>
      <c r="Q50" s="379"/>
      <c r="R50" s="379"/>
      <c r="S50" s="371"/>
      <c r="T50" s="34"/>
      <c r="U50" s="34"/>
      <c r="V50" s="35" t="s">
        <v>65</v>
      </c>
      <c r="W50" s="362">
        <v>417</v>
      </c>
      <c r="X50" s="363">
        <f>IFERROR(IF(W50="",0,CEILING((W50/$H50),1)*$H50),"")</f>
        <v>421.20000000000005</v>
      </c>
      <c r="Y50" s="36">
        <f>IFERROR(IF(X50=0,"",ROUNDUP(X50/H50,0)*0.02175),"")</f>
        <v>0.84824999999999995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0">
        <v>4680115881433</v>
      </c>
      <c r="E51" s="371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9"/>
      <c r="Q51" s="379"/>
      <c r="R51" s="379"/>
      <c r="S51" s="371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2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4"/>
      <c r="O52" s="375" t="s">
        <v>66</v>
      </c>
      <c r="P52" s="376"/>
      <c r="Q52" s="376"/>
      <c r="R52" s="376"/>
      <c r="S52" s="376"/>
      <c r="T52" s="376"/>
      <c r="U52" s="377"/>
      <c r="V52" s="37" t="s">
        <v>67</v>
      </c>
      <c r="W52" s="364">
        <f>IFERROR(W50/H50,"0")+IFERROR(W51/H51,"0")</f>
        <v>38.611111111111107</v>
      </c>
      <c r="X52" s="364">
        <f>IFERROR(X50/H50,"0")+IFERROR(X51/H51,"0")</f>
        <v>39</v>
      </c>
      <c r="Y52" s="364">
        <f>IFERROR(IF(Y50="",0,Y50),"0")+IFERROR(IF(Y51="",0,Y51),"0")</f>
        <v>0.84824999999999995</v>
      </c>
      <c r="Z52" s="365"/>
      <c r="AA52" s="365"/>
    </row>
    <row r="53" spans="1:54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4"/>
      <c r="O53" s="375" t="s">
        <v>66</v>
      </c>
      <c r="P53" s="376"/>
      <c r="Q53" s="376"/>
      <c r="R53" s="376"/>
      <c r="S53" s="376"/>
      <c r="T53" s="376"/>
      <c r="U53" s="377"/>
      <c r="V53" s="37" t="s">
        <v>65</v>
      </c>
      <c r="W53" s="364">
        <f>IFERROR(SUM(W50:W51),"0")</f>
        <v>417</v>
      </c>
      <c r="X53" s="364">
        <f>IFERROR(SUM(X50:X51),"0")</f>
        <v>421.20000000000005</v>
      </c>
      <c r="Y53" s="37"/>
      <c r="Z53" s="365"/>
      <c r="AA53" s="365"/>
    </row>
    <row r="54" spans="1:54" ht="16.5" hidden="1" customHeight="1" x14ac:dyDescent="0.25">
      <c r="A54" s="384" t="s">
        <v>103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373"/>
      <c r="Z54" s="356"/>
      <c r="AA54" s="356"/>
    </row>
    <row r="55" spans="1:54" ht="14.25" hidden="1" customHeight="1" x14ac:dyDescent="0.25">
      <c r="A55" s="380" t="s">
        <v>104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373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70">
        <v>4680115881426</v>
      </c>
      <c r="E56" s="371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9"/>
      <c r="Q56" s="379"/>
      <c r="R56" s="379"/>
      <c r="S56" s="371"/>
      <c r="T56" s="34"/>
      <c r="U56" s="34"/>
      <c r="V56" s="35" t="s">
        <v>65</v>
      </c>
      <c r="W56" s="362">
        <v>398</v>
      </c>
      <c r="X56" s="363">
        <f>IFERROR(IF(W56="",0,CEILING((W56/$H56),1)*$H56),"")</f>
        <v>399.6</v>
      </c>
      <c r="Y56" s="36">
        <f>IFERROR(IF(X56=0,"",ROUNDUP(X56/H56,0)*0.02175),"")</f>
        <v>0.80474999999999997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0">
        <v>4680115881426</v>
      </c>
      <c r="E57" s="371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70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9"/>
      <c r="Q57" s="379"/>
      <c r="R57" s="379"/>
      <c r="S57" s="371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0">
        <v>4680115881419</v>
      </c>
      <c r="E58" s="371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9"/>
      <c r="Q58" s="379"/>
      <c r="R58" s="379"/>
      <c r="S58" s="371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70">
        <v>4680115881525</v>
      </c>
      <c r="E59" s="371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12" t="s">
        <v>113</v>
      </c>
      <c r="P59" s="379"/>
      <c r="Q59" s="379"/>
      <c r="R59" s="379"/>
      <c r="S59" s="371"/>
      <c r="T59" s="34"/>
      <c r="U59" s="34"/>
      <c r="V59" s="35" t="s">
        <v>65</v>
      </c>
      <c r="W59" s="362">
        <v>142</v>
      </c>
      <c r="X59" s="363">
        <f>IFERROR(IF(W59="",0,CEILING((W59/$H59),1)*$H59),"")</f>
        <v>144</v>
      </c>
      <c r="Y59" s="36">
        <f>IFERROR(IF(X59=0,"",ROUNDUP(X59/H59,0)*0.00937),"")</f>
        <v>0.33732000000000001</v>
      </c>
      <c r="Z59" s="56"/>
      <c r="AA59" s="57"/>
      <c r="AE59" s="58"/>
      <c r="BB59" s="81" t="s">
        <v>1</v>
      </c>
    </row>
    <row r="60" spans="1:54" x14ac:dyDescent="0.2">
      <c r="A60" s="372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4"/>
      <c r="O60" s="375" t="s">
        <v>66</v>
      </c>
      <c r="P60" s="376"/>
      <c r="Q60" s="376"/>
      <c r="R60" s="376"/>
      <c r="S60" s="376"/>
      <c r="T60" s="376"/>
      <c r="U60" s="377"/>
      <c r="V60" s="37" t="s">
        <v>67</v>
      </c>
      <c r="W60" s="364">
        <f>IFERROR(W56/H56,"0")+IFERROR(W57/H57,"0")+IFERROR(W58/H58,"0")+IFERROR(W59/H59,"0")</f>
        <v>72.351851851851848</v>
      </c>
      <c r="X60" s="364">
        <f>IFERROR(X56/H56,"0")+IFERROR(X57/H57,"0")+IFERROR(X58/H58,"0")+IFERROR(X59/H59,"0")</f>
        <v>73</v>
      </c>
      <c r="Y60" s="364">
        <f>IFERROR(IF(Y56="",0,Y56),"0")+IFERROR(IF(Y57="",0,Y57),"0")+IFERROR(IF(Y58="",0,Y58),"0")+IFERROR(IF(Y59="",0,Y59),"0")</f>
        <v>1.1420699999999999</v>
      </c>
      <c r="Z60" s="365"/>
      <c r="AA60" s="365"/>
    </row>
    <row r="61" spans="1:54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5" t="s">
        <v>66</v>
      </c>
      <c r="P61" s="376"/>
      <c r="Q61" s="376"/>
      <c r="R61" s="376"/>
      <c r="S61" s="376"/>
      <c r="T61" s="376"/>
      <c r="U61" s="377"/>
      <c r="V61" s="37" t="s">
        <v>65</v>
      </c>
      <c r="W61" s="364">
        <f>IFERROR(SUM(W56:W59),"0")</f>
        <v>540</v>
      </c>
      <c r="X61" s="364">
        <f>IFERROR(SUM(X56:X59),"0")</f>
        <v>543.6</v>
      </c>
      <c r="Y61" s="37"/>
      <c r="Z61" s="365"/>
      <c r="AA61" s="365"/>
    </row>
    <row r="62" spans="1:54" ht="16.5" hidden="1" customHeight="1" x14ac:dyDescent="0.25">
      <c r="A62" s="384" t="s">
        <v>94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73"/>
      <c r="Z62" s="356"/>
      <c r="AA62" s="356"/>
    </row>
    <row r="63" spans="1:54" ht="14.25" hidden="1" customHeight="1" x14ac:dyDescent="0.25">
      <c r="A63" s="380" t="s">
        <v>104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373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0">
        <v>4607091382945</v>
      </c>
      <c r="E64" s="371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9"/>
      <c r="Q64" s="379"/>
      <c r="R64" s="379"/>
      <c r="S64" s="371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70">
        <v>4607091385670</v>
      </c>
      <c r="E65" s="371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72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9"/>
      <c r="Q65" s="379"/>
      <c r="R65" s="379"/>
      <c r="S65" s="371"/>
      <c r="T65" s="34"/>
      <c r="U65" s="34"/>
      <c r="V65" s="35" t="s">
        <v>65</v>
      </c>
      <c r="W65" s="362">
        <v>1500</v>
      </c>
      <c r="X65" s="363">
        <f t="shared" si="2"/>
        <v>1500.8</v>
      </c>
      <c r="Y65" s="36">
        <f t="shared" si="3"/>
        <v>2.9144999999999999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0">
        <v>4607091385670</v>
      </c>
      <c r="E66" s="371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6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9"/>
      <c r="Q66" s="379"/>
      <c r="R66" s="379"/>
      <c r="S66" s="371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70">
        <v>4680115883956</v>
      </c>
      <c r="E67" s="371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9"/>
      <c r="Q67" s="379"/>
      <c r="R67" s="379"/>
      <c r="S67" s="371"/>
      <c r="T67" s="34"/>
      <c r="U67" s="34"/>
      <c r="V67" s="35" t="s">
        <v>65</v>
      </c>
      <c r="W67" s="362">
        <v>198</v>
      </c>
      <c r="X67" s="363">
        <f t="shared" si="2"/>
        <v>201.6</v>
      </c>
      <c r="Y67" s="36">
        <f t="shared" si="3"/>
        <v>0.39149999999999996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70">
        <v>4680115881327</v>
      </c>
      <c r="E68" s="371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9"/>
      <c r="Q68" s="379"/>
      <c r="R68" s="379"/>
      <c r="S68" s="371"/>
      <c r="T68" s="34"/>
      <c r="U68" s="34"/>
      <c r="V68" s="35" t="s">
        <v>65</v>
      </c>
      <c r="W68" s="362">
        <v>454</v>
      </c>
      <c r="X68" s="363">
        <f t="shared" si="2"/>
        <v>464.40000000000003</v>
      </c>
      <c r="Y68" s="36">
        <f t="shared" si="3"/>
        <v>0.93524999999999991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0">
        <v>4680115882133</v>
      </c>
      <c r="E69" s="371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2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9"/>
      <c r="Q69" s="379"/>
      <c r="R69" s="379"/>
      <c r="S69" s="371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70">
        <v>4680115882133</v>
      </c>
      <c r="E70" s="371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9"/>
      <c r="Q70" s="379"/>
      <c r="R70" s="379"/>
      <c r="S70" s="371"/>
      <c r="T70" s="34"/>
      <c r="U70" s="34"/>
      <c r="V70" s="35" t="s">
        <v>65</v>
      </c>
      <c r="W70" s="362">
        <v>400</v>
      </c>
      <c r="X70" s="363">
        <f t="shared" si="2"/>
        <v>403.2</v>
      </c>
      <c r="Y70" s="36">
        <f t="shared" si="3"/>
        <v>0.78299999999999992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0">
        <v>4607091382952</v>
      </c>
      <c r="E71" s="371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9"/>
      <c r="Q71" s="379"/>
      <c r="R71" s="379"/>
      <c r="S71" s="371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70">
        <v>4680115882539</v>
      </c>
      <c r="E72" s="371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4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9"/>
      <c r="Q72" s="379"/>
      <c r="R72" s="379"/>
      <c r="S72" s="371"/>
      <c r="T72" s="34"/>
      <c r="U72" s="34"/>
      <c r="V72" s="35" t="s">
        <v>65</v>
      </c>
      <c r="W72" s="362">
        <v>138</v>
      </c>
      <c r="X72" s="363">
        <f t="shared" si="2"/>
        <v>140.6</v>
      </c>
      <c r="Y72" s="36">
        <f t="shared" ref="Y72:Y78" si="4">IFERROR(IF(X72=0,"",ROUNDUP(X72/H72,0)*0.00937),"")</f>
        <v>0.35605999999999999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0">
        <v>4607091385687</v>
      </c>
      <c r="E73" s="371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9"/>
      <c r="Q73" s="379"/>
      <c r="R73" s="379"/>
      <c r="S73" s="371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0">
        <v>4607091384604</v>
      </c>
      <c r="E74" s="371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9"/>
      <c r="Q74" s="379"/>
      <c r="R74" s="379"/>
      <c r="S74" s="371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0">
        <v>4607091384604</v>
      </c>
      <c r="E75" s="371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68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9"/>
      <c r="Q75" s="379"/>
      <c r="R75" s="379"/>
      <c r="S75" s="371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0">
        <v>4680115880283</v>
      </c>
      <c r="E76" s="371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9"/>
      <c r="Q76" s="379"/>
      <c r="R76" s="379"/>
      <c r="S76" s="371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0">
        <v>4680115883949</v>
      </c>
      <c r="E77" s="371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9"/>
      <c r="Q77" s="379"/>
      <c r="R77" s="379"/>
      <c r="S77" s="371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70">
        <v>4680115881303</v>
      </c>
      <c r="E78" s="371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6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9"/>
      <c r="Q78" s="379"/>
      <c r="R78" s="379"/>
      <c r="S78" s="371"/>
      <c r="T78" s="34"/>
      <c r="U78" s="34"/>
      <c r="V78" s="35" t="s">
        <v>65</v>
      </c>
      <c r="W78" s="362">
        <v>95</v>
      </c>
      <c r="X78" s="363">
        <f t="shared" si="2"/>
        <v>99</v>
      </c>
      <c r="Y78" s="36">
        <f t="shared" si="4"/>
        <v>0.20613999999999999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0">
        <v>4680115882577</v>
      </c>
      <c r="E79" s="371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67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9"/>
      <c r="Q79" s="379"/>
      <c r="R79" s="379"/>
      <c r="S79" s="371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0">
        <v>4680115882577</v>
      </c>
      <c r="E80" s="371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6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9"/>
      <c r="Q80" s="379"/>
      <c r="R80" s="379"/>
      <c r="S80" s="371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0">
        <v>4680115882720</v>
      </c>
      <c r="E81" s="371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6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9"/>
      <c r="Q81" s="379"/>
      <c r="R81" s="379"/>
      <c r="S81" s="371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0">
        <v>4680115880269</v>
      </c>
      <c r="E82" s="371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9"/>
      <c r="Q82" s="379"/>
      <c r="R82" s="379"/>
      <c r="S82" s="371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70">
        <v>4680115880429</v>
      </c>
      <c r="E83" s="371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9"/>
      <c r="Q83" s="379"/>
      <c r="R83" s="379"/>
      <c r="S83" s="371"/>
      <c r="T83" s="34"/>
      <c r="U83" s="34"/>
      <c r="V83" s="35" t="s">
        <v>65</v>
      </c>
      <c r="W83" s="362">
        <v>29</v>
      </c>
      <c r="X83" s="363">
        <f t="shared" si="2"/>
        <v>31.5</v>
      </c>
      <c r="Y83" s="36">
        <f>IFERROR(IF(X83=0,"",ROUNDUP(X83/H83,0)*0.00937),"")</f>
        <v>6.5589999999999996E-2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0">
        <v>4680115881457</v>
      </c>
      <c r="E84" s="371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6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9"/>
      <c r="Q84" s="379"/>
      <c r="R84" s="379"/>
      <c r="S84" s="371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2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4"/>
      <c r="O85" s="375" t="s">
        <v>66</v>
      </c>
      <c r="P85" s="376"/>
      <c r="Q85" s="376"/>
      <c r="R85" s="376"/>
      <c r="S85" s="376"/>
      <c r="T85" s="376"/>
      <c r="U85" s="377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294.21131846131851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298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5.6520400000000013</v>
      </c>
      <c r="Z85" s="365"/>
      <c r="AA85" s="365"/>
    </row>
    <row r="86" spans="1:54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4"/>
      <c r="O86" s="375" t="s">
        <v>66</v>
      </c>
      <c r="P86" s="376"/>
      <c r="Q86" s="376"/>
      <c r="R86" s="376"/>
      <c r="S86" s="376"/>
      <c r="T86" s="376"/>
      <c r="U86" s="377"/>
      <c r="V86" s="37" t="s">
        <v>65</v>
      </c>
      <c r="W86" s="364">
        <f>IFERROR(SUM(W64:W84),"0")</f>
        <v>2814</v>
      </c>
      <c r="X86" s="364">
        <f>IFERROR(SUM(X64:X84),"0")</f>
        <v>2841.0999999999995</v>
      </c>
      <c r="Y86" s="37"/>
      <c r="Z86" s="365"/>
      <c r="AA86" s="365"/>
    </row>
    <row r="87" spans="1:54" ht="14.25" hidden="1" customHeight="1" x14ac:dyDescent="0.25">
      <c r="A87" s="380" t="s">
        <v>96</v>
      </c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3"/>
      <c r="P87" s="373"/>
      <c r="Q87" s="373"/>
      <c r="R87" s="373"/>
      <c r="S87" s="373"/>
      <c r="T87" s="373"/>
      <c r="U87" s="373"/>
      <c r="V87" s="373"/>
      <c r="W87" s="373"/>
      <c r="X87" s="373"/>
      <c r="Y87" s="373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70">
        <v>4680115881488</v>
      </c>
      <c r="E88" s="371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9"/>
      <c r="Q88" s="379"/>
      <c r="R88" s="379"/>
      <c r="S88" s="371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0">
        <v>4680115882751</v>
      </c>
      <c r="E89" s="371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53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9"/>
      <c r="Q89" s="379"/>
      <c r="R89" s="379"/>
      <c r="S89" s="371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0">
        <v>4680115882775</v>
      </c>
      <c r="E90" s="371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9"/>
      <c r="Q90" s="379"/>
      <c r="R90" s="379"/>
      <c r="S90" s="371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70">
        <v>4680115880658</v>
      </c>
      <c r="E91" s="371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7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9"/>
      <c r="Q91" s="379"/>
      <c r="R91" s="379"/>
      <c r="S91" s="371"/>
      <c r="T91" s="34"/>
      <c r="U91" s="34"/>
      <c r="V91" s="35" t="s">
        <v>65</v>
      </c>
      <c r="W91" s="362">
        <v>69</v>
      </c>
      <c r="X91" s="363">
        <f>IFERROR(IF(W91="",0,CEILING((W91/$H91),1)*$H91),"")</f>
        <v>69.599999999999994</v>
      </c>
      <c r="Y91" s="36">
        <f>IFERROR(IF(X91=0,"",ROUNDUP(X91/H91,0)*0.00753),"")</f>
        <v>0.21837000000000001</v>
      </c>
      <c r="Z91" s="56"/>
      <c r="AA91" s="57"/>
      <c r="AE91" s="58"/>
      <c r="BB91" s="106" t="s">
        <v>1</v>
      </c>
    </row>
    <row r="92" spans="1:54" x14ac:dyDescent="0.2">
      <c r="A92" s="372"/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4"/>
      <c r="O92" s="375" t="s">
        <v>66</v>
      </c>
      <c r="P92" s="376"/>
      <c r="Q92" s="376"/>
      <c r="R92" s="376"/>
      <c r="S92" s="376"/>
      <c r="T92" s="376"/>
      <c r="U92" s="377"/>
      <c r="V92" s="37" t="s">
        <v>67</v>
      </c>
      <c r="W92" s="364">
        <f>IFERROR(W88/H88,"0")+IFERROR(W89/H89,"0")+IFERROR(W90/H90,"0")+IFERROR(W91/H91,"0")</f>
        <v>28.75</v>
      </c>
      <c r="X92" s="364">
        <f>IFERROR(X88/H88,"0")+IFERROR(X89/H89,"0")+IFERROR(X90/H90,"0")+IFERROR(X91/H91,"0")</f>
        <v>29</v>
      </c>
      <c r="Y92" s="364">
        <f>IFERROR(IF(Y88="",0,Y88),"0")+IFERROR(IF(Y89="",0,Y89),"0")+IFERROR(IF(Y90="",0,Y90),"0")+IFERROR(IF(Y91="",0,Y91),"0")</f>
        <v>0.21837000000000001</v>
      </c>
      <c r="Z92" s="365"/>
      <c r="AA92" s="365"/>
    </row>
    <row r="93" spans="1:54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3"/>
      <c r="N93" s="374"/>
      <c r="O93" s="375" t="s">
        <v>66</v>
      </c>
      <c r="P93" s="376"/>
      <c r="Q93" s="376"/>
      <c r="R93" s="376"/>
      <c r="S93" s="376"/>
      <c r="T93" s="376"/>
      <c r="U93" s="377"/>
      <c r="V93" s="37" t="s">
        <v>65</v>
      </c>
      <c r="W93" s="364">
        <f>IFERROR(SUM(W88:W91),"0")</f>
        <v>69</v>
      </c>
      <c r="X93" s="364">
        <f>IFERROR(SUM(X88:X91),"0")</f>
        <v>69.599999999999994</v>
      </c>
      <c r="Y93" s="37"/>
      <c r="Z93" s="365"/>
      <c r="AA93" s="365"/>
    </row>
    <row r="94" spans="1:54" ht="14.25" hidden="1" customHeight="1" x14ac:dyDescent="0.25">
      <c r="A94" s="380" t="s">
        <v>60</v>
      </c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3"/>
      <c r="X94" s="373"/>
      <c r="Y94" s="373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0">
        <v>4607091387667</v>
      </c>
      <c r="E95" s="371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5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9"/>
      <c r="Q95" s="379"/>
      <c r="R95" s="379"/>
      <c r="S95" s="371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0">
        <v>4607091387636</v>
      </c>
      <c r="E96" s="371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9"/>
      <c r="Q96" s="379"/>
      <c r="R96" s="379"/>
      <c r="S96" s="371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0">
        <v>4607091382426</v>
      </c>
      <c r="E97" s="371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6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9"/>
      <c r="Q97" s="379"/>
      <c r="R97" s="379"/>
      <c r="S97" s="371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0">
        <v>4607091386547</v>
      </c>
      <c r="E98" s="371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9"/>
      <c r="Q98" s="379"/>
      <c r="R98" s="379"/>
      <c r="S98" s="371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0">
        <v>4607091384734</v>
      </c>
      <c r="E99" s="371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66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9"/>
      <c r="Q99" s="379"/>
      <c r="R99" s="379"/>
      <c r="S99" s="371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0">
        <v>4607091382464</v>
      </c>
      <c r="E100" s="371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6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9"/>
      <c r="Q100" s="379"/>
      <c r="R100" s="379"/>
      <c r="S100" s="371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0">
        <v>4680115883444</v>
      </c>
      <c r="E101" s="371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9"/>
      <c r="Q101" s="379"/>
      <c r="R101" s="379"/>
      <c r="S101" s="371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0">
        <v>4680115883444</v>
      </c>
      <c r="E102" s="371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9"/>
      <c r="Q102" s="379"/>
      <c r="R102" s="379"/>
      <c r="S102" s="371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2"/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4"/>
      <c r="O103" s="375" t="s">
        <v>66</v>
      </c>
      <c r="P103" s="376"/>
      <c r="Q103" s="376"/>
      <c r="R103" s="376"/>
      <c r="S103" s="376"/>
      <c r="T103" s="376"/>
      <c r="U103" s="377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3"/>
      <c r="N104" s="374"/>
      <c r="O104" s="375" t="s">
        <v>66</v>
      </c>
      <c r="P104" s="376"/>
      <c r="Q104" s="376"/>
      <c r="R104" s="376"/>
      <c r="S104" s="376"/>
      <c r="T104" s="376"/>
      <c r="U104" s="377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80" t="s">
        <v>68</v>
      </c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373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0">
        <v>4680115884915</v>
      </c>
      <c r="E106" s="371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651" t="s">
        <v>180</v>
      </c>
      <c r="P106" s="379"/>
      <c r="Q106" s="379"/>
      <c r="R106" s="379"/>
      <c r="S106" s="371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0">
        <v>4680115884311</v>
      </c>
      <c r="E107" s="371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45" t="s">
        <v>185</v>
      </c>
      <c r="P107" s="379"/>
      <c r="Q107" s="379"/>
      <c r="R107" s="379"/>
      <c r="S107" s="371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0">
        <v>4680115884403</v>
      </c>
      <c r="E108" s="371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7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9"/>
      <c r="Q108" s="379"/>
      <c r="R108" s="379"/>
      <c r="S108" s="371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0">
        <v>4607091386967</v>
      </c>
      <c r="E109" s="371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9"/>
      <c r="Q109" s="379"/>
      <c r="R109" s="379"/>
      <c r="S109" s="371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70">
        <v>4607091386967</v>
      </c>
      <c r="E110" s="371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4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9"/>
      <c r="Q110" s="379"/>
      <c r="R110" s="379"/>
      <c r="S110" s="371"/>
      <c r="T110" s="34"/>
      <c r="U110" s="34"/>
      <c r="V110" s="35" t="s">
        <v>65</v>
      </c>
      <c r="W110" s="362">
        <v>100</v>
      </c>
      <c r="X110" s="363">
        <f t="shared" si="6"/>
        <v>100.80000000000001</v>
      </c>
      <c r="Y110" s="36">
        <f>IFERROR(IF(X110=0,"",ROUNDUP(X110/H110,0)*0.02175),"")</f>
        <v>0.26100000000000001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70">
        <v>4607091385304</v>
      </c>
      <c r="E111" s="371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4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9"/>
      <c r="Q111" s="379"/>
      <c r="R111" s="379"/>
      <c r="S111" s="371"/>
      <c r="T111" s="34"/>
      <c r="U111" s="34"/>
      <c r="V111" s="35" t="s">
        <v>65</v>
      </c>
      <c r="W111" s="362">
        <v>45</v>
      </c>
      <c r="X111" s="363">
        <f t="shared" si="6"/>
        <v>50.400000000000006</v>
      </c>
      <c r="Y111" s="36">
        <f>IFERROR(IF(X111=0,"",ROUNDUP(X111/H111,0)*0.02175),"")</f>
        <v>0.1305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0">
        <v>4607091386264</v>
      </c>
      <c r="E112" s="371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4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9"/>
      <c r="Q112" s="379"/>
      <c r="R112" s="379"/>
      <c r="S112" s="371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70">
        <v>4607091385731</v>
      </c>
      <c r="E113" s="371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9"/>
      <c r="Q113" s="379"/>
      <c r="R113" s="379"/>
      <c r="S113" s="371"/>
      <c r="T113" s="34"/>
      <c r="U113" s="34"/>
      <c r="V113" s="35" t="s">
        <v>65</v>
      </c>
      <c r="W113" s="362">
        <v>82</v>
      </c>
      <c r="X113" s="363">
        <f t="shared" si="6"/>
        <v>83.7</v>
      </c>
      <c r="Y113" s="36">
        <f>IFERROR(IF(X113=0,"",ROUNDUP(X113/H113,0)*0.00753),"")</f>
        <v>0.23343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70">
        <v>4680115880214</v>
      </c>
      <c r="E114" s="371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44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9"/>
      <c r="Q114" s="379"/>
      <c r="R114" s="379"/>
      <c r="S114" s="371"/>
      <c r="T114" s="34"/>
      <c r="U114" s="34"/>
      <c r="V114" s="35" t="s">
        <v>65</v>
      </c>
      <c r="W114" s="362">
        <v>80</v>
      </c>
      <c r="X114" s="363">
        <f t="shared" si="6"/>
        <v>81</v>
      </c>
      <c r="Y114" s="36">
        <f>IFERROR(IF(X114=0,"",ROUNDUP(X114/H114,0)*0.00937),"")</f>
        <v>0.28110000000000002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0">
        <v>4680115880894</v>
      </c>
      <c r="E115" s="371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63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9"/>
      <c r="Q115" s="379"/>
      <c r="R115" s="379"/>
      <c r="S115" s="371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0">
        <v>4607091385427</v>
      </c>
      <c r="E116" s="371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9"/>
      <c r="Q116" s="379"/>
      <c r="R116" s="379"/>
      <c r="S116" s="371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0">
        <v>4680115882645</v>
      </c>
      <c r="E117" s="371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4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9"/>
      <c r="Q117" s="379"/>
      <c r="R117" s="379"/>
      <c r="S117" s="371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2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4"/>
      <c r="O118" s="375" t="s">
        <v>66</v>
      </c>
      <c r="P118" s="376"/>
      <c r="Q118" s="376"/>
      <c r="R118" s="376"/>
      <c r="S118" s="376"/>
      <c r="T118" s="376"/>
      <c r="U118" s="377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77.261904761904759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79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0.90603</v>
      </c>
      <c r="Z118" s="365"/>
      <c r="AA118" s="365"/>
    </row>
    <row r="119" spans="1:54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3"/>
      <c r="N119" s="374"/>
      <c r="O119" s="375" t="s">
        <v>66</v>
      </c>
      <c r="P119" s="376"/>
      <c r="Q119" s="376"/>
      <c r="R119" s="376"/>
      <c r="S119" s="376"/>
      <c r="T119" s="376"/>
      <c r="U119" s="377"/>
      <c r="V119" s="37" t="s">
        <v>65</v>
      </c>
      <c r="W119" s="364">
        <f>IFERROR(SUM(W106:W117),"0")</f>
        <v>307</v>
      </c>
      <c r="X119" s="364">
        <f>IFERROR(SUM(X106:X117),"0")</f>
        <v>315.90000000000003</v>
      </c>
      <c r="Y119" s="37"/>
      <c r="Z119" s="365"/>
      <c r="AA119" s="365"/>
    </row>
    <row r="120" spans="1:54" ht="14.25" hidden="1" customHeight="1" x14ac:dyDescent="0.25">
      <c r="A120" s="380" t="s">
        <v>205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373"/>
      <c r="Y120" s="373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70">
        <v>4607091383065</v>
      </c>
      <c r="E121" s="371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6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9"/>
      <c r="Q121" s="379"/>
      <c r="R121" s="379"/>
      <c r="S121" s="371"/>
      <c r="T121" s="34"/>
      <c r="U121" s="34"/>
      <c r="V121" s="35" t="s">
        <v>65</v>
      </c>
      <c r="W121" s="362">
        <v>15</v>
      </c>
      <c r="X121" s="363">
        <f t="shared" ref="X121:X127" si="7">IFERROR(IF(W121="",0,CEILING((W121/$H121),1)*$H121),"")</f>
        <v>16.599999999999998</v>
      </c>
      <c r="Y121" s="36">
        <f>IFERROR(IF(X121=0,"",ROUNDUP(X121/H121,0)*0.00937),"")</f>
        <v>4.6850000000000003E-2</v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0">
        <v>4680115881532</v>
      </c>
      <c r="E122" s="371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4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9"/>
      <c r="Q122" s="379"/>
      <c r="R122" s="379"/>
      <c r="S122" s="371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70">
        <v>4680115881532</v>
      </c>
      <c r="E123" s="371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4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9"/>
      <c r="Q123" s="379"/>
      <c r="R123" s="379"/>
      <c r="S123" s="371"/>
      <c r="T123" s="34"/>
      <c r="U123" s="34"/>
      <c r="V123" s="35" t="s">
        <v>65</v>
      </c>
      <c r="W123" s="362">
        <v>84</v>
      </c>
      <c r="X123" s="363">
        <f t="shared" si="7"/>
        <v>84</v>
      </c>
      <c r="Y123" s="36">
        <f>IFERROR(IF(X123=0,"",ROUNDUP(X123/H123,0)*0.02175),"")</f>
        <v>0.21749999999999997</v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0">
        <v>4680115881532</v>
      </c>
      <c r="E124" s="371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9"/>
      <c r="Q124" s="379"/>
      <c r="R124" s="379"/>
      <c r="S124" s="371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0">
        <v>4680115882652</v>
      </c>
      <c r="E125" s="371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4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9"/>
      <c r="Q125" s="379"/>
      <c r="R125" s="379"/>
      <c r="S125" s="371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0">
        <v>4680115880238</v>
      </c>
      <c r="E126" s="371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9"/>
      <c r="Q126" s="379"/>
      <c r="R126" s="379"/>
      <c r="S126" s="371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70">
        <v>4680115881464</v>
      </c>
      <c r="E127" s="371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4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9"/>
      <c r="Q127" s="379"/>
      <c r="R127" s="379"/>
      <c r="S127" s="371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2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3"/>
      <c r="N128" s="374"/>
      <c r="O128" s="375" t="s">
        <v>66</v>
      </c>
      <c r="P128" s="376"/>
      <c r="Q128" s="376"/>
      <c r="R128" s="376"/>
      <c r="S128" s="376"/>
      <c r="T128" s="376"/>
      <c r="U128" s="377"/>
      <c r="V128" s="37" t="s">
        <v>67</v>
      </c>
      <c r="W128" s="364">
        <f>IFERROR(W121/H121,"0")+IFERROR(W122/H122,"0")+IFERROR(W123/H123,"0")+IFERROR(W124/H124,"0")+IFERROR(W125/H125,"0")+IFERROR(W126/H126,"0")+IFERROR(W127/H127,"0")</f>
        <v>14.518072289156628</v>
      </c>
      <c r="X128" s="364">
        <f>IFERROR(X121/H121,"0")+IFERROR(X122/H122,"0")+IFERROR(X123/H123,"0")+IFERROR(X124/H124,"0")+IFERROR(X125/H125,"0")+IFERROR(X126/H126,"0")+IFERROR(X127/H127,"0")</f>
        <v>15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0.26434999999999997</v>
      </c>
      <c r="Z128" s="365"/>
      <c r="AA128" s="365"/>
    </row>
    <row r="129" spans="1:54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4"/>
      <c r="O129" s="375" t="s">
        <v>66</v>
      </c>
      <c r="P129" s="376"/>
      <c r="Q129" s="376"/>
      <c r="R129" s="376"/>
      <c r="S129" s="376"/>
      <c r="T129" s="376"/>
      <c r="U129" s="377"/>
      <c r="V129" s="37" t="s">
        <v>65</v>
      </c>
      <c r="W129" s="364">
        <f>IFERROR(SUM(W121:W127),"0")</f>
        <v>99</v>
      </c>
      <c r="X129" s="364">
        <f>IFERROR(SUM(X121:X127),"0")</f>
        <v>100.6</v>
      </c>
      <c r="Y129" s="37"/>
      <c r="Z129" s="365"/>
      <c r="AA129" s="365"/>
    </row>
    <row r="130" spans="1:54" ht="16.5" hidden="1" customHeight="1" x14ac:dyDescent="0.25">
      <c r="A130" s="384" t="s">
        <v>218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373"/>
      <c r="Y130" s="373"/>
      <c r="Z130" s="356"/>
      <c r="AA130" s="356"/>
    </row>
    <row r="131" spans="1:54" ht="14.25" hidden="1" customHeight="1" x14ac:dyDescent="0.25">
      <c r="A131" s="380" t="s">
        <v>68</v>
      </c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373"/>
      <c r="Y131" s="373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0">
        <v>4607091385168</v>
      </c>
      <c r="E132" s="371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4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9"/>
      <c r="Q132" s="379"/>
      <c r="R132" s="379"/>
      <c r="S132" s="371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70">
        <v>4607091385168</v>
      </c>
      <c r="E133" s="371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41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9"/>
      <c r="Q133" s="379"/>
      <c r="R133" s="379"/>
      <c r="S133" s="371"/>
      <c r="T133" s="34"/>
      <c r="U133" s="34"/>
      <c r="V133" s="35" t="s">
        <v>65</v>
      </c>
      <c r="W133" s="362">
        <v>130</v>
      </c>
      <c r="X133" s="363">
        <f>IFERROR(IF(W133="",0,CEILING((W133/$H133),1)*$H133),"")</f>
        <v>134.4</v>
      </c>
      <c r="Y133" s="36">
        <f>IFERROR(IF(X133=0,"",ROUNDUP(X133/H133,0)*0.02175),"")</f>
        <v>0.34799999999999998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0">
        <v>4607091383256</v>
      </c>
      <c r="E134" s="371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9"/>
      <c r="Q134" s="379"/>
      <c r="R134" s="379"/>
      <c r="S134" s="371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70">
        <v>4607091385748</v>
      </c>
      <c r="E135" s="371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4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9"/>
      <c r="Q135" s="379"/>
      <c r="R135" s="379"/>
      <c r="S135" s="371"/>
      <c r="T135" s="34"/>
      <c r="U135" s="34"/>
      <c r="V135" s="35" t="s">
        <v>65</v>
      </c>
      <c r="W135" s="362">
        <v>72</v>
      </c>
      <c r="X135" s="363">
        <f>IFERROR(IF(W135="",0,CEILING((W135/$H135),1)*$H135),"")</f>
        <v>72.900000000000006</v>
      </c>
      <c r="Y135" s="36">
        <f>IFERROR(IF(X135=0,"",ROUNDUP(X135/H135,0)*0.00753),"")</f>
        <v>0.20331000000000002</v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0">
        <v>4680115884533</v>
      </c>
      <c r="E136" s="371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74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9"/>
      <c r="Q136" s="379"/>
      <c r="R136" s="379"/>
      <c r="S136" s="371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2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4"/>
      <c r="O137" s="375" t="s">
        <v>66</v>
      </c>
      <c r="P137" s="376"/>
      <c r="Q137" s="376"/>
      <c r="R137" s="376"/>
      <c r="S137" s="376"/>
      <c r="T137" s="376"/>
      <c r="U137" s="377"/>
      <c r="V137" s="37" t="s">
        <v>67</v>
      </c>
      <c r="W137" s="364">
        <f>IFERROR(W132/H132,"0")+IFERROR(W133/H133,"0")+IFERROR(W134/H134,"0")+IFERROR(W135/H135,"0")+IFERROR(W136/H136,"0")</f>
        <v>42.142857142857139</v>
      </c>
      <c r="X137" s="364">
        <f>IFERROR(X132/H132,"0")+IFERROR(X133/H133,"0")+IFERROR(X134/H134,"0")+IFERROR(X135/H135,"0")+IFERROR(X136/H136,"0")</f>
        <v>43</v>
      </c>
      <c r="Y137" s="364">
        <f>IFERROR(IF(Y132="",0,Y132),"0")+IFERROR(IF(Y133="",0,Y133),"0")+IFERROR(IF(Y134="",0,Y134),"0")+IFERROR(IF(Y135="",0,Y135),"0")+IFERROR(IF(Y136="",0,Y136),"0")</f>
        <v>0.55130999999999997</v>
      </c>
      <c r="Z137" s="365"/>
      <c r="AA137" s="365"/>
    </row>
    <row r="138" spans="1:54" x14ac:dyDescent="0.2">
      <c r="A138" s="373"/>
      <c r="B138" s="373"/>
      <c r="C138" s="373"/>
      <c r="D138" s="373"/>
      <c r="E138" s="373"/>
      <c r="F138" s="373"/>
      <c r="G138" s="373"/>
      <c r="H138" s="373"/>
      <c r="I138" s="373"/>
      <c r="J138" s="373"/>
      <c r="K138" s="373"/>
      <c r="L138" s="373"/>
      <c r="M138" s="373"/>
      <c r="N138" s="374"/>
      <c r="O138" s="375" t="s">
        <v>66</v>
      </c>
      <c r="P138" s="376"/>
      <c r="Q138" s="376"/>
      <c r="R138" s="376"/>
      <c r="S138" s="376"/>
      <c r="T138" s="376"/>
      <c r="U138" s="377"/>
      <c r="V138" s="37" t="s">
        <v>65</v>
      </c>
      <c r="W138" s="364">
        <f>IFERROR(SUM(W132:W136),"0")</f>
        <v>202</v>
      </c>
      <c r="X138" s="364">
        <f>IFERROR(SUM(X132:X136),"0")</f>
        <v>207.3</v>
      </c>
      <c r="Y138" s="37"/>
      <c r="Z138" s="365"/>
      <c r="AA138" s="365"/>
    </row>
    <row r="139" spans="1:54" ht="27.75" hidden="1" customHeight="1" x14ac:dyDescent="0.2">
      <c r="A139" s="414" t="s">
        <v>228</v>
      </c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  <c r="U139" s="415"/>
      <c r="V139" s="415"/>
      <c r="W139" s="415"/>
      <c r="X139" s="415"/>
      <c r="Y139" s="415"/>
      <c r="Z139" s="48"/>
      <c r="AA139" s="48"/>
    </row>
    <row r="140" spans="1:54" ht="16.5" hidden="1" customHeight="1" x14ac:dyDescent="0.25">
      <c r="A140" s="384" t="s">
        <v>229</v>
      </c>
      <c r="B140" s="373"/>
      <c r="C140" s="373"/>
      <c r="D140" s="373"/>
      <c r="E140" s="373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  <c r="X140" s="373"/>
      <c r="Y140" s="373"/>
      <c r="Z140" s="356"/>
      <c r="AA140" s="356"/>
    </row>
    <row r="141" spans="1:54" ht="14.25" hidden="1" customHeight="1" x14ac:dyDescent="0.25">
      <c r="A141" s="380" t="s">
        <v>104</v>
      </c>
      <c r="B141" s="373"/>
      <c r="C141" s="373"/>
      <c r="D141" s="373"/>
      <c r="E141" s="373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  <c r="X141" s="373"/>
      <c r="Y141" s="373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0">
        <v>4607091383423</v>
      </c>
      <c r="E142" s="371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9"/>
      <c r="Q142" s="379"/>
      <c r="R142" s="379"/>
      <c r="S142" s="371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0">
        <v>4607091381405</v>
      </c>
      <c r="E143" s="371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9"/>
      <c r="Q143" s="379"/>
      <c r="R143" s="379"/>
      <c r="S143" s="371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0">
        <v>4607091386516</v>
      </c>
      <c r="E144" s="371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6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9"/>
      <c r="Q144" s="379"/>
      <c r="R144" s="379"/>
      <c r="S144" s="371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2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3"/>
      <c r="N145" s="374"/>
      <c r="O145" s="375" t="s">
        <v>66</v>
      </c>
      <c r="P145" s="376"/>
      <c r="Q145" s="376"/>
      <c r="R145" s="376"/>
      <c r="S145" s="376"/>
      <c r="T145" s="376"/>
      <c r="U145" s="377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3"/>
      <c r="B146" s="373"/>
      <c r="C146" s="373"/>
      <c r="D146" s="373"/>
      <c r="E146" s="373"/>
      <c r="F146" s="373"/>
      <c r="G146" s="373"/>
      <c r="H146" s="373"/>
      <c r="I146" s="373"/>
      <c r="J146" s="373"/>
      <c r="K146" s="373"/>
      <c r="L146" s="373"/>
      <c r="M146" s="373"/>
      <c r="N146" s="374"/>
      <c r="O146" s="375" t="s">
        <v>66</v>
      </c>
      <c r="P146" s="376"/>
      <c r="Q146" s="376"/>
      <c r="R146" s="376"/>
      <c r="S146" s="376"/>
      <c r="T146" s="376"/>
      <c r="U146" s="377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4" t="s">
        <v>236</v>
      </c>
      <c r="B147" s="373"/>
      <c r="C147" s="373"/>
      <c r="D147" s="373"/>
      <c r="E147" s="373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  <c r="X147" s="373"/>
      <c r="Y147" s="373"/>
      <c r="Z147" s="356"/>
      <c r="AA147" s="356"/>
    </row>
    <row r="148" spans="1:54" ht="14.25" hidden="1" customHeight="1" x14ac:dyDescent="0.25">
      <c r="A148" s="380" t="s">
        <v>60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373"/>
      <c r="Y148" s="373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70">
        <v>4680115880993</v>
      </c>
      <c r="E149" s="371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7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9"/>
      <c r="Q149" s="379"/>
      <c r="R149" s="379"/>
      <c r="S149" s="371"/>
      <c r="T149" s="34"/>
      <c r="U149" s="34"/>
      <c r="V149" s="35" t="s">
        <v>65</v>
      </c>
      <c r="W149" s="362">
        <v>124</v>
      </c>
      <c r="X149" s="363">
        <f t="shared" ref="X149:X157" si="8">IFERROR(IF(W149="",0,CEILING((W149/$H149),1)*$H149),"")</f>
        <v>126</v>
      </c>
      <c r="Y149" s="36">
        <f>IFERROR(IF(X149=0,"",ROUNDUP(X149/H149,0)*0.00753),"")</f>
        <v>0.22590000000000002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70">
        <v>4680115881761</v>
      </c>
      <c r="E150" s="371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9"/>
      <c r="Q150" s="379"/>
      <c r="R150" s="379"/>
      <c r="S150" s="371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70">
        <v>4680115881563</v>
      </c>
      <c r="E151" s="371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9"/>
      <c r="Q151" s="379"/>
      <c r="R151" s="379"/>
      <c r="S151" s="371"/>
      <c r="T151" s="34"/>
      <c r="U151" s="34"/>
      <c r="V151" s="35" t="s">
        <v>65</v>
      </c>
      <c r="W151" s="362">
        <v>322</v>
      </c>
      <c r="X151" s="363">
        <f t="shared" si="8"/>
        <v>323.40000000000003</v>
      </c>
      <c r="Y151" s="36">
        <f>IFERROR(IF(X151=0,"",ROUNDUP(X151/H151,0)*0.00753),"")</f>
        <v>0.57981000000000005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70">
        <v>4680115880986</v>
      </c>
      <c r="E152" s="371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9"/>
      <c r="Q152" s="379"/>
      <c r="R152" s="379"/>
      <c r="S152" s="371"/>
      <c r="T152" s="34"/>
      <c r="U152" s="34"/>
      <c r="V152" s="35" t="s">
        <v>65</v>
      </c>
      <c r="W152" s="362">
        <v>178</v>
      </c>
      <c r="X152" s="363">
        <f t="shared" si="8"/>
        <v>178.5</v>
      </c>
      <c r="Y152" s="36">
        <f>IFERROR(IF(X152=0,"",ROUNDUP(X152/H152,0)*0.00502),"")</f>
        <v>0.42670000000000002</v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0">
        <v>4680115880207</v>
      </c>
      <c r="E153" s="371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9"/>
      <c r="Q153" s="379"/>
      <c r="R153" s="379"/>
      <c r="S153" s="371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0">
        <v>4680115881785</v>
      </c>
      <c r="E154" s="371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7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9"/>
      <c r="Q154" s="379"/>
      <c r="R154" s="379"/>
      <c r="S154" s="371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70">
        <v>4680115881679</v>
      </c>
      <c r="E155" s="371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6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9"/>
      <c r="Q155" s="379"/>
      <c r="R155" s="379"/>
      <c r="S155" s="371"/>
      <c r="T155" s="34"/>
      <c r="U155" s="34"/>
      <c r="V155" s="35" t="s">
        <v>65</v>
      </c>
      <c r="W155" s="362">
        <v>416</v>
      </c>
      <c r="X155" s="363">
        <f t="shared" si="8"/>
        <v>417.90000000000003</v>
      </c>
      <c r="Y155" s="36">
        <f>IFERROR(IF(X155=0,"",ROUNDUP(X155/H155,0)*0.00502),"")</f>
        <v>0.99897999999999998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0">
        <v>4680115880191</v>
      </c>
      <c r="E156" s="371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9"/>
      <c r="Q156" s="379"/>
      <c r="R156" s="379"/>
      <c r="S156" s="371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0">
        <v>4680115883963</v>
      </c>
      <c r="E157" s="371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9"/>
      <c r="Q157" s="379"/>
      <c r="R157" s="379"/>
      <c r="S157" s="371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2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3"/>
      <c r="N158" s="374"/>
      <c r="O158" s="375" t="s">
        <v>66</v>
      </c>
      <c r="P158" s="376"/>
      <c r="Q158" s="376"/>
      <c r="R158" s="376"/>
      <c r="S158" s="376"/>
      <c r="T158" s="376"/>
      <c r="U158" s="377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389.04761904761904</v>
      </c>
      <c r="X158" s="364">
        <f>IFERROR(X149/H149,"0")+IFERROR(X150/H150,"0")+IFERROR(X151/H151,"0")+IFERROR(X152/H152,"0")+IFERROR(X153/H153,"0")+IFERROR(X154/H154,"0")+IFERROR(X155/H155,"0")+IFERROR(X156/H156,"0")+IFERROR(X157/H157,"0")</f>
        <v>391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2.2313900000000002</v>
      </c>
      <c r="Z158" s="365"/>
      <c r="AA158" s="365"/>
    </row>
    <row r="159" spans="1:54" x14ac:dyDescent="0.2">
      <c r="A159" s="373"/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4"/>
      <c r="O159" s="375" t="s">
        <v>66</v>
      </c>
      <c r="P159" s="376"/>
      <c r="Q159" s="376"/>
      <c r="R159" s="376"/>
      <c r="S159" s="376"/>
      <c r="T159" s="376"/>
      <c r="U159" s="377"/>
      <c r="V159" s="37" t="s">
        <v>65</v>
      </c>
      <c r="W159" s="364">
        <f>IFERROR(SUM(W149:W157),"0")</f>
        <v>1040</v>
      </c>
      <c r="X159" s="364">
        <f>IFERROR(SUM(X149:X157),"0")</f>
        <v>1045.8000000000002</v>
      </c>
      <c r="Y159" s="37"/>
      <c r="Z159" s="365"/>
      <c r="AA159" s="365"/>
    </row>
    <row r="160" spans="1:54" ht="16.5" hidden="1" customHeight="1" x14ac:dyDescent="0.25">
      <c r="A160" s="384" t="s">
        <v>255</v>
      </c>
      <c r="B160" s="373"/>
      <c r="C160" s="373"/>
      <c r="D160" s="373"/>
      <c r="E160" s="373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  <c r="X160" s="373"/>
      <c r="Y160" s="373"/>
      <c r="Z160" s="356"/>
      <c r="AA160" s="356"/>
    </row>
    <row r="161" spans="1:54" ht="14.25" hidden="1" customHeight="1" x14ac:dyDescent="0.25">
      <c r="A161" s="380" t="s">
        <v>104</v>
      </c>
      <c r="B161" s="373"/>
      <c r="C161" s="373"/>
      <c r="D161" s="373"/>
      <c r="E161" s="373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  <c r="X161" s="373"/>
      <c r="Y161" s="373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0">
        <v>4680115881402</v>
      </c>
      <c r="E162" s="371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9"/>
      <c r="Q162" s="379"/>
      <c r="R162" s="379"/>
      <c r="S162" s="371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0">
        <v>4680115881396</v>
      </c>
      <c r="E163" s="371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9"/>
      <c r="Q163" s="379"/>
      <c r="R163" s="379"/>
      <c r="S163" s="371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2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4"/>
      <c r="O164" s="375" t="s">
        <v>66</v>
      </c>
      <c r="P164" s="376"/>
      <c r="Q164" s="376"/>
      <c r="R164" s="376"/>
      <c r="S164" s="376"/>
      <c r="T164" s="376"/>
      <c r="U164" s="377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3"/>
      <c r="B165" s="373"/>
      <c r="C165" s="373"/>
      <c r="D165" s="373"/>
      <c r="E165" s="373"/>
      <c r="F165" s="373"/>
      <c r="G165" s="373"/>
      <c r="H165" s="373"/>
      <c r="I165" s="373"/>
      <c r="J165" s="373"/>
      <c r="K165" s="373"/>
      <c r="L165" s="373"/>
      <c r="M165" s="373"/>
      <c r="N165" s="374"/>
      <c r="O165" s="375" t="s">
        <v>66</v>
      </c>
      <c r="P165" s="376"/>
      <c r="Q165" s="376"/>
      <c r="R165" s="376"/>
      <c r="S165" s="376"/>
      <c r="T165" s="376"/>
      <c r="U165" s="377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80" t="s">
        <v>96</v>
      </c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  <c r="X166" s="373"/>
      <c r="Y166" s="373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0">
        <v>4680115882935</v>
      </c>
      <c r="E167" s="371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9"/>
      <c r="Q167" s="379"/>
      <c r="R167" s="379"/>
      <c r="S167" s="371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70">
        <v>4680115880764</v>
      </c>
      <c r="E168" s="371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9"/>
      <c r="Q168" s="379"/>
      <c r="R168" s="379"/>
      <c r="S168" s="371"/>
      <c r="T168" s="34"/>
      <c r="U168" s="34"/>
      <c r="V168" s="35" t="s">
        <v>65</v>
      </c>
      <c r="W168" s="362">
        <v>16</v>
      </c>
      <c r="X168" s="363">
        <f>IFERROR(IF(W168="",0,CEILING((W168/$H168),1)*$H168),"")</f>
        <v>16.8</v>
      </c>
      <c r="Y168" s="36">
        <f>IFERROR(IF(X168=0,"",ROUNDUP(X168/H168,0)*0.00753),"")</f>
        <v>6.0240000000000002E-2</v>
      </c>
      <c r="Z168" s="56"/>
      <c r="AA168" s="57"/>
      <c r="AE168" s="58"/>
      <c r="BB168" s="154" t="s">
        <v>1</v>
      </c>
    </row>
    <row r="169" spans="1:54" x14ac:dyDescent="0.2">
      <c r="A169" s="372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3"/>
      <c r="N169" s="374"/>
      <c r="O169" s="375" t="s">
        <v>66</v>
      </c>
      <c r="P169" s="376"/>
      <c r="Q169" s="376"/>
      <c r="R169" s="376"/>
      <c r="S169" s="376"/>
      <c r="T169" s="376"/>
      <c r="U169" s="377"/>
      <c r="V169" s="37" t="s">
        <v>67</v>
      </c>
      <c r="W169" s="364">
        <f>IFERROR(W167/H167,"0")+IFERROR(W168/H168,"0")</f>
        <v>7.6190476190476186</v>
      </c>
      <c r="X169" s="364">
        <f>IFERROR(X167/H167,"0")+IFERROR(X168/H168,"0")</f>
        <v>8</v>
      </c>
      <c r="Y169" s="364">
        <f>IFERROR(IF(Y167="",0,Y167),"0")+IFERROR(IF(Y168="",0,Y168),"0")</f>
        <v>6.0240000000000002E-2</v>
      </c>
      <c r="Z169" s="365"/>
      <c r="AA169" s="365"/>
    </row>
    <row r="170" spans="1:54" x14ac:dyDescent="0.2">
      <c r="A170" s="373"/>
      <c r="B170" s="373"/>
      <c r="C170" s="373"/>
      <c r="D170" s="373"/>
      <c r="E170" s="373"/>
      <c r="F170" s="373"/>
      <c r="G170" s="373"/>
      <c r="H170" s="373"/>
      <c r="I170" s="373"/>
      <c r="J170" s="373"/>
      <c r="K170" s="373"/>
      <c r="L170" s="373"/>
      <c r="M170" s="373"/>
      <c r="N170" s="374"/>
      <c r="O170" s="375" t="s">
        <v>66</v>
      </c>
      <c r="P170" s="376"/>
      <c r="Q170" s="376"/>
      <c r="R170" s="376"/>
      <c r="S170" s="376"/>
      <c r="T170" s="376"/>
      <c r="U170" s="377"/>
      <c r="V170" s="37" t="s">
        <v>65</v>
      </c>
      <c r="W170" s="364">
        <f>IFERROR(SUM(W167:W168),"0")</f>
        <v>16</v>
      </c>
      <c r="X170" s="364">
        <f>IFERROR(SUM(X167:X168),"0")</f>
        <v>16.8</v>
      </c>
      <c r="Y170" s="37"/>
      <c r="Z170" s="365"/>
      <c r="AA170" s="365"/>
    </row>
    <row r="171" spans="1:54" ht="14.25" hidden="1" customHeight="1" x14ac:dyDescent="0.25">
      <c r="A171" s="380" t="s">
        <v>60</v>
      </c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373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70">
        <v>4680115882683</v>
      </c>
      <c r="E172" s="371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9"/>
      <c r="Q172" s="379"/>
      <c r="R172" s="379"/>
      <c r="S172" s="371"/>
      <c r="T172" s="34"/>
      <c r="U172" s="34"/>
      <c r="V172" s="35" t="s">
        <v>65</v>
      </c>
      <c r="W172" s="362">
        <v>106</v>
      </c>
      <c r="X172" s="363">
        <f>IFERROR(IF(W172="",0,CEILING((W172/$H172),1)*$H172),"")</f>
        <v>108</v>
      </c>
      <c r="Y172" s="36">
        <f>IFERROR(IF(X172=0,"",ROUNDUP(X172/H172,0)*0.00937),"")</f>
        <v>0.18740000000000001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70">
        <v>4680115882690</v>
      </c>
      <c r="E173" s="371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9"/>
      <c r="Q173" s="379"/>
      <c r="R173" s="379"/>
      <c r="S173" s="371"/>
      <c r="T173" s="34"/>
      <c r="U173" s="34"/>
      <c r="V173" s="35" t="s">
        <v>65</v>
      </c>
      <c r="W173" s="362">
        <v>250</v>
      </c>
      <c r="X173" s="363">
        <f>IFERROR(IF(W173="",0,CEILING((W173/$H173),1)*$H173),"")</f>
        <v>253.8</v>
      </c>
      <c r="Y173" s="36">
        <f>IFERROR(IF(X173=0,"",ROUNDUP(X173/H173,0)*0.00937),"")</f>
        <v>0.44039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70">
        <v>4680115882669</v>
      </c>
      <c r="E174" s="371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9"/>
      <c r="Q174" s="379"/>
      <c r="R174" s="379"/>
      <c r="S174" s="371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70">
        <v>4680115882676</v>
      </c>
      <c r="E175" s="371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9"/>
      <c r="Q175" s="379"/>
      <c r="R175" s="379"/>
      <c r="S175" s="371"/>
      <c r="T175" s="34"/>
      <c r="U175" s="34"/>
      <c r="V175" s="35" t="s">
        <v>65</v>
      </c>
      <c r="W175" s="362">
        <v>118</v>
      </c>
      <c r="X175" s="363">
        <f>IFERROR(IF(W175="",0,CEILING((W175/$H175),1)*$H175),"")</f>
        <v>118.80000000000001</v>
      </c>
      <c r="Y175" s="36">
        <f>IFERROR(IF(X175=0,"",ROUNDUP(X175/H175,0)*0.00937),"")</f>
        <v>0.20613999999999999</v>
      </c>
      <c r="Z175" s="56"/>
      <c r="AA175" s="57"/>
      <c r="AE175" s="58"/>
      <c r="BB175" s="158" t="s">
        <v>1</v>
      </c>
    </row>
    <row r="176" spans="1:54" x14ac:dyDescent="0.2">
      <c r="A176" s="372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3"/>
      <c r="N176" s="374"/>
      <c r="O176" s="375" t="s">
        <v>66</v>
      </c>
      <c r="P176" s="376"/>
      <c r="Q176" s="376"/>
      <c r="R176" s="376"/>
      <c r="S176" s="376"/>
      <c r="T176" s="376"/>
      <c r="U176" s="377"/>
      <c r="V176" s="37" t="s">
        <v>67</v>
      </c>
      <c r="W176" s="364">
        <f>IFERROR(W172/H172,"0")+IFERROR(W173/H173,"0")+IFERROR(W174/H174,"0")+IFERROR(W175/H175,"0")</f>
        <v>87.777777777777771</v>
      </c>
      <c r="X176" s="364">
        <f>IFERROR(X172/H172,"0")+IFERROR(X173/H173,"0")+IFERROR(X174/H174,"0")+IFERROR(X175/H175,"0")</f>
        <v>89</v>
      </c>
      <c r="Y176" s="364">
        <f>IFERROR(IF(Y172="",0,Y172),"0")+IFERROR(IF(Y173="",0,Y173),"0")+IFERROR(IF(Y174="",0,Y174),"0")+IFERROR(IF(Y175="",0,Y175),"0")</f>
        <v>0.83393000000000006</v>
      </c>
      <c r="Z176" s="365"/>
      <c r="AA176" s="365"/>
    </row>
    <row r="177" spans="1:54" x14ac:dyDescent="0.2">
      <c r="A177" s="373"/>
      <c r="B177" s="373"/>
      <c r="C177" s="373"/>
      <c r="D177" s="373"/>
      <c r="E177" s="373"/>
      <c r="F177" s="373"/>
      <c r="G177" s="373"/>
      <c r="H177" s="373"/>
      <c r="I177" s="373"/>
      <c r="J177" s="373"/>
      <c r="K177" s="373"/>
      <c r="L177" s="373"/>
      <c r="M177" s="373"/>
      <c r="N177" s="374"/>
      <c r="O177" s="375" t="s">
        <v>66</v>
      </c>
      <c r="P177" s="376"/>
      <c r="Q177" s="376"/>
      <c r="R177" s="376"/>
      <c r="S177" s="376"/>
      <c r="T177" s="376"/>
      <c r="U177" s="377"/>
      <c r="V177" s="37" t="s">
        <v>65</v>
      </c>
      <c r="W177" s="364">
        <f>IFERROR(SUM(W172:W175),"0")</f>
        <v>474</v>
      </c>
      <c r="X177" s="364">
        <f>IFERROR(SUM(X172:X175),"0")</f>
        <v>480.6</v>
      </c>
      <c r="Y177" s="37"/>
      <c r="Z177" s="365"/>
      <c r="AA177" s="365"/>
    </row>
    <row r="178" spans="1:54" ht="14.25" hidden="1" customHeight="1" x14ac:dyDescent="0.25">
      <c r="A178" s="380" t="s">
        <v>68</v>
      </c>
      <c r="B178" s="373"/>
      <c r="C178" s="373"/>
      <c r="D178" s="373"/>
      <c r="E178" s="373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  <c r="X178" s="373"/>
      <c r="Y178" s="373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0">
        <v>4680115881556</v>
      </c>
      <c r="E179" s="371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9"/>
      <c r="Q179" s="379"/>
      <c r="R179" s="379"/>
      <c r="S179" s="371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70">
        <v>4680115880573</v>
      </c>
      <c r="E180" s="371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4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9"/>
      <c r="Q180" s="379"/>
      <c r="R180" s="379"/>
      <c r="S180" s="371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70">
        <v>4680115881594</v>
      </c>
      <c r="E181" s="371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6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9"/>
      <c r="Q181" s="379"/>
      <c r="R181" s="379"/>
      <c r="S181" s="371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0">
        <v>4680115881587</v>
      </c>
      <c r="E182" s="371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9"/>
      <c r="Q182" s="379"/>
      <c r="R182" s="379"/>
      <c r="S182" s="371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70">
        <v>4680115880962</v>
      </c>
      <c r="E183" s="371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4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9"/>
      <c r="Q183" s="379"/>
      <c r="R183" s="379"/>
      <c r="S183" s="371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0">
        <v>4680115881617</v>
      </c>
      <c r="E184" s="371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9"/>
      <c r="Q184" s="379"/>
      <c r="R184" s="379"/>
      <c r="S184" s="371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70">
        <v>4680115881228</v>
      </c>
      <c r="E185" s="371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4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9"/>
      <c r="Q185" s="379"/>
      <c r="R185" s="379"/>
      <c r="S185" s="371"/>
      <c r="T185" s="34"/>
      <c r="U185" s="34"/>
      <c r="V185" s="35" t="s">
        <v>65</v>
      </c>
      <c r="W185" s="362">
        <v>320</v>
      </c>
      <c r="X185" s="363">
        <f t="shared" si="9"/>
        <v>321.59999999999997</v>
      </c>
      <c r="Y185" s="36">
        <f>IFERROR(IF(X185=0,"",ROUNDUP(X185/H185,0)*0.00753),"")</f>
        <v>1.00902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0">
        <v>4680115881037</v>
      </c>
      <c r="E186" s="371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4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9"/>
      <c r="Q186" s="379"/>
      <c r="R186" s="379"/>
      <c r="S186" s="371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70">
        <v>4680115881211</v>
      </c>
      <c r="E187" s="371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9"/>
      <c r="Q187" s="379"/>
      <c r="R187" s="379"/>
      <c r="S187" s="371"/>
      <c r="T187" s="34"/>
      <c r="U187" s="34"/>
      <c r="V187" s="35" t="s">
        <v>65</v>
      </c>
      <c r="W187" s="362">
        <v>131</v>
      </c>
      <c r="X187" s="363">
        <f t="shared" si="9"/>
        <v>132</v>
      </c>
      <c r="Y187" s="36">
        <f>IFERROR(IF(X187=0,"",ROUNDUP(X187/H187,0)*0.00753),"")</f>
        <v>0.41415000000000002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0">
        <v>4680115881020</v>
      </c>
      <c r="E188" s="371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9"/>
      <c r="Q188" s="379"/>
      <c r="R188" s="379"/>
      <c r="S188" s="371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70">
        <v>4680115882195</v>
      </c>
      <c r="E189" s="371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9"/>
      <c r="Q189" s="379"/>
      <c r="R189" s="379"/>
      <c r="S189" s="371"/>
      <c r="T189" s="34"/>
      <c r="U189" s="34"/>
      <c r="V189" s="35" t="s">
        <v>65</v>
      </c>
      <c r="W189" s="362">
        <v>174</v>
      </c>
      <c r="X189" s="363">
        <f t="shared" si="9"/>
        <v>175.2</v>
      </c>
      <c r="Y189" s="36">
        <f t="shared" ref="Y189:Y195" si="10">IFERROR(IF(X189=0,"",ROUNDUP(X189/H189,0)*0.00753),"")</f>
        <v>0.54969000000000001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70">
        <v>4680115882607</v>
      </c>
      <c r="E190" s="371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44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9"/>
      <c r="Q190" s="379"/>
      <c r="R190" s="379"/>
      <c r="S190" s="371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70">
        <v>4680115880092</v>
      </c>
      <c r="E191" s="371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9"/>
      <c r="Q191" s="379"/>
      <c r="R191" s="379"/>
      <c r="S191" s="371"/>
      <c r="T191" s="34"/>
      <c r="U191" s="34"/>
      <c r="V191" s="35" t="s">
        <v>65</v>
      </c>
      <c r="W191" s="362">
        <v>280</v>
      </c>
      <c r="X191" s="363">
        <f t="shared" si="9"/>
        <v>280.8</v>
      </c>
      <c r="Y191" s="36">
        <f t="shared" si="10"/>
        <v>0.88101000000000007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70">
        <v>4680115880221</v>
      </c>
      <c r="E192" s="371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9"/>
      <c r="Q192" s="379"/>
      <c r="R192" s="379"/>
      <c r="S192" s="371"/>
      <c r="T192" s="34"/>
      <c r="U192" s="34"/>
      <c r="V192" s="35" t="s">
        <v>65</v>
      </c>
      <c r="W192" s="362">
        <v>500</v>
      </c>
      <c r="X192" s="363">
        <f t="shared" si="9"/>
        <v>501.59999999999997</v>
      </c>
      <c r="Y192" s="36">
        <f t="shared" si="10"/>
        <v>1.5737700000000001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0">
        <v>4680115882942</v>
      </c>
      <c r="E193" s="371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4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9"/>
      <c r="Q193" s="379"/>
      <c r="R193" s="379"/>
      <c r="S193" s="371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70">
        <v>4680115880504</v>
      </c>
      <c r="E194" s="371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9"/>
      <c r="Q194" s="379"/>
      <c r="R194" s="379"/>
      <c r="S194" s="371"/>
      <c r="T194" s="34"/>
      <c r="U194" s="34"/>
      <c r="V194" s="35" t="s">
        <v>65</v>
      </c>
      <c r="W194" s="362">
        <v>142</v>
      </c>
      <c r="X194" s="363">
        <f t="shared" si="9"/>
        <v>144</v>
      </c>
      <c r="Y194" s="36">
        <f t="shared" si="10"/>
        <v>0.45180000000000003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70">
        <v>4680115882164</v>
      </c>
      <c r="E195" s="371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9"/>
      <c r="Q195" s="379"/>
      <c r="R195" s="379"/>
      <c r="S195" s="371"/>
      <c r="T195" s="34"/>
      <c r="U195" s="34"/>
      <c r="V195" s="35" t="s">
        <v>65</v>
      </c>
      <c r="W195" s="362">
        <v>165</v>
      </c>
      <c r="X195" s="363">
        <f t="shared" si="9"/>
        <v>165.6</v>
      </c>
      <c r="Y195" s="36">
        <f t="shared" si="10"/>
        <v>0.51956999999999998</v>
      </c>
      <c r="Z195" s="56"/>
      <c r="AA195" s="57"/>
      <c r="AE195" s="58"/>
      <c r="BB195" s="175" t="s">
        <v>1</v>
      </c>
    </row>
    <row r="196" spans="1:54" x14ac:dyDescent="0.2">
      <c r="A196" s="372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3"/>
      <c r="N196" s="374"/>
      <c r="O196" s="375" t="s">
        <v>66</v>
      </c>
      <c r="P196" s="376"/>
      <c r="Q196" s="376"/>
      <c r="R196" s="376"/>
      <c r="S196" s="376"/>
      <c r="T196" s="376"/>
      <c r="U196" s="377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713.33333333333337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717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5.3990100000000005</v>
      </c>
      <c r="Z196" s="365"/>
      <c r="AA196" s="365"/>
    </row>
    <row r="197" spans="1:54" x14ac:dyDescent="0.2">
      <c r="A197" s="373"/>
      <c r="B197" s="373"/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3"/>
      <c r="N197" s="374"/>
      <c r="O197" s="375" t="s">
        <v>66</v>
      </c>
      <c r="P197" s="376"/>
      <c r="Q197" s="376"/>
      <c r="R197" s="376"/>
      <c r="S197" s="376"/>
      <c r="T197" s="376"/>
      <c r="U197" s="377"/>
      <c r="V197" s="37" t="s">
        <v>65</v>
      </c>
      <c r="W197" s="364">
        <f>IFERROR(SUM(W179:W195),"0")</f>
        <v>1712</v>
      </c>
      <c r="X197" s="364">
        <f>IFERROR(SUM(X179:X195),"0")</f>
        <v>1720.7999999999997</v>
      </c>
      <c r="Y197" s="37"/>
      <c r="Z197" s="365"/>
      <c r="AA197" s="365"/>
    </row>
    <row r="198" spans="1:54" ht="14.25" hidden="1" customHeight="1" x14ac:dyDescent="0.25">
      <c r="A198" s="380" t="s">
        <v>205</v>
      </c>
      <c r="B198" s="373"/>
      <c r="C198" s="373"/>
      <c r="D198" s="373"/>
      <c r="E198" s="373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  <c r="X198" s="373"/>
      <c r="Y198" s="373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0">
        <v>4680115882874</v>
      </c>
      <c r="E199" s="371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3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9"/>
      <c r="Q199" s="379"/>
      <c r="R199" s="379"/>
      <c r="S199" s="371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0">
        <v>4680115884434</v>
      </c>
      <c r="E200" s="371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7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9"/>
      <c r="Q200" s="379"/>
      <c r="R200" s="379"/>
      <c r="S200" s="371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70">
        <v>4680115880801</v>
      </c>
      <c r="E201" s="371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9"/>
      <c r="Q201" s="379"/>
      <c r="R201" s="379"/>
      <c r="S201" s="371"/>
      <c r="T201" s="34"/>
      <c r="U201" s="34"/>
      <c r="V201" s="35" t="s">
        <v>65</v>
      </c>
      <c r="W201" s="362">
        <v>121</v>
      </c>
      <c r="X201" s="363">
        <f>IFERROR(IF(W201="",0,CEILING((W201/$H201),1)*$H201),"")</f>
        <v>122.39999999999999</v>
      </c>
      <c r="Y201" s="36">
        <f>IFERROR(IF(X201=0,"",ROUNDUP(X201/H201,0)*0.00753),"")</f>
        <v>0.38403000000000004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70">
        <v>4680115880818</v>
      </c>
      <c r="E202" s="371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72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9"/>
      <c r="Q202" s="379"/>
      <c r="R202" s="379"/>
      <c r="S202" s="371"/>
      <c r="T202" s="34"/>
      <c r="U202" s="34"/>
      <c r="V202" s="35" t="s">
        <v>65</v>
      </c>
      <c r="W202" s="362">
        <v>31</v>
      </c>
      <c r="X202" s="363">
        <f>IFERROR(IF(W202="",0,CEILING((W202/$H202),1)*$H202),"")</f>
        <v>31.2</v>
      </c>
      <c r="Y202" s="36">
        <f>IFERROR(IF(X202=0,"",ROUNDUP(X202/H202,0)*0.00753),"")</f>
        <v>9.7890000000000005E-2</v>
      </c>
      <c r="Z202" s="56"/>
      <c r="AA202" s="57"/>
      <c r="AE202" s="58"/>
      <c r="BB202" s="179" t="s">
        <v>1</v>
      </c>
    </row>
    <row r="203" spans="1:54" x14ac:dyDescent="0.2">
      <c r="A203" s="372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3"/>
      <c r="N203" s="374"/>
      <c r="O203" s="375" t="s">
        <v>66</v>
      </c>
      <c r="P203" s="376"/>
      <c r="Q203" s="376"/>
      <c r="R203" s="376"/>
      <c r="S203" s="376"/>
      <c r="T203" s="376"/>
      <c r="U203" s="377"/>
      <c r="V203" s="37" t="s">
        <v>67</v>
      </c>
      <c r="W203" s="364">
        <f>IFERROR(W199/H199,"0")+IFERROR(W200/H200,"0")+IFERROR(W201/H201,"0")+IFERROR(W202/H202,"0")</f>
        <v>63.333333333333343</v>
      </c>
      <c r="X203" s="364">
        <f>IFERROR(X199/H199,"0")+IFERROR(X200/H200,"0")+IFERROR(X201/H201,"0")+IFERROR(X202/H202,"0")</f>
        <v>64</v>
      </c>
      <c r="Y203" s="364">
        <f>IFERROR(IF(Y199="",0,Y199),"0")+IFERROR(IF(Y200="",0,Y200),"0")+IFERROR(IF(Y201="",0,Y201),"0")+IFERROR(IF(Y202="",0,Y202),"0")</f>
        <v>0.48192000000000002</v>
      </c>
      <c r="Z203" s="365"/>
      <c r="AA203" s="365"/>
    </row>
    <row r="204" spans="1:54" x14ac:dyDescent="0.2">
      <c r="A204" s="373"/>
      <c r="B204" s="373"/>
      <c r="C204" s="373"/>
      <c r="D204" s="373"/>
      <c r="E204" s="373"/>
      <c r="F204" s="373"/>
      <c r="G204" s="373"/>
      <c r="H204" s="373"/>
      <c r="I204" s="373"/>
      <c r="J204" s="373"/>
      <c r="K204" s="373"/>
      <c r="L204" s="373"/>
      <c r="M204" s="373"/>
      <c r="N204" s="374"/>
      <c r="O204" s="375" t="s">
        <v>66</v>
      </c>
      <c r="P204" s="376"/>
      <c r="Q204" s="376"/>
      <c r="R204" s="376"/>
      <c r="S204" s="376"/>
      <c r="T204" s="376"/>
      <c r="U204" s="377"/>
      <c r="V204" s="37" t="s">
        <v>65</v>
      </c>
      <c r="W204" s="364">
        <f>IFERROR(SUM(W199:W202),"0")</f>
        <v>152</v>
      </c>
      <c r="X204" s="364">
        <f>IFERROR(SUM(X199:X202),"0")</f>
        <v>153.6</v>
      </c>
      <c r="Y204" s="37"/>
      <c r="Z204" s="365"/>
      <c r="AA204" s="365"/>
    </row>
    <row r="205" spans="1:54" ht="16.5" hidden="1" customHeight="1" x14ac:dyDescent="0.25">
      <c r="A205" s="384" t="s">
        <v>314</v>
      </c>
      <c r="B205" s="373"/>
      <c r="C205" s="373"/>
      <c r="D205" s="373"/>
      <c r="E205" s="373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  <c r="X205" s="373"/>
      <c r="Y205" s="373"/>
      <c r="Z205" s="356"/>
      <c r="AA205" s="356"/>
    </row>
    <row r="206" spans="1:54" ht="14.25" hidden="1" customHeight="1" x14ac:dyDescent="0.25">
      <c r="A206" s="380" t="s">
        <v>104</v>
      </c>
      <c r="B206" s="373"/>
      <c r="C206" s="373"/>
      <c r="D206" s="373"/>
      <c r="E206" s="373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  <c r="X206" s="373"/>
      <c r="Y206" s="373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0">
        <v>4680115884274</v>
      </c>
      <c r="E207" s="371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7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9"/>
      <c r="Q207" s="379"/>
      <c r="R207" s="379"/>
      <c r="S207" s="371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0">
        <v>4680115884298</v>
      </c>
      <c r="E208" s="371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6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9"/>
      <c r="Q208" s="379"/>
      <c r="R208" s="379"/>
      <c r="S208" s="371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70">
        <v>4680115884250</v>
      </c>
      <c r="E209" s="371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5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9"/>
      <c r="Q209" s="379"/>
      <c r="R209" s="379"/>
      <c r="S209" s="371"/>
      <c r="T209" s="34"/>
      <c r="U209" s="34"/>
      <c r="V209" s="35" t="s">
        <v>65</v>
      </c>
      <c r="W209" s="362">
        <v>50</v>
      </c>
      <c r="X209" s="363">
        <f t="shared" si="11"/>
        <v>58</v>
      </c>
      <c r="Y209" s="36">
        <f>IFERROR(IF(X209=0,"",ROUNDUP(X209/H209,0)*0.02175),"")</f>
        <v>0.10874999999999999</v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0">
        <v>4680115884281</v>
      </c>
      <c r="E210" s="371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9"/>
      <c r="Q210" s="379"/>
      <c r="R210" s="379"/>
      <c r="S210" s="371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0">
        <v>4680115884199</v>
      </c>
      <c r="E211" s="371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3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9"/>
      <c r="Q211" s="379"/>
      <c r="R211" s="379"/>
      <c r="S211" s="371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70">
        <v>4680115884267</v>
      </c>
      <c r="E212" s="371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5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9"/>
      <c r="Q212" s="379"/>
      <c r="R212" s="379"/>
      <c r="S212" s="371"/>
      <c r="T212" s="34"/>
      <c r="U212" s="34"/>
      <c r="V212" s="35" t="s">
        <v>65</v>
      </c>
      <c r="W212" s="362">
        <v>4</v>
      </c>
      <c r="X212" s="363">
        <f t="shared" si="11"/>
        <v>4</v>
      </c>
      <c r="Y212" s="36">
        <f>IFERROR(IF(X212=0,"",ROUNDUP(X212/H212,0)*0.00937),"")</f>
        <v>9.3699999999999999E-3</v>
      </c>
      <c r="Z212" s="56"/>
      <c r="AA212" s="57"/>
      <c r="AE212" s="58"/>
      <c r="BB212" s="185" t="s">
        <v>1</v>
      </c>
    </row>
    <row r="213" spans="1:54" x14ac:dyDescent="0.2">
      <c r="A213" s="372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3"/>
      <c r="N213" s="374"/>
      <c r="O213" s="375" t="s">
        <v>66</v>
      </c>
      <c r="P213" s="376"/>
      <c r="Q213" s="376"/>
      <c r="R213" s="376"/>
      <c r="S213" s="376"/>
      <c r="T213" s="376"/>
      <c r="U213" s="377"/>
      <c r="V213" s="37" t="s">
        <v>67</v>
      </c>
      <c r="W213" s="364">
        <f>IFERROR(W207/H207,"0")+IFERROR(W208/H208,"0")+IFERROR(W209/H209,"0")+IFERROR(W210/H210,"0")+IFERROR(W211/H211,"0")+IFERROR(W212/H212,"0")</f>
        <v>5.3103448275862073</v>
      </c>
      <c r="X213" s="364">
        <f>IFERROR(X207/H207,"0")+IFERROR(X208/H208,"0")+IFERROR(X209/H209,"0")+IFERROR(X210/H210,"0")+IFERROR(X211/H211,"0")+IFERROR(X212/H212,"0")</f>
        <v>6</v>
      </c>
      <c r="Y213" s="364">
        <f>IFERROR(IF(Y207="",0,Y207),"0")+IFERROR(IF(Y208="",0,Y208),"0")+IFERROR(IF(Y209="",0,Y209),"0")+IFERROR(IF(Y210="",0,Y210),"0")+IFERROR(IF(Y211="",0,Y211),"0")+IFERROR(IF(Y212="",0,Y212),"0")</f>
        <v>0.11811999999999999</v>
      </c>
      <c r="Z213" s="365"/>
      <c r="AA213" s="365"/>
    </row>
    <row r="214" spans="1:54" x14ac:dyDescent="0.2">
      <c r="A214" s="373"/>
      <c r="B214" s="373"/>
      <c r="C214" s="373"/>
      <c r="D214" s="373"/>
      <c r="E214" s="373"/>
      <c r="F214" s="373"/>
      <c r="G214" s="373"/>
      <c r="H214" s="373"/>
      <c r="I214" s="373"/>
      <c r="J214" s="373"/>
      <c r="K214" s="373"/>
      <c r="L214" s="373"/>
      <c r="M214" s="373"/>
      <c r="N214" s="374"/>
      <c r="O214" s="375" t="s">
        <v>66</v>
      </c>
      <c r="P214" s="376"/>
      <c r="Q214" s="376"/>
      <c r="R214" s="376"/>
      <c r="S214" s="376"/>
      <c r="T214" s="376"/>
      <c r="U214" s="377"/>
      <c r="V214" s="37" t="s">
        <v>65</v>
      </c>
      <c r="W214" s="364">
        <f>IFERROR(SUM(W207:W212),"0")</f>
        <v>54</v>
      </c>
      <c r="X214" s="364">
        <f>IFERROR(SUM(X207:X212),"0")</f>
        <v>62</v>
      </c>
      <c r="Y214" s="37"/>
      <c r="Z214" s="365"/>
      <c r="AA214" s="365"/>
    </row>
    <row r="215" spans="1:54" ht="14.25" hidden="1" customHeight="1" x14ac:dyDescent="0.25">
      <c r="A215" s="380" t="s">
        <v>60</v>
      </c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  <c r="X215" s="373"/>
      <c r="Y215" s="373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0">
        <v>4607091389845</v>
      </c>
      <c r="E216" s="371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9"/>
      <c r="Q216" s="379"/>
      <c r="R216" s="379"/>
      <c r="S216" s="371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0">
        <v>4680115882881</v>
      </c>
      <c r="E217" s="371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72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9"/>
      <c r="Q217" s="379"/>
      <c r="R217" s="379"/>
      <c r="S217" s="371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2"/>
      <c r="B218" s="373"/>
      <c r="C218" s="373"/>
      <c r="D218" s="373"/>
      <c r="E218" s="373"/>
      <c r="F218" s="373"/>
      <c r="G218" s="373"/>
      <c r="H218" s="373"/>
      <c r="I218" s="373"/>
      <c r="J218" s="373"/>
      <c r="K218" s="373"/>
      <c r="L218" s="373"/>
      <c r="M218" s="373"/>
      <c r="N218" s="374"/>
      <c r="O218" s="375" t="s">
        <v>66</v>
      </c>
      <c r="P218" s="376"/>
      <c r="Q218" s="376"/>
      <c r="R218" s="376"/>
      <c r="S218" s="376"/>
      <c r="T218" s="376"/>
      <c r="U218" s="377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3"/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4"/>
      <c r="O219" s="375" t="s">
        <v>66</v>
      </c>
      <c r="P219" s="376"/>
      <c r="Q219" s="376"/>
      <c r="R219" s="376"/>
      <c r="S219" s="376"/>
      <c r="T219" s="376"/>
      <c r="U219" s="377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4" t="s">
        <v>331</v>
      </c>
      <c r="B220" s="373"/>
      <c r="C220" s="373"/>
      <c r="D220" s="373"/>
      <c r="E220" s="373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  <c r="X220" s="373"/>
      <c r="Y220" s="373"/>
      <c r="Z220" s="356"/>
      <c r="AA220" s="356"/>
    </row>
    <row r="221" spans="1:54" ht="14.25" hidden="1" customHeight="1" x14ac:dyDescent="0.25">
      <c r="A221" s="380" t="s">
        <v>104</v>
      </c>
      <c r="B221" s="373"/>
      <c r="C221" s="373"/>
      <c r="D221" s="373"/>
      <c r="E221" s="373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  <c r="X221" s="373"/>
      <c r="Y221" s="373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70">
        <v>4680115884137</v>
      </c>
      <c r="E222" s="371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6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9"/>
      <c r="Q222" s="379"/>
      <c r="R222" s="379"/>
      <c r="S222" s="371"/>
      <c r="T222" s="34"/>
      <c r="U222" s="34"/>
      <c r="V222" s="35" t="s">
        <v>65</v>
      </c>
      <c r="W222" s="362">
        <v>100</v>
      </c>
      <c r="X222" s="363">
        <f t="shared" ref="X222:X227" si="12">IFERROR(IF(W222="",0,CEILING((W222/$H222),1)*$H222),"")</f>
        <v>104.39999999999999</v>
      </c>
      <c r="Y222" s="36">
        <f>IFERROR(IF(X222=0,"",ROUNDUP(X222/H222,0)*0.02175),"")</f>
        <v>0.19574999999999998</v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0">
        <v>4680115884236</v>
      </c>
      <c r="E223" s="371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9"/>
      <c r="Q223" s="379"/>
      <c r="R223" s="379"/>
      <c r="S223" s="371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0">
        <v>4680115884175</v>
      </c>
      <c r="E224" s="371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9"/>
      <c r="Q224" s="379"/>
      <c r="R224" s="379"/>
      <c r="S224" s="371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70">
        <v>4680115884144</v>
      </c>
      <c r="E225" s="371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4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9"/>
      <c r="Q225" s="379"/>
      <c r="R225" s="379"/>
      <c r="S225" s="371"/>
      <c r="T225" s="34"/>
      <c r="U225" s="34"/>
      <c r="V225" s="35" t="s">
        <v>65</v>
      </c>
      <c r="W225" s="362">
        <v>17</v>
      </c>
      <c r="X225" s="363">
        <f t="shared" si="12"/>
        <v>20</v>
      </c>
      <c r="Y225" s="36">
        <f>IFERROR(IF(X225=0,"",ROUNDUP(X225/H225,0)*0.00937),"")</f>
        <v>4.6850000000000003E-2</v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0">
        <v>4680115884182</v>
      </c>
      <c r="E226" s="371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4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9"/>
      <c r="Q226" s="379"/>
      <c r="R226" s="379"/>
      <c r="S226" s="371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0">
        <v>4680115884205</v>
      </c>
      <c r="E227" s="371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9"/>
      <c r="Q227" s="379"/>
      <c r="R227" s="379"/>
      <c r="S227" s="371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2"/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4"/>
      <c r="O228" s="375" t="s">
        <v>66</v>
      </c>
      <c r="P228" s="376"/>
      <c r="Q228" s="376"/>
      <c r="R228" s="376"/>
      <c r="S228" s="376"/>
      <c r="T228" s="376"/>
      <c r="U228" s="377"/>
      <c r="V228" s="37" t="s">
        <v>67</v>
      </c>
      <c r="W228" s="364">
        <f>IFERROR(W222/H222,"0")+IFERROR(W223/H223,"0")+IFERROR(W224/H224,"0")+IFERROR(W225/H225,"0")+IFERROR(W226/H226,"0")+IFERROR(W227/H227,"0")</f>
        <v>12.870689655172415</v>
      </c>
      <c r="X228" s="364">
        <f>IFERROR(X222/H222,"0")+IFERROR(X223/H223,"0")+IFERROR(X224/H224,"0")+IFERROR(X225/H225,"0")+IFERROR(X226/H226,"0")+IFERROR(X227/H227,"0")</f>
        <v>14</v>
      </c>
      <c r="Y228" s="364">
        <f>IFERROR(IF(Y222="",0,Y222),"0")+IFERROR(IF(Y223="",0,Y223),"0")+IFERROR(IF(Y224="",0,Y224),"0")+IFERROR(IF(Y225="",0,Y225),"0")+IFERROR(IF(Y226="",0,Y226),"0")+IFERROR(IF(Y227="",0,Y227),"0")</f>
        <v>0.24259999999999998</v>
      </c>
      <c r="Z228" s="365"/>
      <c r="AA228" s="365"/>
    </row>
    <row r="229" spans="1:54" x14ac:dyDescent="0.2">
      <c r="A229" s="373"/>
      <c r="B229" s="373"/>
      <c r="C229" s="373"/>
      <c r="D229" s="373"/>
      <c r="E229" s="373"/>
      <c r="F229" s="373"/>
      <c r="G229" s="373"/>
      <c r="H229" s="373"/>
      <c r="I229" s="373"/>
      <c r="J229" s="373"/>
      <c r="K229" s="373"/>
      <c r="L229" s="373"/>
      <c r="M229" s="373"/>
      <c r="N229" s="374"/>
      <c r="O229" s="375" t="s">
        <v>66</v>
      </c>
      <c r="P229" s="376"/>
      <c r="Q229" s="376"/>
      <c r="R229" s="376"/>
      <c r="S229" s="376"/>
      <c r="T229" s="376"/>
      <c r="U229" s="377"/>
      <c r="V229" s="37" t="s">
        <v>65</v>
      </c>
      <c r="W229" s="364">
        <f>IFERROR(SUM(W222:W227),"0")</f>
        <v>117</v>
      </c>
      <c r="X229" s="364">
        <f>IFERROR(SUM(X222:X227),"0")</f>
        <v>124.39999999999999</v>
      </c>
      <c r="Y229" s="37"/>
      <c r="Z229" s="365"/>
      <c r="AA229" s="365"/>
    </row>
    <row r="230" spans="1:54" ht="16.5" hidden="1" customHeight="1" x14ac:dyDescent="0.25">
      <c r="A230" s="384" t="s">
        <v>344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373"/>
      <c r="Y230" s="373"/>
      <c r="Z230" s="356"/>
      <c r="AA230" s="356"/>
    </row>
    <row r="231" spans="1:54" ht="14.25" hidden="1" customHeight="1" x14ac:dyDescent="0.25">
      <c r="A231" s="380" t="s">
        <v>104</v>
      </c>
      <c r="B231" s="373"/>
      <c r="C231" s="373"/>
      <c r="D231" s="373"/>
      <c r="E231" s="373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  <c r="X231" s="373"/>
      <c r="Y231" s="373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0">
        <v>4607091387445</v>
      </c>
      <c r="E232" s="371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5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9"/>
      <c r="Q232" s="379"/>
      <c r="R232" s="379"/>
      <c r="S232" s="371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0">
        <v>4607091386004</v>
      </c>
      <c r="E233" s="371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9"/>
      <c r="Q233" s="379"/>
      <c r="R233" s="379"/>
      <c r="S233" s="371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0">
        <v>4607091386004</v>
      </c>
      <c r="E234" s="371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6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9"/>
      <c r="Q234" s="379"/>
      <c r="R234" s="379"/>
      <c r="S234" s="371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0">
        <v>4607091386073</v>
      </c>
      <c r="E235" s="371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9"/>
      <c r="Q235" s="379"/>
      <c r="R235" s="379"/>
      <c r="S235" s="371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0">
        <v>4607091387322</v>
      </c>
      <c r="E236" s="371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6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9"/>
      <c r="Q236" s="379"/>
      <c r="R236" s="379"/>
      <c r="S236" s="371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0">
        <v>4607091387322</v>
      </c>
      <c r="E237" s="371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3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9"/>
      <c r="Q237" s="379"/>
      <c r="R237" s="379"/>
      <c r="S237" s="371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0">
        <v>4607091387377</v>
      </c>
      <c r="E238" s="371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4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9"/>
      <c r="Q238" s="379"/>
      <c r="R238" s="379"/>
      <c r="S238" s="371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0">
        <v>4607091387353</v>
      </c>
      <c r="E239" s="371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9"/>
      <c r="Q239" s="379"/>
      <c r="R239" s="379"/>
      <c r="S239" s="371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0">
        <v>4607091386011</v>
      </c>
      <c r="E240" s="371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9"/>
      <c r="Q240" s="379"/>
      <c r="R240" s="379"/>
      <c r="S240" s="371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0">
        <v>4607091387308</v>
      </c>
      <c r="E241" s="371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47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9"/>
      <c r="Q241" s="379"/>
      <c r="R241" s="379"/>
      <c r="S241" s="371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0">
        <v>4607091387339</v>
      </c>
      <c r="E242" s="371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6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9"/>
      <c r="Q242" s="379"/>
      <c r="R242" s="379"/>
      <c r="S242" s="371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0">
        <v>4680115882638</v>
      </c>
      <c r="E243" s="371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4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9"/>
      <c r="Q243" s="379"/>
      <c r="R243" s="379"/>
      <c r="S243" s="371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0">
        <v>4680115881938</v>
      </c>
      <c r="E244" s="371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6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9"/>
      <c r="Q244" s="379"/>
      <c r="R244" s="379"/>
      <c r="S244" s="371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0">
        <v>4607091387346</v>
      </c>
      <c r="E245" s="371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9"/>
      <c r="Q245" s="379"/>
      <c r="R245" s="379"/>
      <c r="S245" s="371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0">
        <v>4680115880375</v>
      </c>
      <c r="E246" s="371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45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9"/>
      <c r="Q246" s="379"/>
      <c r="R246" s="379"/>
      <c r="S246" s="371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0">
        <v>4607091389807</v>
      </c>
      <c r="E247" s="371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9"/>
      <c r="Q247" s="379"/>
      <c r="R247" s="379"/>
      <c r="S247" s="371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2"/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4"/>
      <c r="O248" s="375" t="s">
        <v>66</v>
      </c>
      <c r="P248" s="376"/>
      <c r="Q248" s="376"/>
      <c r="R248" s="376"/>
      <c r="S248" s="376"/>
      <c r="T248" s="376"/>
      <c r="U248" s="377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4"/>
      <c r="O249" s="375" t="s">
        <v>66</v>
      </c>
      <c r="P249" s="376"/>
      <c r="Q249" s="376"/>
      <c r="R249" s="376"/>
      <c r="S249" s="376"/>
      <c r="T249" s="376"/>
      <c r="U249" s="377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80" t="s">
        <v>96</v>
      </c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373"/>
      <c r="Y250" s="373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0">
        <v>4680115881914</v>
      </c>
      <c r="E251" s="371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4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9"/>
      <c r="Q251" s="379"/>
      <c r="R251" s="379"/>
      <c r="S251" s="371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2"/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4"/>
      <c r="O252" s="375" t="s">
        <v>66</v>
      </c>
      <c r="P252" s="376"/>
      <c r="Q252" s="376"/>
      <c r="R252" s="376"/>
      <c r="S252" s="376"/>
      <c r="T252" s="376"/>
      <c r="U252" s="377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3"/>
      <c r="B253" s="373"/>
      <c r="C253" s="373"/>
      <c r="D253" s="373"/>
      <c r="E253" s="373"/>
      <c r="F253" s="373"/>
      <c r="G253" s="373"/>
      <c r="H253" s="373"/>
      <c r="I253" s="373"/>
      <c r="J253" s="373"/>
      <c r="K253" s="373"/>
      <c r="L253" s="373"/>
      <c r="M253" s="373"/>
      <c r="N253" s="374"/>
      <c r="O253" s="375" t="s">
        <v>66</v>
      </c>
      <c r="P253" s="376"/>
      <c r="Q253" s="376"/>
      <c r="R253" s="376"/>
      <c r="S253" s="376"/>
      <c r="T253" s="376"/>
      <c r="U253" s="377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80" t="s">
        <v>60</v>
      </c>
      <c r="B254" s="373"/>
      <c r="C254" s="373"/>
      <c r="D254" s="373"/>
      <c r="E254" s="373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  <c r="X254" s="373"/>
      <c r="Y254" s="373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70">
        <v>4607091387193</v>
      </c>
      <c r="E255" s="371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6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9"/>
      <c r="Q255" s="379"/>
      <c r="R255" s="379"/>
      <c r="S255" s="371"/>
      <c r="T255" s="34"/>
      <c r="U255" s="34"/>
      <c r="V255" s="35" t="s">
        <v>65</v>
      </c>
      <c r="W255" s="362">
        <v>29</v>
      </c>
      <c r="X255" s="363">
        <f>IFERROR(IF(W255="",0,CEILING((W255/$H255),1)*$H255),"")</f>
        <v>29.400000000000002</v>
      </c>
      <c r="Y255" s="36">
        <f>IFERROR(IF(X255=0,"",ROUNDUP(X255/H255,0)*0.00753),"")</f>
        <v>5.271E-2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70">
        <v>4607091387230</v>
      </c>
      <c r="E256" s="371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9"/>
      <c r="Q256" s="379"/>
      <c r="R256" s="379"/>
      <c r="S256" s="371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0">
        <v>4607091387285</v>
      </c>
      <c r="E257" s="371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5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9"/>
      <c r="Q257" s="379"/>
      <c r="R257" s="379"/>
      <c r="S257" s="371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0">
        <v>4680115880481</v>
      </c>
      <c r="E258" s="371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9"/>
      <c r="Q258" s="379"/>
      <c r="R258" s="379"/>
      <c r="S258" s="371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2"/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4"/>
      <c r="O259" s="375" t="s">
        <v>66</v>
      </c>
      <c r="P259" s="376"/>
      <c r="Q259" s="376"/>
      <c r="R259" s="376"/>
      <c r="S259" s="376"/>
      <c r="T259" s="376"/>
      <c r="U259" s="377"/>
      <c r="V259" s="37" t="s">
        <v>67</v>
      </c>
      <c r="W259" s="364">
        <f>IFERROR(W255/H255,"0")+IFERROR(W256/H256,"0")+IFERROR(W257/H257,"0")+IFERROR(W258/H258,"0")</f>
        <v>6.9047619047619042</v>
      </c>
      <c r="X259" s="364">
        <f>IFERROR(X255/H255,"0")+IFERROR(X256/H256,"0")+IFERROR(X257/H257,"0")+IFERROR(X258/H258,"0")</f>
        <v>7</v>
      </c>
      <c r="Y259" s="364">
        <f>IFERROR(IF(Y255="",0,Y255),"0")+IFERROR(IF(Y256="",0,Y256),"0")+IFERROR(IF(Y257="",0,Y257),"0")+IFERROR(IF(Y258="",0,Y258),"0")</f>
        <v>5.271E-2</v>
      </c>
      <c r="Z259" s="365"/>
      <c r="AA259" s="365"/>
    </row>
    <row r="260" spans="1:54" x14ac:dyDescent="0.2">
      <c r="A260" s="373"/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4"/>
      <c r="O260" s="375" t="s">
        <v>66</v>
      </c>
      <c r="P260" s="376"/>
      <c r="Q260" s="376"/>
      <c r="R260" s="376"/>
      <c r="S260" s="376"/>
      <c r="T260" s="376"/>
      <c r="U260" s="377"/>
      <c r="V260" s="37" t="s">
        <v>65</v>
      </c>
      <c r="W260" s="364">
        <f>IFERROR(SUM(W255:W258),"0")</f>
        <v>29</v>
      </c>
      <c r="X260" s="364">
        <f>IFERROR(SUM(X255:X258),"0")</f>
        <v>29.400000000000002</v>
      </c>
      <c r="Y260" s="37"/>
      <c r="Z260" s="365"/>
      <c r="AA260" s="365"/>
    </row>
    <row r="261" spans="1:54" ht="14.25" hidden="1" customHeight="1" x14ac:dyDescent="0.25">
      <c r="A261" s="380" t="s">
        <v>68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373"/>
      <c r="Y261" s="373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70">
        <v>4607091387766</v>
      </c>
      <c r="E262" s="371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4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9"/>
      <c r="Q262" s="379"/>
      <c r="R262" s="379"/>
      <c r="S262" s="371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0">
        <v>4607091387957</v>
      </c>
      <c r="E263" s="371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7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9"/>
      <c r="Q263" s="379"/>
      <c r="R263" s="379"/>
      <c r="S263" s="371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0">
        <v>4607091387964</v>
      </c>
      <c r="E264" s="371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9"/>
      <c r="Q264" s="379"/>
      <c r="R264" s="379"/>
      <c r="S264" s="371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0">
        <v>4680115884618</v>
      </c>
      <c r="E265" s="371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71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9"/>
      <c r="Q265" s="379"/>
      <c r="R265" s="379"/>
      <c r="S265" s="371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0">
        <v>4607091381672</v>
      </c>
      <c r="E266" s="371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9"/>
      <c r="Q266" s="379"/>
      <c r="R266" s="379"/>
      <c r="S266" s="371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0">
        <v>4607091387537</v>
      </c>
      <c r="E267" s="371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9"/>
      <c r="Q267" s="379"/>
      <c r="R267" s="379"/>
      <c r="S267" s="371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70">
        <v>4607091387513</v>
      </c>
      <c r="E268" s="371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9"/>
      <c r="Q268" s="379"/>
      <c r="R268" s="379"/>
      <c r="S268" s="371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0">
        <v>4680115880511</v>
      </c>
      <c r="E269" s="371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5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9"/>
      <c r="Q269" s="379"/>
      <c r="R269" s="379"/>
      <c r="S269" s="371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0">
        <v>4680115880412</v>
      </c>
      <c r="E270" s="371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74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9"/>
      <c r="Q270" s="379"/>
      <c r="R270" s="379"/>
      <c r="S270" s="371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2"/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4"/>
      <c r="O271" s="375" t="s">
        <v>66</v>
      </c>
      <c r="P271" s="376"/>
      <c r="Q271" s="376"/>
      <c r="R271" s="376"/>
      <c r="S271" s="376"/>
      <c r="T271" s="376"/>
      <c r="U271" s="377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3"/>
      <c r="B272" s="373"/>
      <c r="C272" s="373"/>
      <c r="D272" s="373"/>
      <c r="E272" s="373"/>
      <c r="F272" s="373"/>
      <c r="G272" s="373"/>
      <c r="H272" s="373"/>
      <c r="I272" s="373"/>
      <c r="J272" s="373"/>
      <c r="K272" s="373"/>
      <c r="L272" s="373"/>
      <c r="M272" s="373"/>
      <c r="N272" s="374"/>
      <c r="O272" s="375" t="s">
        <v>66</v>
      </c>
      <c r="P272" s="376"/>
      <c r="Q272" s="376"/>
      <c r="R272" s="376"/>
      <c r="S272" s="376"/>
      <c r="T272" s="376"/>
      <c r="U272" s="377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80" t="s">
        <v>205</v>
      </c>
      <c r="B273" s="373"/>
      <c r="C273" s="373"/>
      <c r="D273" s="373"/>
      <c r="E273" s="373"/>
      <c r="F273" s="373"/>
      <c r="G273" s="373"/>
      <c r="H273" s="373"/>
      <c r="I273" s="373"/>
      <c r="J273" s="373"/>
      <c r="K273" s="373"/>
      <c r="L273" s="373"/>
      <c r="M273" s="373"/>
      <c r="N273" s="373"/>
      <c r="O273" s="373"/>
      <c r="P273" s="373"/>
      <c r="Q273" s="373"/>
      <c r="R273" s="373"/>
      <c r="S273" s="373"/>
      <c r="T273" s="373"/>
      <c r="U273" s="373"/>
      <c r="V273" s="373"/>
      <c r="W273" s="373"/>
      <c r="X273" s="373"/>
      <c r="Y273" s="373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70">
        <v>4607091380880</v>
      </c>
      <c r="E274" s="371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4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9"/>
      <c r="Q274" s="379"/>
      <c r="R274" s="379"/>
      <c r="S274" s="371"/>
      <c r="T274" s="34"/>
      <c r="U274" s="34"/>
      <c r="V274" s="35" t="s">
        <v>65</v>
      </c>
      <c r="W274" s="362">
        <v>90</v>
      </c>
      <c r="X274" s="363">
        <f>IFERROR(IF(W274="",0,CEILING((W274/$H274),1)*$H274),"")</f>
        <v>92.4</v>
      </c>
      <c r="Y274" s="36">
        <f>IFERROR(IF(X274=0,"",ROUNDUP(X274/H274,0)*0.02175),"")</f>
        <v>0.23924999999999999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70">
        <v>4607091384482</v>
      </c>
      <c r="E275" s="371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3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9"/>
      <c r="Q275" s="379"/>
      <c r="R275" s="379"/>
      <c r="S275" s="371"/>
      <c r="T275" s="34"/>
      <c r="U275" s="34"/>
      <c r="V275" s="35" t="s">
        <v>65</v>
      </c>
      <c r="W275" s="362">
        <v>383</v>
      </c>
      <c r="X275" s="363">
        <f>IFERROR(IF(W275="",0,CEILING((W275/$H275),1)*$H275),"")</f>
        <v>390</v>
      </c>
      <c r="Y275" s="36">
        <f>IFERROR(IF(X275=0,"",ROUNDUP(X275/H275,0)*0.02175),"")</f>
        <v>1.0874999999999999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70">
        <v>4607091380897</v>
      </c>
      <c r="E276" s="371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5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9"/>
      <c r="Q276" s="379"/>
      <c r="R276" s="379"/>
      <c r="S276" s="371"/>
      <c r="T276" s="34"/>
      <c r="U276" s="34"/>
      <c r="V276" s="35" t="s">
        <v>65</v>
      </c>
      <c r="W276" s="362">
        <v>98</v>
      </c>
      <c r="X276" s="363">
        <f>IFERROR(IF(W276="",0,CEILING((W276/$H276),1)*$H276),"")</f>
        <v>100.80000000000001</v>
      </c>
      <c r="Y276" s="36">
        <f>IFERROR(IF(X276=0,"",ROUNDUP(X276/H276,0)*0.02175),"")</f>
        <v>0.26100000000000001</v>
      </c>
      <c r="Z276" s="56"/>
      <c r="AA276" s="57"/>
      <c r="AE276" s="58"/>
      <c r="BB276" s="226" t="s">
        <v>1</v>
      </c>
    </row>
    <row r="277" spans="1:54" x14ac:dyDescent="0.2">
      <c r="A277" s="372"/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4"/>
      <c r="O277" s="375" t="s">
        <v>66</v>
      </c>
      <c r="P277" s="376"/>
      <c r="Q277" s="376"/>
      <c r="R277" s="376"/>
      <c r="S277" s="376"/>
      <c r="T277" s="376"/>
      <c r="U277" s="377"/>
      <c r="V277" s="37" t="s">
        <v>67</v>
      </c>
      <c r="W277" s="364">
        <f>IFERROR(W274/H274,"0")+IFERROR(W275/H275,"0")+IFERROR(W276/H276,"0")</f>
        <v>71.483516483516482</v>
      </c>
      <c r="X277" s="364">
        <f>IFERROR(X274/H274,"0")+IFERROR(X275/H275,"0")+IFERROR(X276/H276,"0")</f>
        <v>73</v>
      </c>
      <c r="Y277" s="364">
        <f>IFERROR(IF(Y274="",0,Y274),"0")+IFERROR(IF(Y275="",0,Y275),"0")+IFERROR(IF(Y276="",0,Y276),"0")</f>
        <v>1.5877499999999998</v>
      </c>
      <c r="Z277" s="365"/>
      <c r="AA277" s="365"/>
    </row>
    <row r="278" spans="1:54" x14ac:dyDescent="0.2">
      <c r="A278" s="373"/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4"/>
      <c r="O278" s="375" t="s">
        <v>66</v>
      </c>
      <c r="P278" s="376"/>
      <c r="Q278" s="376"/>
      <c r="R278" s="376"/>
      <c r="S278" s="376"/>
      <c r="T278" s="376"/>
      <c r="U278" s="377"/>
      <c r="V278" s="37" t="s">
        <v>65</v>
      </c>
      <c r="W278" s="364">
        <f>IFERROR(SUM(W274:W276),"0")</f>
        <v>571</v>
      </c>
      <c r="X278" s="364">
        <f>IFERROR(SUM(X274:X276),"0")</f>
        <v>583.20000000000005</v>
      </c>
      <c r="Y278" s="37"/>
      <c r="Z278" s="365"/>
      <c r="AA278" s="365"/>
    </row>
    <row r="279" spans="1:54" ht="14.25" hidden="1" customHeight="1" x14ac:dyDescent="0.25">
      <c r="A279" s="380" t="s">
        <v>82</v>
      </c>
      <c r="B279" s="373"/>
      <c r="C279" s="373"/>
      <c r="D279" s="373"/>
      <c r="E279" s="373"/>
      <c r="F279" s="373"/>
      <c r="G279" s="373"/>
      <c r="H279" s="373"/>
      <c r="I279" s="373"/>
      <c r="J279" s="373"/>
      <c r="K279" s="373"/>
      <c r="L279" s="373"/>
      <c r="M279" s="373"/>
      <c r="N279" s="373"/>
      <c r="O279" s="373"/>
      <c r="P279" s="373"/>
      <c r="Q279" s="373"/>
      <c r="R279" s="373"/>
      <c r="S279" s="373"/>
      <c r="T279" s="373"/>
      <c r="U279" s="373"/>
      <c r="V279" s="373"/>
      <c r="W279" s="373"/>
      <c r="X279" s="373"/>
      <c r="Y279" s="373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0">
        <v>4607091388374</v>
      </c>
      <c r="E280" s="371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509" t="s">
        <v>411</v>
      </c>
      <c r="P280" s="379"/>
      <c r="Q280" s="379"/>
      <c r="R280" s="379"/>
      <c r="S280" s="371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0">
        <v>4607091388381</v>
      </c>
      <c r="E281" s="371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41" t="s">
        <v>414</v>
      </c>
      <c r="P281" s="379"/>
      <c r="Q281" s="379"/>
      <c r="R281" s="379"/>
      <c r="S281" s="371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70">
        <v>4607091388404</v>
      </c>
      <c r="E282" s="371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5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9"/>
      <c r="Q282" s="379"/>
      <c r="R282" s="379"/>
      <c r="S282" s="371"/>
      <c r="T282" s="34"/>
      <c r="U282" s="34"/>
      <c r="V282" s="35" t="s">
        <v>65</v>
      </c>
      <c r="W282" s="362">
        <v>51</v>
      </c>
      <c r="X282" s="363">
        <f>IFERROR(IF(W282="",0,CEILING((W282/$H282),1)*$H282),"")</f>
        <v>51</v>
      </c>
      <c r="Y282" s="36">
        <f>IFERROR(IF(X282=0,"",ROUNDUP(X282/H282,0)*0.00753),"")</f>
        <v>0.15060000000000001</v>
      </c>
      <c r="Z282" s="56"/>
      <c r="AA282" s="57"/>
      <c r="AE282" s="58"/>
      <c r="BB282" s="229" t="s">
        <v>1</v>
      </c>
    </row>
    <row r="283" spans="1:54" x14ac:dyDescent="0.2">
      <c r="A283" s="372"/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4"/>
      <c r="O283" s="375" t="s">
        <v>66</v>
      </c>
      <c r="P283" s="376"/>
      <c r="Q283" s="376"/>
      <c r="R283" s="376"/>
      <c r="S283" s="376"/>
      <c r="T283" s="376"/>
      <c r="U283" s="377"/>
      <c r="V283" s="37" t="s">
        <v>67</v>
      </c>
      <c r="W283" s="364">
        <f>IFERROR(W280/H280,"0")+IFERROR(W281/H281,"0")+IFERROR(W282/H282,"0")</f>
        <v>20</v>
      </c>
      <c r="X283" s="364">
        <f>IFERROR(X280/H280,"0")+IFERROR(X281/H281,"0")+IFERROR(X282/H282,"0")</f>
        <v>20</v>
      </c>
      <c r="Y283" s="364">
        <f>IFERROR(IF(Y280="",0,Y280),"0")+IFERROR(IF(Y281="",0,Y281),"0")+IFERROR(IF(Y282="",0,Y282),"0")</f>
        <v>0.15060000000000001</v>
      </c>
      <c r="Z283" s="365"/>
      <c r="AA283" s="365"/>
    </row>
    <row r="284" spans="1:54" x14ac:dyDescent="0.2">
      <c r="A284" s="373"/>
      <c r="B284" s="373"/>
      <c r="C284" s="373"/>
      <c r="D284" s="373"/>
      <c r="E284" s="373"/>
      <c r="F284" s="373"/>
      <c r="G284" s="373"/>
      <c r="H284" s="373"/>
      <c r="I284" s="373"/>
      <c r="J284" s="373"/>
      <c r="K284" s="373"/>
      <c r="L284" s="373"/>
      <c r="M284" s="373"/>
      <c r="N284" s="374"/>
      <c r="O284" s="375" t="s">
        <v>66</v>
      </c>
      <c r="P284" s="376"/>
      <c r="Q284" s="376"/>
      <c r="R284" s="376"/>
      <c r="S284" s="376"/>
      <c r="T284" s="376"/>
      <c r="U284" s="377"/>
      <c r="V284" s="37" t="s">
        <v>65</v>
      </c>
      <c r="W284" s="364">
        <f>IFERROR(SUM(W280:W282),"0")</f>
        <v>51</v>
      </c>
      <c r="X284" s="364">
        <f>IFERROR(SUM(X280:X282),"0")</f>
        <v>51</v>
      </c>
      <c r="Y284" s="37"/>
      <c r="Z284" s="365"/>
      <c r="AA284" s="365"/>
    </row>
    <row r="285" spans="1:54" ht="14.25" hidden="1" customHeight="1" x14ac:dyDescent="0.25">
      <c r="A285" s="380" t="s">
        <v>417</v>
      </c>
      <c r="B285" s="373"/>
      <c r="C285" s="373"/>
      <c r="D285" s="373"/>
      <c r="E285" s="373"/>
      <c r="F285" s="373"/>
      <c r="G285" s="373"/>
      <c r="H285" s="373"/>
      <c r="I285" s="373"/>
      <c r="J285" s="373"/>
      <c r="K285" s="373"/>
      <c r="L285" s="373"/>
      <c r="M285" s="373"/>
      <c r="N285" s="373"/>
      <c r="O285" s="373"/>
      <c r="P285" s="373"/>
      <c r="Q285" s="373"/>
      <c r="R285" s="373"/>
      <c r="S285" s="373"/>
      <c r="T285" s="373"/>
      <c r="U285" s="373"/>
      <c r="V285" s="373"/>
      <c r="W285" s="373"/>
      <c r="X285" s="373"/>
      <c r="Y285" s="373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0">
        <v>4680115881808</v>
      </c>
      <c r="E286" s="371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6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9"/>
      <c r="Q286" s="379"/>
      <c r="R286" s="379"/>
      <c r="S286" s="371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0">
        <v>4680115881822</v>
      </c>
      <c r="E287" s="371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9"/>
      <c r="Q287" s="379"/>
      <c r="R287" s="379"/>
      <c r="S287" s="371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0">
        <v>4680115880016</v>
      </c>
      <c r="E288" s="371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4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9"/>
      <c r="Q288" s="379"/>
      <c r="R288" s="379"/>
      <c r="S288" s="371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2"/>
      <c r="B289" s="373"/>
      <c r="C289" s="373"/>
      <c r="D289" s="373"/>
      <c r="E289" s="373"/>
      <c r="F289" s="373"/>
      <c r="G289" s="373"/>
      <c r="H289" s="373"/>
      <c r="I289" s="373"/>
      <c r="J289" s="373"/>
      <c r="K289" s="373"/>
      <c r="L289" s="373"/>
      <c r="M289" s="373"/>
      <c r="N289" s="374"/>
      <c r="O289" s="375" t="s">
        <v>66</v>
      </c>
      <c r="P289" s="376"/>
      <c r="Q289" s="376"/>
      <c r="R289" s="376"/>
      <c r="S289" s="376"/>
      <c r="T289" s="376"/>
      <c r="U289" s="377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3"/>
      <c r="B290" s="373"/>
      <c r="C290" s="373"/>
      <c r="D290" s="373"/>
      <c r="E290" s="373"/>
      <c r="F290" s="373"/>
      <c r="G290" s="373"/>
      <c r="H290" s="373"/>
      <c r="I290" s="373"/>
      <c r="J290" s="373"/>
      <c r="K290" s="373"/>
      <c r="L290" s="373"/>
      <c r="M290" s="373"/>
      <c r="N290" s="374"/>
      <c r="O290" s="375" t="s">
        <v>66</v>
      </c>
      <c r="P290" s="376"/>
      <c r="Q290" s="376"/>
      <c r="R290" s="376"/>
      <c r="S290" s="376"/>
      <c r="T290" s="376"/>
      <c r="U290" s="377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4" t="s">
        <v>426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373"/>
      <c r="Y291" s="373"/>
      <c r="Z291" s="356"/>
      <c r="AA291" s="356"/>
    </row>
    <row r="292" spans="1:54" ht="14.25" hidden="1" customHeight="1" x14ac:dyDescent="0.25">
      <c r="A292" s="380" t="s">
        <v>104</v>
      </c>
      <c r="B292" s="373"/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3"/>
      <c r="O292" s="373"/>
      <c r="P292" s="373"/>
      <c r="Q292" s="373"/>
      <c r="R292" s="373"/>
      <c r="S292" s="373"/>
      <c r="T292" s="373"/>
      <c r="U292" s="373"/>
      <c r="V292" s="373"/>
      <c r="W292" s="373"/>
      <c r="X292" s="373"/>
      <c r="Y292" s="373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0">
        <v>4607091387421</v>
      </c>
      <c r="E293" s="371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7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9"/>
      <c r="Q293" s="379"/>
      <c r="R293" s="379"/>
      <c r="S293" s="371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0">
        <v>4607091387421</v>
      </c>
      <c r="E294" s="371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4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9"/>
      <c r="Q294" s="379"/>
      <c r="R294" s="379"/>
      <c r="S294" s="371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0">
        <v>4607091387452</v>
      </c>
      <c r="E295" s="371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9"/>
      <c r="Q295" s="379"/>
      <c r="R295" s="379"/>
      <c r="S295" s="371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0">
        <v>4607091387452</v>
      </c>
      <c r="E296" s="371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67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9"/>
      <c r="Q296" s="379"/>
      <c r="R296" s="379"/>
      <c r="S296" s="371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0">
        <v>4607091387452</v>
      </c>
      <c r="E297" s="371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4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9"/>
      <c r="Q297" s="379"/>
      <c r="R297" s="379"/>
      <c r="S297" s="371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0">
        <v>4607091385984</v>
      </c>
      <c r="E298" s="371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9"/>
      <c r="Q298" s="379"/>
      <c r="R298" s="379"/>
      <c r="S298" s="371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0">
        <v>4607091387438</v>
      </c>
      <c r="E299" s="371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9"/>
      <c r="Q299" s="379"/>
      <c r="R299" s="379"/>
      <c r="S299" s="371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0">
        <v>4607091387469</v>
      </c>
      <c r="E300" s="371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6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9"/>
      <c r="Q300" s="379"/>
      <c r="R300" s="379"/>
      <c r="S300" s="371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2"/>
      <c r="B301" s="373"/>
      <c r="C301" s="373"/>
      <c r="D301" s="373"/>
      <c r="E301" s="373"/>
      <c r="F301" s="373"/>
      <c r="G301" s="373"/>
      <c r="H301" s="373"/>
      <c r="I301" s="373"/>
      <c r="J301" s="373"/>
      <c r="K301" s="373"/>
      <c r="L301" s="373"/>
      <c r="M301" s="373"/>
      <c r="N301" s="374"/>
      <c r="O301" s="375" t="s">
        <v>66</v>
      </c>
      <c r="P301" s="376"/>
      <c r="Q301" s="376"/>
      <c r="R301" s="376"/>
      <c r="S301" s="376"/>
      <c r="T301" s="376"/>
      <c r="U301" s="377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3"/>
      <c r="B302" s="373"/>
      <c r="C302" s="373"/>
      <c r="D302" s="373"/>
      <c r="E302" s="373"/>
      <c r="F302" s="373"/>
      <c r="G302" s="373"/>
      <c r="H302" s="373"/>
      <c r="I302" s="373"/>
      <c r="J302" s="373"/>
      <c r="K302" s="373"/>
      <c r="L302" s="373"/>
      <c r="M302" s="373"/>
      <c r="N302" s="374"/>
      <c r="O302" s="375" t="s">
        <v>66</v>
      </c>
      <c r="P302" s="376"/>
      <c r="Q302" s="376"/>
      <c r="R302" s="376"/>
      <c r="S302" s="376"/>
      <c r="T302" s="376"/>
      <c r="U302" s="377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80" t="s">
        <v>60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373"/>
      <c r="Y303" s="373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0">
        <v>4607091387292</v>
      </c>
      <c r="E304" s="371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9"/>
      <c r="Q304" s="379"/>
      <c r="R304" s="379"/>
      <c r="S304" s="371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0">
        <v>4607091387315</v>
      </c>
      <c r="E305" s="371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6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9"/>
      <c r="Q305" s="379"/>
      <c r="R305" s="379"/>
      <c r="S305" s="371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2"/>
      <c r="B306" s="373"/>
      <c r="C306" s="373"/>
      <c r="D306" s="37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4"/>
      <c r="O306" s="375" t="s">
        <v>66</v>
      </c>
      <c r="P306" s="376"/>
      <c r="Q306" s="376"/>
      <c r="R306" s="376"/>
      <c r="S306" s="376"/>
      <c r="T306" s="376"/>
      <c r="U306" s="377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3"/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4"/>
      <c r="O307" s="375" t="s">
        <v>66</v>
      </c>
      <c r="P307" s="376"/>
      <c r="Q307" s="376"/>
      <c r="R307" s="376"/>
      <c r="S307" s="376"/>
      <c r="T307" s="376"/>
      <c r="U307" s="377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4" t="s">
        <v>444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373"/>
      <c r="Y308" s="373"/>
      <c r="Z308" s="356"/>
      <c r="AA308" s="356"/>
    </row>
    <row r="309" spans="1:54" ht="14.25" hidden="1" customHeight="1" x14ac:dyDescent="0.25">
      <c r="A309" s="380" t="s">
        <v>60</v>
      </c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3"/>
      <c r="N309" s="373"/>
      <c r="O309" s="373"/>
      <c r="P309" s="373"/>
      <c r="Q309" s="373"/>
      <c r="R309" s="373"/>
      <c r="S309" s="373"/>
      <c r="T309" s="373"/>
      <c r="U309" s="373"/>
      <c r="V309" s="373"/>
      <c r="W309" s="373"/>
      <c r="X309" s="373"/>
      <c r="Y309" s="373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70">
        <v>4607091383836</v>
      </c>
      <c r="E310" s="371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6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9"/>
      <c r="Q310" s="379"/>
      <c r="R310" s="379"/>
      <c r="S310" s="371"/>
      <c r="T310" s="34"/>
      <c r="U310" s="34"/>
      <c r="V310" s="35" t="s">
        <v>65</v>
      </c>
      <c r="W310" s="362">
        <v>57</v>
      </c>
      <c r="X310" s="363">
        <f>IFERROR(IF(W310="",0,CEILING((W310/$H310),1)*$H310),"")</f>
        <v>57.6</v>
      </c>
      <c r="Y310" s="36">
        <f>IFERROR(IF(X310=0,"",ROUNDUP(X310/H310,0)*0.00753),"")</f>
        <v>0.24096000000000001</v>
      </c>
      <c r="Z310" s="56"/>
      <c r="AA310" s="57"/>
      <c r="AE310" s="58"/>
      <c r="BB310" s="243" t="s">
        <v>1</v>
      </c>
    </row>
    <row r="311" spans="1:54" x14ac:dyDescent="0.2">
      <c r="A311" s="372"/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4"/>
      <c r="O311" s="375" t="s">
        <v>66</v>
      </c>
      <c r="P311" s="376"/>
      <c r="Q311" s="376"/>
      <c r="R311" s="376"/>
      <c r="S311" s="376"/>
      <c r="T311" s="376"/>
      <c r="U311" s="377"/>
      <c r="V311" s="37" t="s">
        <v>67</v>
      </c>
      <c r="W311" s="364">
        <f>IFERROR(W310/H310,"0")</f>
        <v>31.666666666666664</v>
      </c>
      <c r="X311" s="364">
        <f>IFERROR(X310/H310,"0")</f>
        <v>32</v>
      </c>
      <c r="Y311" s="364">
        <f>IFERROR(IF(Y310="",0,Y310),"0")</f>
        <v>0.24096000000000001</v>
      </c>
      <c r="Z311" s="365"/>
      <c r="AA311" s="365"/>
    </row>
    <row r="312" spans="1:54" x14ac:dyDescent="0.2">
      <c r="A312" s="373"/>
      <c r="B312" s="373"/>
      <c r="C312" s="373"/>
      <c r="D312" s="373"/>
      <c r="E312" s="373"/>
      <c r="F312" s="373"/>
      <c r="G312" s="373"/>
      <c r="H312" s="373"/>
      <c r="I312" s="373"/>
      <c r="J312" s="373"/>
      <c r="K312" s="373"/>
      <c r="L312" s="373"/>
      <c r="M312" s="373"/>
      <c r="N312" s="374"/>
      <c r="O312" s="375" t="s">
        <v>66</v>
      </c>
      <c r="P312" s="376"/>
      <c r="Q312" s="376"/>
      <c r="R312" s="376"/>
      <c r="S312" s="376"/>
      <c r="T312" s="376"/>
      <c r="U312" s="377"/>
      <c r="V312" s="37" t="s">
        <v>65</v>
      </c>
      <c r="W312" s="364">
        <f>IFERROR(SUM(W310:W310),"0")</f>
        <v>57</v>
      </c>
      <c r="X312" s="364">
        <f>IFERROR(SUM(X310:X310),"0")</f>
        <v>57.6</v>
      </c>
      <c r="Y312" s="37"/>
      <c r="Z312" s="365"/>
      <c r="AA312" s="365"/>
    </row>
    <row r="313" spans="1:54" ht="14.25" hidden="1" customHeight="1" x14ac:dyDescent="0.25">
      <c r="A313" s="380" t="s">
        <v>68</v>
      </c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3"/>
      <c r="N313" s="373"/>
      <c r="O313" s="373"/>
      <c r="P313" s="373"/>
      <c r="Q313" s="373"/>
      <c r="R313" s="373"/>
      <c r="S313" s="373"/>
      <c r="T313" s="373"/>
      <c r="U313" s="373"/>
      <c r="V313" s="373"/>
      <c r="W313" s="373"/>
      <c r="X313" s="373"/>
      <c r="Y313" s="373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0">
        <v>4607091387919</v>
      </c>
      <c r="E314" s="371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6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9"/>
      <c r="Q314" s="379"/>
      <c r="R314" s="379"/>
      <c r="S314" s="371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70">
        <v>4680115883604</v>
      </c>
      <c r="E315" s="371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39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9"/>
      <c r="Q315" s="379"/>
      <c r="R315" s="379"/>
      <c r="S315" s="371"/>
      <c r="T315" s="34"/>
      <c r="U315" s="34"/>
      <c r="V315" s="35" t="s">
        <v>65</v>
      </c>
      <c r="W315" s="362">
        <v>4</v>
      </c>
      <c r="X315" s="363">
        <f>IFERROR(IF(W315="",0,CEILING((W315/$H315),1)*$H315),"")</f>
        <v>4.2</v>
      </c>
      <c r="Y315" s="36">
        <f>IFERROR(IF(X315=0,"",ROUNDUP(X315/H315,0)*0.00753),"")</f>
        <v>1.506E-2</v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0">
        <v>4680115883567</v>
      </c>
      <c r="E316" s="371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4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9"/>
      <c r="Q316" s="379"/>
      <c r="R316" s="379"/>
      <c r="S316" s="371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2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3"/>
      <c r="N317" s="374"/>
      <c r="O317" s="375" t="s">
        <v>66</v>
      </c>
      <c r="P317" s="376"/>
      <c r="Q317" s="376"/>
      <c r="R317" s="376"/>
      <c r="S317" s="376"/>
      <c r="T317" s="376"/>
      <c r="U317" s="377"/>
      <c r="V317" s="37" t="s">
        <v>67</v>
      </c>
      <c r="W317" s="364">
        <f>IFERROR(W314/H314,"0")+IFERROR(W315/H315,"0")+IFERROR(W316/H316,"0")</f>
        <v>1.9047619047619047</v>
      </c>
      <c r="X317" s="364">
        <f>IFERROR(X314/H314,"0")+IFERROR(X315/H315,"0")+IFERROR(X316/H316,"0")</f>
        <v>2</v>
      </c>
      <c r="Y317" s="364">
        <f>IFERROR(IF(Y314="",0,Y314),"0")+IFERROR(IF(Y315="",0,Y315),"0")+IFERROR(IF(Y316="",0,Y316),"0")</f>
        <v>1.506E-2</v>
      </c>
      <c r="Z317" s="365"/>
      <c r="AA317" s="365"/>
    </row>
    <row r="318" spans="1:54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3"/>
      <c r="N318" s="374"/>
      <c r="O318" s="375" t="s">
        <v>66</v>
      </c>
      <c r="P318" s="376"/>
      <c r="Q318" s="376"/>
      <c r="R318" s="376"/>
      <c r="S318" s="376"/>
      <c r="T318" s="376"/>
      <c r="U318" s="377"/>
      <c r="V318" s="37" t="s">
        <v>65</v>
      </c>
      <c r="W318" s="364">
        <f>IFERROR(SUM(W314:W316),"0")</f>
        <v>4</v>
      </c>
      <c r="X318" s="364">
        <f>IFERROR(SUM(X314:X316),"0")</f>
        <v>4.2</v>
      </c>
      <c r="Y318" s="37"/>
      <c r="Z318" s="365"/>
      <c r="AA318" s="365"/>
    </row>
    <row r="319" spans="1:54" ht="14.25" hidden="1" customHeight="1" x14ac:dyDescent="0.25">
      <c r="A319" s="380" t="s">
        <v>205</v>
      </c>
      <c r="B319" s="373"/>
      <c r="C319" s="373"/>
      <c r="D319" s="373"/>
      <c r="E319" s="373"/>
      <c r="F319" s="373"/>
      <c r="G319" s="373"/>
      <c r="H319" s="373"/>
      <c r="I319" s="373"/>
      <c r="J319" s="373"/>
      <c r="K319" s="373"/>
      <c r="L319" s="373"/>
      <c r="M319" s="373"/>
      <c r="N319" s="373"/>
      <c r="O319" s="373"/>
      <c r="P319" s="373"/>
      <c r="Q319" s="373"/>
      <c r="R319" s="373"/>
      <c r="S319" s="373"/>
      <c r="T319" s="373"/>
      <c r="U319" s="373"/>
      <c r="V319" s="373"/>
      <c r="W319" s="373"/>
      <c r="X319" s="373"/>
      <c r="Y319" s="373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0">
        <v>4607091388831</v>
      </c>
      <c r="E320" s="371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9"/>
      <c r="Q320" s="379"/>
      <c r="R320" s="379"/>
      <c r="S320" s="371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2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4"/>
      <c r="O321" s="375" t="s">
        <v>66</v>
      </c>
      <c r="P321" s="376"/>
      <c r="Q321" s="376"/>
      <c r="R321" s="376"/>
      <c r="S321" s="376"/>
      <c r="T321" s="376"/>
      <c r="U321" s="377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3"/>
      <c r="N322" s="374"/>
      <c r="O322" s="375" t="s">
        <v>66</v>
      </c>
      <c r="P322" s="376"/>
      <c r="Q322" s="376"/>
      <c r="R322" s="376"/>
      <c r="S322" s="376"/>
      <c r="T322" s="376"/>
      <c r="U322" s="377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80" t="s">
        <v>82</v>
      </c>
      <c r="B323" s="373"/>
      <c r="C323" s="373"/>
      <c r="D323" s="373"/>
      <c r="E323" s="373"/>
      <c r="F323" s="373"/>
      <c r="G323" s="373"/>
      <c r="H323" s="373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  <c r="U323" s="373"/>
      <c r="V323" s="373"/>
      <c r="W323" s="373"/>
      <c r="X323" s="373"/>
      <c r="Y323" s="373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70">
        <v>4607091383102</v>
      </c>
      <c r="E324" s="371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6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9"/>
      <c r="Q324" s="379"/>
      <c r="R324" s="379"/>
      <c r="S324" s="371"/>
      <c r="T324" s="34"/>
      <c r="U324" s="34"/>
      <c r="V324" s="35" t="s">
        <v>65</v>
      </c>
      <c r="W324" s="362">
        <v>48</v>
      </c>
      <c r="X324" s="363">
        <f>IFERROR(IF(W324="",0,CEILING((W324/$H324),1)*$H324),"")</f>
        <v>48.449999999999996</v>
      </c>
      <c r="Y324" s="36">
        <f>IFERROR(IF(X324=0,"",ROUNDUP(X324/H324,0)*0.00753),"")</f>
        <v>0.14307</v>
      </c>
      <c r="Z324" s="56"/>
      <c r="AA324" s="57"/>
      <c r="AE324" s="58"/>
      <c r="BB324" s="248" t="s">
        <v>1</v>
      </c>
    </row>
    <row r="325" spans="1:54" x14ac:dyDescent="0.2">
      <c r="A325" s="372"/>
      <c r="B325" s="373"/>
      <c r="C325" s="373"/>
      <c r="D325" s="373"/>
      <c r="E325" s="373"/>
      <c r="F325" s="373"/>
      <c r="G325" s="373"/>
      <c r="H325" s="373"/>
      <c r="I325" s="373"/>
      <c r="J325" s="373"/>
      <c r="K325" s="373"/>
      <c r="L325" s="373"/>
      <c r="M325" s="373"/>
      <c r="N325" s="374"/>
      <c r="O325" s="375" t="s">
        <v>66</v>
      </c>
      <c r="P325" s="376"/>
      <c r="Q325" s="376"/>
      <c r="R325" s="376"/>
      <c r="S325" s="376"/>
      <c r="T325" s="376"/>
      <c r="U325" s="377"/>
      <c r="V325" s="37" t="s">
        <v>67</v>
      </c>
      <c r="W325" s="364">
        <f>IFERROR(W324/H324,"0")</f>
        <v>18.823529411764707</v>
      </c>
      <c r="X325" s="364">
        <f>IFERROR(X324/H324,"0")</f>
        <v>19</v>
      </c>
      <c r="Y325" s="364">
        <f>IFERROR(IF(Y324="",0,Y324),"0")</f>
        <v>0.14307</v>
      </c>
      <c r="Z325" s="365"/>
      <c r="AA325" s="365"/>
    </row>
    <row r="326" spans="1:54" x14ac:dyDescent="0.2">
      <c r="A326" s="373"/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4"/>
      <c r="O326" s="375" t="s">
        <v>66</v>
      </c>
      <c r="P326" s="376"/>
      <c r="Q326" s="376"/>
      <c r="R326" s="376"/>
      <c r="S326" s="376"/>
      <c r="T326" s="376"/>
      <c r="U326" s="377"/>
      <c r="V326" s="37" t="s">
        <v>65</v>
      </c>
      <c r="W326" s="364">
        <f>IFERROR(SUM(W324:W324),"0")</f>
        <v>48</v>
      </c>
      <c r="X326" s="364">
        <f>IFERROR(SUM(X324:X324),"0")</f>
        <v>48.449999999999996</v>
      </c>
      <c r="Y326" s="37"/>
      <c r="Z326" s="365"/>
      <c r="AA326" s="365"/>
    </row>
    <row r="327" spans="1:54" ht="27.75" hidden="1" customHeight="1" x14ac:dyDescent="0.2">
      <c r="A327" s="414" t="s">
        <v>457</v>
      </c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415"/>
      <c r="P327" s="415"/>
      <c r="Q327" s="415"/>
      <c r="R327" s="415"/>
      <c r="S327" s="415"/>
      <c r="T327" s="415"/>
      <c r="U327" s="415"/>
      <c r="V327" s="415"/>
      <c r="W327" s="415"/>
      <c r="X327" s="415"/>
      <c r="Y327" s="415"/>
      <c r="Z327" s="48"/>
      <c r="AA327" s="48"/>
    </row>
    <row r="328" spans="1:54" ht="16.5" hidden="1" customHeight="1" x14ac:dyDescent="0.25">
      <c r="A328" s="384" t="s">
        <v>458</v>
      </c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3"/>
      <c r="N328" s="373"/>
      <c r="O328" s="373"/>
      <c r="P328" s="373"/>
      <c r="Q328" s="373"/>
      <c r="R328" s="373"/>
      <c r="S328" s="373"/>
      <c r="T328" s="373"/>
      <c r="U328" s="373"/>
      <c r="V328" s="373"/>
      <c r="W328" s="373"/>
      <c r="X328" s="373"/>
      <c r="Y328" s="373"/>
      <c r="Z328" s="356"/>
      <c r="AA328" s="356"/>
    </row>
    <row r="329" spans="1:54" ht="14.25" hidden="1" customHeight="1" x14ac:dyDescent="0.25">
      <c r="A329" s="380" t="s">
        <v>104</v>
      </c>
      <c r="B329" s="373"/>
      <c r="C329" s="373"/>
      <c r="D329" s="373"/>
      <c r="E329" s="373"/>
      <c r="F329" s="373"/>
      <c r="G329" s="373"/>
      <c r="H329" s="373"/>
      <c r="I329" s="373"/>
      <c r="J329" s="373"/>
      <c r="K329" s="373"/>
      <c r="L329" s="373"/>
      <c r="M329" s="373"/>
      <c r="N329" s="373"/>
      <c r="O329" s="373"/>
      <c r="P329" s="373"/>
      <c r="Q329" s="373"/>
      <c r="R329" s="373"/>
      <c r="S329" s="373"/>
      <c r="T329" s="373"/>
      <c r="U329" s="373"/>
      <c r="V329" s="373"/>
      <c r="W329" s="373"/>
      <c r="X329" s="373"/>
      <c r="Y329" s="373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0">
        <v>4607091383997</v>
      </c>
      <c r="E330" s="371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9"/>
      <c r="Q330" s="379"/>
      <c r="R330" s="379"/>
      <c r="S330" s="371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70">
        <v>4607091383997</v>
      </c>
      <c r="E331" s="371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6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9"/>
      <c r="Q331" s="379"/>
      <c r="R331" s="379"/>
      <c r="S331" s="371"/>
      <c r="T331" s="34"/>
      <c r="U331" s="34"/>
      <c r="V331" s="35" t="s">
        <v>65</v>
      </c>
      <c r="W331" s="362">
        <v>1600</v>
      </c>
      <c r="X331" s="363">
        <f t="shared" si="17"/>
        <v>1605</v>
      </c>
      <c r="Y331" s="36">
        <f>IFERROR(IF(X331=0,"",ROUNDUP(X331/H331,0)*0.02175),"")</f>
        <v>2.3272499999999998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70">
        <v>4607091384130</v>
      </c>
      <c r="E332" s="371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9"/>
      <c r="Q332" s="379"/>
      <c r="R332" s="379"/>
      <c r="S332" s="371"/>
      <c r="T332" s="34"/>
      <c r="U332" s="34"/>
      <c r="V332" s="35" t="s">
        <v>65</v>
      </c>
      <c r="W332" s="362">
        <v>1150</v>
      </c>
      <c r="X332" s="363">
        <f t="shared" si="17"/>
        <v>1155</v>
      </c>
      <c r="Y332" s="36">
        <f>IFERROR(IF(X332=0,"",ROUNDUP(X332/H332,0)*0.02175),"")</f>
        <v>1.67475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0">
        <v>4607091384130</v>
      </c>
      <c r="E333" s="371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9"/>
      <c r="Q333" s="379"/>
      <c r="R333" s="379"/>
      <c r="S333" s="371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70">
        <v>4607091384147</v>
      </c>
      <c r="E334" s="371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7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9"/>
      <c r="Q334" s="379"/>
      <c r="R334" s="379"/>
      <c r="S334" s="371"/>
      <c r="T334" s="34"/>
      <c r="U334" s="34"/>
      <c r="V334" s="35" t="s">
        <v>65</v>
      </c>
      <c r="W334" s="362">
        <v>800</v>
      </c>
      <c r="X334" s="363">
        <f t="shared" si="17"/>
        <v>810</v>
      </c>
      <c r="Y334" s="36">
        <f>IFERROR(IF(X334=0,"",ROUNDUP(X334/H334,0)*0.02175),"")</f>
        <v>1.1744999999999999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0">
        <v>4607091384147</v>
      </c>
      <c r="E335" s="371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4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9"/>
      <c r="Q335" s="379"/>
      <c r="R335" s="379"/>
      <c r="S335" s="371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70">
        <v>4607091384154</v>
      </c>
      <c r="E336" s="371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9"/>
      <c r="Q336" s="379"/>
      <c r="R336" s="379"/>
      <c r="S336" s="371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0">
        <v>4607091384161</v>
      </c>
      <c r="E337" s="371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67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9"/>
      <c r="Q337" s="379"/>
      <c r="R337" s="379"/>
      <c r="S337" s="371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2"/>
      <c r="B338" s="373"/>
      <c r="C338" s="373"/>
      <c r="D338" s="373"/>
      <c r="E338" s="373"/>
      <c r="F338" s="373"/>
      <c r="G338" s="373"/>
      <c r="H338" s="373"/>
      <c r="I338" s="373"/>
      <c r="J338" s="373"/>
      <c r="K338" s="373"/>
      <c r="L338" s="373"/>
      <c r="M338" s="373"/>
      <c r="N338" s="374"/>
      <c r="O338" s="375" t="s">
        <v>66</v>
      </c>
      <c r="P338" s="376"/>
      <c r="Q338" s="376"/>
      <c r="R338" s="376"/>
      <c r="S338" s="376"/>
      <c r="T338" s="376"/>
      <c r="U338" s="377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236.66666666666669</v>
      </c>
      <c r="X338" s="364">
        <f>IFERROR(X330/H330,"0")+IFERROR(X331/H331,"0")+IFERROR(X332/H332,"0")+IFERROR(X333/H333,"0")+IFERROR(X334/H334,"0")+IFERROR(X335/H335,"0")+IFERROR(X336/H336,"0")+IFERROR(X337/H337,"0")</f>
        <v>238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5.1764999999999999</v>
      </c>
      <c r="Z338" s="365"/>
      <c r="AA338" s="365"/>
    </row>
    <row r="339" spans="1:54" x14ac:dyDescent="0.2">
      <c r="A339" s="373"/>
      <c r="B339" s="373"/>
      <c r="C339" s="373"/>
      <c r="D339" s="373"/>
      <c r="E339" s="373"/>
      <c r="F339" s="373"/>
      <c r="G339" s="373"/>
      <c r="H339" s="373"/>
      <c r="I339" s="373"/>
      <c r="J339" s="373"/>
      <c r="K339" s="373"/>
      <c r="L339" s="373"/>
      <c r="M339" s="373"/>
      <c r="N339" s="374"/>
      <c r="O339" s="375" t="s">
        <v>66</v>
      </c>
      <c r="P339" s="376"/>
      <c r="Q339" s="376"/>
      <c r="R339" s="376"/>
      <c r="S339" s="376"/>
      <c r="T339" s="376"/>
      <c r="U339" s="377"/>
      <c r="V339" s="37" t="s">
        <v>65</v>
      </c>
      <c r="W339" s="364">
        <f>IFERROR(SUM(W330:W337),"0")</f>
        <v>3550</v>
      </c>
      <c r="X339" s="364">
        <f>IFERROR(SUM(X330:X337),"0")</f>
        <v>3570</v>
      </c>
      <c r="Y339" s="37"/>
      <c r="Z339" s="365"/>
      <c r="AA339" s="365"/>
    </row>
    <row r="340" spans="1:54" ht="14.25" hidden="1" customHeight="1" x14ac:dyDescent="0.25">
      <c r="A340" s="380" t="s">
        <v>96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373"/>
      <c r="Y340" s="373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70">
        <v>4607091383980</v>
      </c>
      <c r="E341" s="371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9"/>
      <c r="Q341" s="379"/>
      <c r="R341" s="379"/>
      <c r="S341" s="371"/>
      <c r="T341" s="34"/>
      <c r="U341" s="34"/>
      <c r="V341" s="35" t="s">
        <v>65</v>
      </c>
      <c r="W341" s="362">
        <v>1150</v>
      </c>
      <c r="X341" s="363">
        <f>IFERROR(IF(W341="",0,CEILING((W341/$H341),1)*$H341),"")</f>
        <v>1155</v>
      </c>
      <c r="Y341" s="36">
        <f>IFERROR(IF(X341=0,"",ROUNDUP(X341/H341,0)*0.02175),"")</f>
        <v>1.67475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0">
        <v>4680115883314</v>
      </c>
      <c r="E342" s="371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4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9"/>
      <c r="Q342" s="379"/>
      <c r="R342" s="379"/>
      <c r="S342" s="371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0">
        <v>4607091384178</v>
      </c>
      <c r="E343" s="371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9"/>
      <c r="Q343" s="379"/>
      <c r="R343" s="379"/>
      <c r="S343" s="371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2"/>
      <c r="B344" s="373"/>
      <c r="C344" s="373"/>
      <c r="D344" s="373"/>
      <c r="E344" s="373"/>
      <c r="F344" s="373"/>
      <c r="G344" s="373"/>
      <c r="H344" s="373"/>
      <c r="I344" s="373"/>
      <c r="J344" s="373"/>
      <c r="K344" s="373"/>
      <c r="L344" s="373"/>
      <c r="M344" s="373"/>
      <c r="N344" s="374"/>
      <c r="O344" s="375" t="s">
        <v>66</v>
      </c>
      <c r="P344" s="376"/>
      <c r="Q344" s="376"/>
      <c r="R344" s="376"/>
      <c r="S344" s="376"/>
      <c r="T344" s="376"/>
      <c r="U344" s="377"/>
      <c r="V344" s="37" t="s">
        <v>67</v>
      </c>
      <c r="W344" s="364">
        <f>IFERROR(W341/H341,"0")+IFERROR(W342/H342,"0")+IFERROR(W343/H343,"0")</f>
        <v>76.666666666666671</v>
      </c>
      <c r="X344" s="364">
        <f>IFERROR(X341/H341,"0")+IFERROR(X342/H342,"0")+IFERROR(X343/H343,"0")</f>
        <v>77</v>
      </c>
      <c r="Y344" s="364">
        <f>IFERROR(IF(Y341="",0,Y341),"0")+IFERROR(IF(Y342="",0,Y342),"0")+IFERROR(IF(Y343="",0,Y343),"0")</f>
        <v>1.67475</v>
      </c>
      <c r="Z344" s="365"/>
      <c r="AA344" s="365"/>
    </row>
    <row r="345" spans="1:54" x14ac:dyDescent="0.2">
      <c r="A345" s="373"/>
      <c r="B345" s="373"/>
      <c r="C345" s="373"/>
      <c r="D345" s="373"/>
      <c r="E345" s="373"/>
      <c r="F345" s="373"/>
      <c r="G345" s="373"/>
      <c r="H345" s="373"/>
      <c r="I345" s="373"/>
      <c r="J345" s="373"/>
      <c r="K345" s="373"/>
      <c r="L345" s="373"/>
      <c r="M345" s="373"/>
      <c r="N345" s="374"/>
      <c r="O345" s="375" t="s">
        <v>66</v>
      </c>
      <c r="P345" s="376"/>
      <c r="Q345" s="376"/>
      <c r="R345" s="376"/>
      <c r="S345" s="376"/>
      <c r="T345" s="376"/>
      <c r="U345" s="377"/>
      <c r="V345" s="37" t="s">
        <v>65</v>
      </c>
      <c r="W345" s="364">
        <f>IFERROR(SUM(W341:W343),"0")</f>
        <v>1150</v>
      </c>
      <c r="X345" s="364">
        <f>IFERROR(SUM(X341:X343),"0")</f>
        <v>1155</v>
      </c>
      <c r="Y345" s="37"/>
      <c r="Z345" s="365"/>
      <c r="AA345" s="365"/>
    </row>
    <row r="346" spans="1:54" ht="14.25" hidden="1" customHeight="1" x14ac:dyDescent="0.25">
      <c r="A346" s="380" t="s">
        <v>68</v>
      </c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3"/>
      <c r="N346" s="373"/>
      <c r="O346" s="373"/>
      <c r="P346" s="373"/>
      <c r="Q346" s="373"/>
      <c r="R346" s="373"/>
      <c r="S346" s="373"/>
      <c r="T346" s="373"/>
      <c r="U346" s="373"/>
      <c r="V346" s="373"/>
      <c r="W346" s="373"/>
      <c r="X346" s="373"/>
      <c r="Y346" s="373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0">
        <v>4607091383928</v>
      </c>
      <c r="E347" s="371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73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9"/>
      <c r="Q347" s="379"/>
      <c r="R347" s="379"/>
      <c r="S347" s="371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70">
        <v>4607091384260</v>
      </c>
      <c r="E348" s="371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4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9"/>
      <c r="Q348" s="379"/>
      <c r="R348" s="379"/>
      <c r="S348" s="371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72"/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4"/>
      <c r="O349" s="375" t="s">
        <v>66</v>
      </c>
      <c r="P349" s="376"/>
      <c r="Q349" s="376"/>
      <c r="R349" s="376"/>
      <c r="S349" s="376"/>
      <c r="T349" s="376"/>
      <c r="U349" s="377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3"/>
      <c r="B350" s="373"/>
      <c r="C350" s="373"/>
      <c r="D350" s="373"/>
      <c r="E350" s="373"/>
      <c r="F350" s="373"/>
      <c r="G350" s="373"/>
      <c r="H350" s="373"/>
      <c r="I350" s="373"/>
      <c r="J350" s="373"/>
      <c r="K350" s="373"/>
      <c r="L350" s="373"/>
      <c r="M350" s="373"/>
      <c r="N350" s="374"/>
      <c r="O350" s="375" t="s">
        <v>66</v>
      </c>
      <c r="P350" s="376"/>
      <c r="Q350" s="376"/>
      <c r="R350" s="376"/>
      <c r="S350" s="376"/>
      <c r="T350" s="376"/>
      <c r="U350" s="377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80" t="s">
        <v>205</v>
      </c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3"/>
      <c r="N351" s="373"/>
      <c r="O351" s="373"/>
      <c r="P351" s="373"/>
      <c r="Q351" s="373"/>
      <c r="R351" s="373"/>
      <c r="S351" s="373"/>
      <c r="T351" s="373"/>
      <c r="U351" s="373"/>
      <c r="V351" s="373"/>
      <c r="W351" s="373"/>
      <c r="X351" s="373"/>
      <c r="Y351" s="373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70">
        <v>4607091384673</v>
      </c>
      <c r="E352" s="371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9"/>
      <c r="Q352" s="379"/>
      <c r="R352" s="379"/>
      <c r="S352" s="371"/>
      <c r="T352" s="34"/>
      <c r="U352" s="34"/>
      <c r="V352" s="35" t="s">
        <v>65</v>
      </c>
      <c r="W352" s="362">
        <v>140</v>
      </c>
      <c r="X352" s="363">
        <f>IFERROR(IF(W352="",0,CEILING((W352/$H352),1)*$H352),"")</f>
        <v>140.4</v>
      </c>
      <c r="Y352" s="36">
        <f>IFERROR(IF(X352=0,"",ROUNDUP(X352/H352,0)*0.02175),"")</f>
        <v>0.39149999999999996</v>
      </c>
      <c r="Z352" s="56"/>
      <c r="AA352" s="57"/>
      <c r="AE352" s="58"/>
      <c r="BB352" s="262" t="s">
        <v>1</v>
      </c>
    </row>
    <row r="353" spans="1:54" x14ac:dyDescent="0.2">
      <c r="A353" s="372"/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4"/>
      <c r="O353" s="375" t="s">
        <v>66</v>
      </c>
      <c r="P353" s="376"/>
      <c r="Q353" s="376"/>
      <c r="R353" s="376"/>
      <c r="S353" s="376"/>
      <c r="T353" s="376"/>
      <c r="U353" s="377"/>
      <c r="V353" s="37" t="s">
        <v>67</v>
      </c>
      <c r="W353" s="364">
        <f>IFERROR(W352/H352,"0")</f>
        <v>17.948717948717949</v>
      </c>
      <c r="X353" s="364">
        <f>IFERROR(X352/H352,"0")</f>
        <v>18</v>
      </c>
      <c r="Y353" s="364">
        <f>IFERROR(IF(Y352="",0,Y352),"0")</f>
        <v>0.39149999999999996</v>
      </c>
      <c r="Z353" s="365"/>
      <c r="AA353" s="365"/>
    </row>
    <row r="354" spans="1:54" x14ac:dyDescent="0.2">
      <c r="A354" s="373"/>
      <c r="B354" s="373"/>
      <c r="C354" s="373"/>
      <c r="D354" s="373"/>
      <c r="E354" s="373"/>
      <c r="F354" s="373"/>
      <c r="G354" s="373"/>
      <c r="H354" s="373"/>
      <c r="I354" s="373"/>
      <c r="J354" s="373"/>
      <c r="K354" s="373"/>
      <c r="L354" s="373"/>
      <c r="M354" s="373"/>
      <c r="N354" s="374"/>
      <c r="O354" s="375" t="s">
        <v>66</v>
      </c>
      <c r="P354" s="376"/>
      <c r="Q354" s="376"/>
      <c r="R354" s="376"/>
      <c r="S354" s="376"/>
      <c r="T354" s="376"/>
      <c r="U354" s="377"/>
      <c r="V354" s="37" t="s">
        <v>65</v>
      </c>
      <c r="W354" s="364">
        <f>IFERROR(SUM(W352:W352),"0")</f>
        <v>140</v>
      </c>
      <c r="X354" s="364">
        <f>IFERROR(SUM(X352:X352),"0")</f>
        <v>140.4</v>
      </c>
      <c r="Y354" s="37"/>
      <c r="Z354" s="365"/>
      <c r="AA354" s="365"/>
    </row>
    <row r="355" spans="1:54" ht="16.5" hidden="1" customHeight="1" x14ac:dyDescent="0.25">
      <c r="A355" s="384" t="s">
        <v>484</v>
      </c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3"/>
      <c r="N355" s="373"/>
      <c r="O355" s="373"/>
      <c r="P355" s="373"/>
      <c r="Q355" s="373"/>
      <c r="R355" s="373"/>
      <c r="S355" s="373"/>
      <c r="T355" s="373"/>
      <c r="U355" s="373"/>
      <c r="V355" s="373"/>
      <c r="W355" s="373"/>
      <c r="X355" s="373"/>
      <c r="Y355" s="373"/>
      <c r="Z355" s="356"/>
      <c r="AA355" s="356"/>
    </row>
    <row r="356" spans="1:54" ht="14.25" hidden="1" customHeight="1" x14ac:dyDescent="0.25">
      <c r="A356" s="380" t="s">
        <v>104</v>
      </c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3"/>
      <c r="N356" s="373"/>
      <c r="O356" s="373"/>
      <c r="P356" s="373"/>
      <c r="Q356" s="373"/>
      <c r="R356" s="373"/>
      <c r="S356" s="373"/>
      <c r="T356" s="373"/>
      <c r="U356" s="373"/>
      <c r="V356" s="373"/>
      <c r="W356" s="373"/>
      <c r="X356" s="373"/>
      <c r="Y356" s="373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0">
        <v>4607091384185</v>
      </c>
      <c r="E357" s="371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7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9"/>
      <c r="Q357" s="379"/>
      <c r="R357" s="379"/>
      <c r="S357" s="371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0">
        <v>4607091384192</v>
      </c>
      <c r="E358" s="371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6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9"/>
      <c r="Q358" s="379"/>
      <c r="R358" s="379"/>
      <c r="S358" s="371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0">
        <v>4680115881907</v>
      </c>
      <c r="E359" s="371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5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9"/>
      <c r="Q359" s="379"/>
      <c r="R359" s="379"/>
      <c r="S359" s="371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0">
        <v>4680115883925</v>
      </c>
      <c r="E360" s="371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9"/>
      <c r="Q360" s="379"/>
      <c r="R360" s="379"/>
      <c r="S360" s="371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0">
        <v>4607091384680</v>
      </c>
      <c r="E361" s="371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5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9"/>
      <c r="Q361" s="379"/>
      <c r="R361" s="379"/>
      <c r="S361" s="371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2"/>
      <c r="B362" s="373"/>
      <c r="C362" s="373"/>
      <c r="D362" s="373"/>
      <c r="E362" s="373"/>
      <c r="F362" s="373"/>
      <c r="G362" s="373"/>
      <c r="H362" s="373"/>
      <c r="I362" s="373"/>
      <c r="J362" s="373"/>
      <c r="K362" s="373"/>
      <c r="L362" s="373"/>
      <c r="M362" s="373"/>
      <c r="N362" s="374"/>
      <c r="O362" s="375" t="s">
        <v>66</v>
      </c>
      <c r="P362" s="376"/>
      <c r="Q362" s="376"/>
      <c r="R362" s="376"/>
      <c r="S362" s="376"/>
      <c r="T362" s="376"/>
      <c r="U362" s="377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3"/>
      <c r="B363" s="373"/>
      <c r="C363" s="373"/>
      <c r="D363" s="373"/>
      <c r="E363" s="373"/>
      <c r="F363" s="373"/>
      <c r="G363" s="373"/>
      <c r="H363" s="373"/>
      <c r="I363" s="373"/>
      <c r="J363" s="373"/>
      <c r="K363" s="373"/>
      <c r="L363" s="373"/>
      <c r="M363" s="373"/>
      <c r="N363" s="374"/>
      <c r="O363" s="375" t="s">
        <v>66</v>
      </c>
      <c r="P363" s="376"/>
      <c r="Q363" s="376"/>
      <c r="R363" s="376"/>
      <c r="S363" s="376"/>
      <c r="T363" s="376"/>
      <c r="U363" s="377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80" t="s">
        <v>60</v>
      </c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3"/>
      <c r="N364" s="373"/>
      <c r="O364" s="373"/>
      <c r="P364" s="373"/>
      <c r="Q364" s="373"/>
      <c r="R364" s="373"/>
      <c r="S364" s="373"/>
      <c r="T364" s="373"/>
      <c r="U364" s="373"/>
      <c r="V364" s="373"/>
      <c r="W364" s="373"/>
      <c r="X364" s="373"/>
      <c r="Y364" s="373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70">
        <v>4607091384802</v>
      </c>
      <c r="E365" s="371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6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9"/>
      <c r="Q365" s="379"/>
      <c r="R365" s="379"/>
      <c r="S365" s="371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0">
        <v>4607091384826</v>
      </c>
      <c r="E366" s="371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6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9"/>
      <c r="Q366" s="379"/>
      <c r="R366" s="379"/>
      <c r="S366" s="371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2"/>
      <c r="B367" s="373"/>
      <c r="C367" s="373"/>
      <c r="D367" s="373"/>
      <c r="E367" s="373"/>
      <c r="F367" s="373"/>
      <c r="G367" s="373"/>
      <c r="H367" s="373"/>
      <c r="I367" s="373"/>
      <c r="J367" s="373"/>
      <c r="K367" s="373"/>
      <c r="L367" s="373"/>
      <c r="M367" s="373"/>
      <c r="N367" s="374"/>
      <c r="O367" s="375" t="s">
        <v>66</v>
      </c>
      <c r="P367" s="376"/>
      <c r="Q367" s="376"/>
      <c r="R367" s="376"/>
      <c r="S367" s="376"/>
      <c r="T367" s="376"/>
      <c r="U367" s="377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3"/>
      <c r="B368" s="373"/>
      <c r="C368" s="373"/>
      <c r="D368" s="373"/>
      <c r="E368" s="373"/>
      <c r="F368" s="373"/>
      <c r="G368" s="373"/>
      <c r="H368" s="373"/>
      <c r="I368" s="373"/>
      <c r="J368" s="373"/>
      <c r="K368" s="373"/>
      <c r="L368" s="373"/>
      <c r="M368" s="373"/>
      <c r="N368" s="374"/>
      <c r="O368" s="375" t="s">
        <v>66</v>
      </c>
      <c r="P368" s="376"/>
      <c r="Q368" s="376"/>
      <c r="R368" s="376"/>
      <c r="S368" s="376"/>
      <c r="T368" s="376"/>
      <c r="U368" s="377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80" t="s">
        <v>68</v>
      </c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  <c r="U369" s="373"/>
      <c r="V369" s="373"/>
      <c r="W369" s="373"/>
      <c r="X369" s="373"/>
      <c r="Y369" s="373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70">
        <v>4607091384246</v>
      </c>
      <c r="E370" s="371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9"/>
      <c r="Q370" s="379"/>
      <c r="R370" s="379"/>
      <c r="S370" s="371"/>
      <c r="T370" s="34"/>
      <c r="U370" s="34"/>
      <c r="V370" s="35" t="s">
        <v>65</v>
      </c>
      <c r="W370" s="362">
        <v>700</v>
      </c>
      <c r="X370" s="363">
        <f>IFERROR(IF(W370="",0,CEILING((W370/$H370),1)*$H370),"")</f>
        <v>702</v>
      </c>
      <c r="Y370" s="36">
        <f>IFERROR(IF(X370=0,"",ROUNDUP(X370/H370,0)*0.02175),"")</f>
        <v>1.9574999999999998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0">
        <v>4680115881976</v>
      </c>
      <c r="E371" s="371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68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9"/>
      <c r="Q371" s="379"/>
      <c r="R371" s="379"/>
      <c r="S371" s="371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0">
        <v>4607091384253</v>
      </c>
      <c r="E372" s="371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6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9"/>
      <c r="Q372" s="379"/>
      <c r="R372" s="379"/>
      <c r="S372" s="371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0">
        <v>4680115881969</v>
      </c>
      <c r="E373" s="371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9"/>
      <c r="Q373" s="379"/>
      <c r="R373" s="379"/>
      <c r="S373" s="371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2"/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4"/>
      <c r="O374" s="375" t="s">
        <v>66</v>
      </c>
      <c r="P374" s="376"/>
      <c r="Q374" s="376"/>
      <c r="R374" s="376"/>
      <c r="S374" s="376"/>
      <c r="T374" s="376"/>
      <c r="U374" s="377"/>
      <c r="V374" s="37" t="s">
        <v>67</v>
      </c>
      <c r="W374" s="364">
        <f>IFERROR(W370/H370,"0")+IFERROR(W371/H371,"0")+IFERROR(W372/H372,"0")+IFERROR(W373/H373,"0")</f>
        <v>89.743589743589752</v>
      </c>
      <c r="X374" s="364">
        <f>IFERROR(X370/H370,"0")+IFERROR(X371/H371,"0")+IFERROR(X372/H372,"0")+IFERROR(X373/H373,"0")</f>
        <v>90</v>
      </c>
      <c r="Y374" s="364">
        <f>IFERROR(IF(Y370="",0,Y370),"0")+IFERROR(IF(Y371="",0,Y371),"0")+IFERROR(IF(Y372="",0,Y372),"0")+IFERROR(IF(Y373="",0,Y373),"0")</f>
        <v>1.9574999999999998</v>
      </c>
      <c r="Z374" s="365"/>
      <c r="AA374" s="365"/>
    </row>
    <row r="375" spans="1:54" x14ac:dyDescent="0.2">
      <c r="A375" s="373"/>
      <c r="B375" s="373"/>
      <c r="C375" s="373"/>
      <c r="D375" s="373"/>
      <c r="E375" s="373"/>
      <c r="F375" s="373"/>
      <c r="G375" s="373"/>
      <c r="H375" s="373"/>
      <c r="I375" s="373"/>
      <c r="J375" s="373"/>
      <c r="K375" s="373"/>
      <c r="L375" s="373"/>
      <c r="M375" s="373"/>
      <c r="N375" s="374"/>
      <c r="O375" s="375" t="s">
        <v>66</v>
      </c>
      <c r="P375" s="376"/>
      <c r="Q375" s="376"/>
      <c r="R375" s="376"/>
      <c r="S375" s="376"/>
      <c r="T375" s="376"/>
      <c r="U375" s="377"/>
      <c r="V375" s="37" t="s">
        <v>65</v>
      </c>
      <c r="W375" s="364">
        <f>IFERROR(SUM(W370:W373),"0")</f>
        <v>700</v>
      </c>
      <c r="X375" s="364">
        <f>IFERROR(SUM(X370:X373),"0")</f>
        <v>702</v>
      </c>
      <c r="Y375" s="37"/>
      <c r="Z375" s="365"/>
      <c r="AA375" s="365"/>
    </row>
    <row r="376" spans="1:54" ht="14.25" hidden="1" customHeight="1" x14ac:dyDescent="0.25">
      <c r="A376" s="380" t="s">
        <v>205</v>
      </c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3"/>
      <c r="N376" s="373"/>
      <c r="O376" s="373"/>
      <c r="P376" s="373"/>
      <c r="Q376" s="373"/>
      <c r="R376" s="373"/>
      <c r="S376" s="373"/>
      <c r="T376" s="373"/>
      <c r="U376" s="373"/>
      <c r="V376" s="373"/>
      <c r="W376" s="373"/>
      <c r="X376" s="373"/>
      <c r="Y376" s="373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0">
        <v>4607091389357</v>
      </c>
      <c r="E377" s="371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5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9"/>
      <c r="Q377" s="379"/>
      <c r="R377" s="379"/>
      <c r="S377" s="371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2"/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4"/>
      <c r="O378" s="375" t="s">
        <v>66</v>
      </c>
      <c r="P378" s="376"/>
      <c r="Q378" s="376"/>
      <c r="R378" s="376"/>
      <c r="S378" s="376"/>
      <c r="T378" s="376"/>
      <c r="U378" s="377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3"/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4"/>
      <c r="O379" s="375" t="s">
        <v>66</v>
      </c>
      <c r="P379" s="376"/>
      <c r="Q379" s="376"/>
      <c r="R379" s="376"/>
      <c r="S379" s="376"/>
      <c r="T379" s="376"/>
      <c r="U379" s="377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14" t="s">
        <v>509</v>
      </c>
      <c r="B380" s="415"/>
      <c r="C380" s="415"/>
      <c r="D380" s="415"/>
      <c r="E380" s="415"/>
      <c r="F380" s="415"/>
      <c r="G380" s="415"/>
      <c r="H380" s="415"/>
      <c r="I380" s="415"/>
      <c r="J380" s="415"/>
      <c r="K380" s="415"/>
      <c r="L380" s="415"/>
      <c r="M380" s="415"/>
      <c r="N380" s="415"/>
      <c r="O380" s="415"/>
      <c r="P380" s="415"/>
      <c r="Q380" s="415"/>
      <c r="R380" s="415"/>
      <c r="S380" s="415"/>
      <c r="T380" s="415"/>
      <c r="U380" s="415"/>
      <c r="V380" s="415"/>
      <c r="W380" s="415"/>
      <c r="X380" s="415"/>
      <c r="Y380" s="415"/>
      <c r="Z380" s="48"/>
      <c r="AA380" s="48"/>
    </row>
    <row r="381" spans="1:54" ht="16.5" hidden="1" customHeight="1" x14ac:dyDescent="0.25">
      <c r="A381" s="384" t="s">
        <v>510</v>
      </c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3"/>
      <c r="N381" s="373"/>
      <c r="O381" s="373"/>
      <c r="P381" s="373"/>
      <c r="Q381" s="373"/>
      <c r="R381" s="373"/>
      <c r="S381" s="373"/>
      <c r="T381" s="373"/>
      <c r="U381" s="373"/>
      <c r="V381" s="373"/>
      <c r="W381" s="373"/>
      <c r="X381" s="373"/>
      <c r="Y381" s="373"/>
      <c r="Z381" s="356"/>
      <c r="AA381" s="356"/>
    </row>
    <row r="382" spans="1:54" ht="14.25" hidden="1" customHeight="1" x14ac:dyDescent="0.25">
      <c r="A382" s="380" t="s">
        <v>104</v>
      </c>
      <c r="B382" s="373"/>
      <c r="C382" s="373"/>
      <c r="D382" s="373"/>
      <c r="E382" s="373"/>
      <c r="F382" s="373"/>
      <c r="G382" s="373"/>
      <c r="H382" s="373"/>
      <c r="I382" s="373"/>
      <c r="J382" s="373"/>
      <c r="K382" s="373"/>
      <c r="L382" s="373"/>
      <c r="M382" s="373"/>
      <c r="N382" s="373"/>
      <c r="O382" s="373"/>
      <c r="P382" s="373"/>
      <c r="Q382" s="373"/>
      <c r="R382" s="373"/>
      <c r="S382" s="373"/>
      <c r="T382" s="373"/>
      <c r="U382" s="373"/>
      <c r="V382" s="373"/>
      <c r="W382" s="373"/>
      <c r="X382" s="373"/>
      <c r="Y382" s="373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0">
        <v>4607091389708</v>
      </c>
      <c r="E383" s="371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44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9"/>
      <c r="Q383" s="379"/>
      <c r="R383" s="379"/>
      <c r="S383" s="371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0">
        <v>4607091389692</v>
      </c>
      <c r="E384" s="371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6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9"/>
      <c r="Q384" s="379"/>
      <c r="R384" s="379"/>
      <c r="S384" s="371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2"/>
      <c r="B385" s="373"/>
      <c r="C385" s="373"/>
      <c r="D385" s="373"/>
      <c r="E385" s="373"/>
      <c r="F385" s="373"/>
      <c r="G385" s="373"/>
      <c r="H385" s="373"/>
      <c r="I385" s="373"/>
      <c r="J385" s="373"/>
      <c r="K385" s="373"/>
      <c r="L385" s="373"/>
      <c r="M385" s="373"/>
      <c r="N385" s="374"/>
      <c r="O385" s="375" t="s">
        <v>66</v>
      </c>
      <c r="P385" s="376"/>
      <c r="Q385" s="376"/>
      <c r="R385" s="376"/>
      <c r="S385" s="376"/>
      <c r="T385" s="376"/>
      <c r="U385" s="377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3"/>
      <c r="B386" s="373"/>
      <c r="C386" s="373"/>
      <c r="D386" s="373"/>
      <c r="E386" s="373"/>
      <c r="F386" s="373"/>
      <c r="G386" s="373"/>
      <c r="H386" s="373"/>
      <c r="I386" s="373"/>
      <c r="J386" s="373"/>
      <c r="K386" s="373"/>
      <c r="L386" s="373"/>
      <c r="M386" s="373"/>
      <c r="N386" s="374"/>
      <c r="O386" s="375" t="s">
        <v>66</v>
      </c>
      <c r="P386" s="376"/>
      <c r="Q386" s="376"/>
      <c r="R386" s="376"/>
      <c r="S386" s="376"/>
      <c r="T386" s="376"/>
      <c r="U386" s="377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80" t="s">
        <v>60</v>
      </c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3"/>
      <c r="N387" s="373"/>
      <c r="O387" s="373"/>
      <c r="P387" s="373"/>
      <c r="Q387" s="373"/>
      <c r="R387" s="373"/>
      <c r="S387" s="373"/>
      <c r="T387" s="373"/>
      <c r="U387" s="373"/>
      <c r="V387" s="373"/>
      <c r="W387" s="373"/>
      <c r="X387" s="373"/>
      <c r="Y387" s="373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70">
        <v>4607091389753</v>
      </c>
      <c r="E388" s="371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4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9"/>
      <c r="Q388" s="379"/>
      <c r="R388" s="379"/>
      <c r="S388" s="371"/>
      <c r="T388" s="34"/>
      <c r="U388" s="34"/>
      <c r="V388" s="35" t="s">
        <v>65</v>
      </c>
      <c r="W388" s="362">
        <v>96</v>
      </c>
      <c r="X388" s="363">
        <f t="shared" ref="X388:X400" si="18">IFERROR(IF(W388="",0,CEILING((W388/$H388),1)*$H388),"")</f>
        <v>96.600000000000009</v>
      </c>
      <c r="Y388" s="36">
        <f>IFERROR(IF(X388=0,"",ROUNDUP(X388/H388,0)*0.00753),"")</f>
        <v>0.17319000000000001</v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70">
        <v>4607091389760</v>
      </c>
      <c r="E389" s="371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7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9"/>
      <c r="Q389" s="379"/>
      <c r="R389" s="379"/>
      <c r="S389" s="371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70">
        <v>4607091389746</v>
      </c>
      <c r="E390" s="371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4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9"/>
      <c r="Q390" s="379"/>
      <c r="R390" s="379"/>
      <c r="S390" s="371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0">
        <v>4680115882928</v>
      </c>
      <c r="E391" s="371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70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9"/>
      <c r="Q391" s="379"/>
      <c r="R391" s="379"/>
      <c r="S391" s="371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0">
        <v>4680115883147</v>
      </c>
      <c r="E392" s="371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4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9"/>
      <c r="Q392" s="379"/>
      <c r="R392" s="379"/>
      <c r="S392" s="371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0">
        <v>4607091384338</v>
      </c>
      <c r="E393" s="371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9"/>
      <c r="Q393" s="379"/>
      <c r="R393" s="379"/>
      <c r="S393" s="371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0">
        <v>4680115883154</v>
      </c>
      <c r="E394" s="371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9"/>
      <c r="Q394" s="379"/>
      <c r="R394" s="379"/>
      <c r="S394" s="371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70">
        <v>4607091389524</v>
      </c>
      <c r="E395" s="371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9"/>
      <c r="Q395" s="379"/>
      <c r="R395" s="379"/>
      <c r="S395" s="371"/>
      <c r="T395" s="34"/>
      <c r="U395" s="34"/>
      <c r="V395" s="35" t="s">
        <v>65</v>
      </c>
      <c r="W395" s="362">
        <v>59</v>
      </c>
      <c r="X395" s="363">
        <f t="shared" si="18"/>
        <v>60.900000000000006</v>
      </c>
      <c r="Y395" s="36">
        <f t="shared" si="19"/>
        <v>0.14558000000000001</v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0">
        <v>4680115883161</v>
      </c>
      <c r="E396" s="371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4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9"/>
      <c r="Q396" s="379"/>
      <c r="R396" s="379"/>
      <c r="S396" s="371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0">
        <v>4607091384345</v>
      </c>
      <c r="E397" s="371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9"/>
      <c r="Q397" s="379"/>
      <c r="R397" s="379"/>
      <c r="S397" s="371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0">
        <v>4680115883178</v>
      </c>
      <c r="E398" s="371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9"/>
      <c r="Q398" s="379"/>
      <c r="R398" s="379"/>
      <c r="S398" s="371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70">
        <v>4607091389531</v>
      </c>
      <c r="E399" s="371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4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9"/>
      <c r="Q399" s="379"/>
      <c r="R399" s="379"/>
      <c r="S399" s="371"/>
      <c r="T399" s="34"/>
      <c r="U399" s="34"/>
      <c r="V399" s="35" t="s">
        <v>65</v>
      </c>
      <c r="W399" s="362">
        <v>70</v>
      </c>
      <c r="X399" s="363">
        <f t="shared" si="18"/>
        <v>71.400000000000006</v>
      </c>
      <c r="Y399" s="36">
        <f t="shared" si="19"/>
        <v>0.17068</v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0">
        <v>4680115883185</v>
      </c>
      <c r="E400" s="371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7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9"/>
      <c r="Q400" s="379"/>
      <c r="R400" s="379"/>
      <c r="S400" s="371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2"/>
      <c r="B401" s="373"/>
      <c r="C401" s="373"/>
      <c r="D401" s="373"/>
      <c r="E401" s="373"/>
      <c r="F401" s="373"/>
      <c r="G401" s="373"/>
      <c r="H401" s="373"/>
      <c r="I401" s="373"/>
      <c r="J401" s="373"/>
      <c r="K401" s="373"/>
      <c r="L401" s="373"/>
      <c r="M401" s="373"/>
      <c r="N401" s="374"/>
      <c r="O401" s="375" t="s">
        <v>66</v>
      </c>
      <c r="P401" s="376"/>
      <c r="Q401" s="376"/>
      <c r="R401" s="376"/>
      <c r="S401" s="376"/>
      <c r="T401" s="376"/>
      <c r="U401" s="377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84.285714285714278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86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0.48945</v>
      </c>
      <c r="Z401" s="365"/>
      <c r="AA401" s="365"/>
    </row>
    <row r="402" spans="1:54" x14ac:dyDescent="0.2">
      <c r="A402" s="373"/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4"/>
      <c r="O402" s="375" t="s">
        <v>66</v>
      </c>
      <c r="P402" s="376"/>
      <c r="Q402" s="376"/>
      <c r="R402" s="376"/>
      <c r="S402" s="376"/>
      <c r="T402" s="376"/>
      <c r="U402" s="377"/>
      <c r="V402" s="37" t="s">
        <v>65</v>
      </c>
      <c r="W402" s="364">
        <f>IFERROR(SUM(W388:W400),"0")</f>
        <v>225</v>
      </c>
      <c r="X402" s="364">
        <f>IFERROR(SUM(X388:X400),"0")</f>
        <v>228.9</v>
      </c>
      <c r="Y402" s="37"/>
      <c r="Z402" s="365"/>
      <c r="AA402" s="365"/>
    </row>
    <row r="403" spans="1:54" ht="14.25" hidden="1" customHeight="1" x14ac:dyDescent="0.25">
      <c r="A403" s="380" t="s">
        <v>68</v>
      </c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373"/>
      <c r="Y403" s="373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70">
        <v>4607091389685</v>
      </c>
      <c r="E404" s="371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9"/>
      <c r="Q404" s="379"/>
      <c r="R404" s="379"/>
      <c r="S404" s="371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0">
        <v>4607091389654</v>
      </c>
      <c r="E405" s="371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9"/>
      <c r="Q405" s="379"/>
      <c r="R405" s="379"/>
      <c r="S405" s="371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0">
        <v>4607091384352</v>
      </c>
      <c r="E406" s="371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9"/>
      <c r="Q406" s="379"/>
      <c r="R406" s="379"/>
      <c r="S406" s="371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2"/>
      <c r="B407" s="373"/>
      <c r="C407" s="373"/>
      <c r="D407" s="373"/>
      <c r="E407" s="373"/>
      <c r="F407" s="373"/>
      <c r="G407" s="373"/>
      <c r="H407" s="373"/>
      <c r="I407" s="373"/>
      <c r="J407" s="373"/>
      <c r="K407" s="373"/>
      <c r="L407" s="373"/>
      <c r="M407" s="373"/>
      <c r="N407" s="374"/>
      <c r="O407" s="375" t="s">
        <v>66</v>
      </c>
      <c r="P407" s="376"/>
      <c r="Q407" s="376"/>
      <c r="R407" s="376"/>
      <c r="S407" s="376"/>
      <c r="T407" s="376"/>
      <c r="U407" s="377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3"/>
      <c r="B408" s="373"/>
      <c r="C408" s="373"/>
      <c r="D408" s="373"/>
      <c r="E408" s="373"/>
      <c r="F408" s="373"/>
      <c r="G408" s="373"/>
      <c r="H408" s="373"/>
      <c r="I408" s="373"/>
      <c r="J408" s="373"/>
      <c r="K408" s="373"/>
      <c r="L408" s="373"/>
      <c r="M408" s="373"/>
      <c r="N408" s="374"/>
      <c r="O408" s="375" t="s">
        <v>66</v>
      </c>
      <c r="P408" s="376"/>
      <c r="Q408" s="376"/>
      <c r="R408" s="376"/>
      <c r="S408" s="376"/>
      <c r="T408" s="376"/>
      <c r="U408" s="377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80" t="s">
        <v>205</v>
      </c>
      <c r="B409" s="373"/>
      <c r="C409" s="373"/>
      <c r="D409" s="373"/>
      <c r="E409" s="373"/>
      <c r="F409" s="373"/>
      <c r="G409" s="373"/>
      <c r="H409" s="373"/>
      <c r="I409" s="373"/>
      <c r="J409" s="373"/>
      <c r="K409" s="373"/>
      <c r="L409" s="373"/>
      <c r="M409" s="373"/>
      <c r="N409" s="373"/>
      <c r="O409" s="373"/>
      <c r="P409" s="373"/>
      <c r="Q409" s="373"/>
      <c r="R409" s="373"/>
      <c r="S409" s="373"/>
      <c r="T409" s="373"/>
      <c r="U409" s="373"/>
      <c r="V409" s="373"/>
      <c r="W409" s="373"/>
      <c r="X409" s="373"/>
      <c r="Y409" s="373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0">
        <v>4680115881648</v>
      </c>
      <c r="E410" s="371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9"/>
      <c r="Q410" s="379"/>
      <c r="R410" s="379"/>
      <c r="S410" s="371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2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4"/>
      <c r="O411" s="375" t="s">
        <v>66</v>
      </c>
      <c r="P411" s="376"/>
      <c r="Q411" s="376"/>
      <c r="R411" s="376"/>
      <c r="S411" s="376"/>
      <c r="T411" s="376"/>
      <c r="U411" s="377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3"/>
      <c r="B412" s="373"/>
      <c r="C412" s="373"/>
      <c r="D412" s="373"/>
      <c r="E412" s="373"/>
      <c r="F412" s="373"/>
      <c r="G412" s="373"/>
      <c r="H412" s="373"/>
      <c r="I412" s="373"/>
      <c r="J412" s="373"/>
      <c r="K412" s="373"/>
      <c r="L412" s="373"/>
      <c r="M412" s="373"/>
      <c r="N412" s="374"/>
      <c r="O412" s="375" t="s">
        <v>66</v>
      </c>
      <c r="P412" s="376"/>
      <c r="Q412" s="376"/>
      <c r="R412" s="376"/>
      <c r="S412" s="376"/>
      <c r="T412" s="376"/>
      <c r="U412" s="377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80" t="s">
        <v>82</v>
      </c>
      <c r="B413" s="373"/>
      <c r="C413" s="373"/>
      <c r="D413" s="373"/>
      <c r="E413" s="373"/>
      <c r="F413" s="373"/>
      <c r="G413" s="373"/>
      <c r="H413" s="373"/>
      <c r="I413" s="373"/>
      <c r="J413" s="373"/>
      <c r="K413" s="373"/>
      <c r="L413" s="373"/>
      <c r="M413" s="373"/>
      <c r="N413" s="373"/>
      <c r="O413" s="373"/>
      <c r="P413" s="373"/>
      <c r="Q413" s="373"/>
      <c r="R413" s="373"/>
      <c r="S413" s="373"/>
      <c r="T413" s="373"/>
      <c r="U413" s="373"/>
      <c r="V413" s="373"/>
      <c r="W413" s="373"/>
      <c r="X413" s="373"/>
      <c r="Y413" s="373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0">
        <v>4680115884335</v>
      </c>
      <c r="E414" s="371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4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9"/>
      <c r="Q414" s="379"/>
      <c r="R414" s="379"/>
      <c r="S414" s="371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0">
        <v>4680115884342</v>
      </c>
      <c r="E415" s="371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42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9"/>
      <c r="Q415" s="379"/>
      <c r="R415" s="379"/>
      <c r="S415" s="371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0">
        <v>4680115884113</v>
      </c>
      <c r="E416" s="371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9"/>
      <c r="Q416" s="379"/>
      <c r="R416" s="379"/>
      <c r="S416" s="371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2"/>
      <c r="B417" s="373"/>
      <c r="C417" s="373"/>
      <c r="D417" s="373"/>
      <c r="E417" s="373"/>
      <c r="F417" s="373"/>
      <c r="G417" s="373"/>
      <c r="H417" s="373"/>
      <c r="I417" s="373"/>
      <c r="J417" s="373"/>
      <c r="K417" s="373"/>
      <c r="L417" s="373"/>
      <c r="M417" s="373"/>
      <c r="N417" s="374"/>
      <c r="O417" s="375" t="s">
        <v>66</v>
      </c>
      <c r="P417" s="376"/>
      <c r="Q417" s="376"/>
      <c r="R417" s="376"/>
      <c r="S417" s="376"/>
      <c r="T417" s="376"/>
      <c r="U417" s="377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3"/>
      <c r="B418" s="373"/>
      <c r="C418" s="373"/>
      <c r="D418" s="373"/>
      <c r="E418" s="373"/>
      <c r="F418" s="373"/>
      <c r="G418" s="373"/>
      <c r="H418" s="373"/>
      <c r="I418" s="373"/>
      <c r="J418" s="373"/>
      <c r="K418" s="373"/>
      <c r="L418" s="373"/>
      <c r="M418" s="373"/>
      <c r="N418" s="374"/>
      <c r="O418" s="375" t="s">
        <v>66</v>
      </c>
      <c r="P418" s="376"/>
      <c r="Q418" s="376"/>
      <c r="R418" s="376"/>
      <c r="S418" s="376"/>
      <c r="T418" s="376"/>
      <c r="U418" s="377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4" t="s">
        <v>557</v>
      </c>
      <c r="B419" s="373"/>
      <c r="C419" s="373"/>
      <c r="D419" s="373"/>
      <c r="E419" s="373"/>
      <c r="F419" s="373"/>
      <c r="G419" s="373"/>
      <c r="H419" s="373"/>
      <c r="I419" s="373"/>
      <c r="J419" s="373"/>
      <c r="K419" s="373"/>
      <c r="L419" s="373"/>
      <c r="M419" s="373"/>
      <c r="N419" s="373"/>
      <c r="O419" s="373"/>
      <c r="P419" s="373"/>
      <c r="Q419" s="373"/>
      <c r="R419" s="373"/>
      <c r="S419" s="373"/>
      <c r="T419" s="373"/>
      <c r="U419" s="373"/>
      <c r="V419" s="373"/>
      <c r="W419" s="373"/>
      <c r="X419" s="373"/>
      <c r="Y419" s="373"/>
      <c r="Z419" s="356"/>
      <c r="AA419" s="356"/>
    </row>
    <row r="420" spans="1:54" ht="14.25" hidden="1" customHeight="1" x14ac:dyDescent="0.25">
      <c r="A420" s="380" t="s">
        <v>96</v>
      </c>
      <c r="B420" s="373"/>
      <c r="C420" s="373"/>
      <c r="D420" s="373"/>
      <c r="E420" s="373"/>
      <c r="F420" s="373"/>
      <c r="G420" s="373"/>
      <c r="H420" s="373"/>
      <c r="I420" s="373"/>
      <c r="J420" s="373"/>
      <c r="K420" s="373"/>
      <c r="L420" s="373"/>
      <c r="M420" s="373"/>
      <c r="N420" s="373"/>
      <c r="O420" s="373"/>
      <c r="P420" s="373"/>
      <c r="Q420" s="373"/>
      <c r="R420" s="373"/>
      <c r="S420" s="373"/>
      <c r="T420" s="373"/>
      <c r="U420" s="373"/>
      <c r="V420" s="373"/>
      <c r="W420" s="373"/>
      <c r="X420" s="373"/>
      <c r="Y420" s="373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0">
        <v>4607091389388</v>
      </c>
      <c r="E421" s="371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62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9"/>
      <c r="Q421" s="379"/>
      <c r="R421" s="379"/>
      <c r="S421" s="371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0">
        <v>4607091389364</v>
      </c>
      <c r="E422" s="371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9"/>
      <c r="Q422" s="379"/>
      <c r="R422" s="379"/>
      <c r="S422" s="371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2"/>
      <c r="B423" s="373"/>
      <c r="C423" s="373"/>
      <c r="D423" s="373"/>
      <c r="E423" s="373"/>
      <c r="F423" s="373"/>
      <c r="G423" s="373"/>
      <c r="H423" s="373"/>
      <c r="I423" s="373"/>
      <c r="J423" s="373"/>
      <c r="K423" s="373"/>
      <c r="L423" s="373"/>
      <c r="M423" s="373"/>
      <c r="N423" s="374"/>
      <c r="O423" s="375" t="s">
        <v>66</v>
      </c>
      <c r="P423" s="376"/>
      <c r="Q423" s="376"/>
      <c r="R423" s="376"/>
      <c r="S423" s="376"/>
      <c r="T423" s="376"/>
      <c r="U423" s="377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3"/>
      <c r="B424" s="373"/>
      <c r="C424" s="373"/>
      <c r="D424" s="373"/>
      <c r="E424" s="373"/>
      <c r="F424" s="373"/>
      <c r="G424" s="373"/>
      <c r="H424" s="373"/>
      <c r="I424" s="373"/>
      <c r="J424" s="373"/>
      <c r="K424" s="373"/>
      <c r="L424" s="373"/>
      <c r="M424" s="373"/>
      <c r="N424" s="374"/>
      <c r="O424" s="375" t="s">
        <v>66</v>
      </c>
      <c r="P424" s="376"/>
      <c r="Q424" s="376"/>
      <c r="R424" s="376"/>
      <c r="S424" s="376"/>
      <c r="T424" s="376"/>
      <c r="U424" s="377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80" t="s">
        <v>60</v>
      </c>
      <c r="B425" s="373"/>
      <c r="C425" s="373"/>
      <c r="D425" s="373"/>
      <c r="E425" s="373"/>
      <c r="F425" s="373"/>
      <c r="G425" s="373"/>
      <c r="H425" s="373"/>
      <c r="I425" s="373"/>
      <c r="J425" s="373"/>
      <c r="K425" s="373"/>
      <c r="L425" s="373"/>
      <c r="M425" s="373"/>
      <c r="N425" s="373"/>
      <c r="O425" s="373"/>
      <c r="P425" s="373"/>
      <c r="Q425" s="373"/>
      <c r="R425" s="373"/>
      <c r="S425" s="373"/>
      <c r="T425" s="373"/>
      <c r="U425" s="373"/>
      <c r="V425" s="373"/>
      <c r="W425" s="373"/>
      <c r="X425" s="373"/>
      <c r="Y425" s="373"/>
      <c r="Z425" s="355"/>
      <c r="AA425" s="355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70">
        <v>4607091389739</v>
      </c>
      <c r="E426" s="371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7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9"/>
      <c r="Q426" s="379"/>
      <c r="R426" s="379"/>
      <c r="S426" s="371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0">
        <v>4680115883048</v>
      </c>
      <c r="E427" s="371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9"/>
      <c r="Q427" s="379"/>
      <c r="R427" s="379"/>
      <c r="S427" s="371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0">
        <v>4607091389425</v>
      </c>
      <c r="E428" s="371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62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9"/>
      <c r="Q428" s="379"/>
      <c r="R428" s="379"/>
      <c r="S428" s="371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0">
        <v>4680115882911</v>
      </c>
      <c r="E429" s="371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61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9"/>
      <c r="Q429" s="379"/>
      <c r="R429" s="379"/>
      <c r="S429" s="371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0">
        <v>4680115880771</v>
      </c>
      <c r="E430" s="371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4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9"/>
      <c r="Q430" s="379"/>
      <c r="R430" s="379"/>
      <c r="S430" s="371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0">
        <v>4607091389500</v>
      </c>
      <c r="E431" s="371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73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9"/>
      <c r="Q431" s="379"/>
      <c r="R431" s="379"/>
      <c r="S431" s="371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0">
        <v>4680115881983</v>
      </c>
      <c r="E432" s="371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9"/>
      <c r="Q432" s="379"/>
      <c r="R432" s="379"/>
      <c r="S432" s="371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72"/>
      <c r="B433" s="373"/>
      <c r="C433" s="373"/>
      <c r="D433" s="373"/>
      <c r="E433" s="373"/>
      <c r="F433" s="373"/>
      <c r="G433" s="373"/>
      <c r="H433" s="373"/>
      <c r="I433" s="373"/>
      <c r="J433" s="373"/>
      <c r="K433" s="373"/>
      <c r="L433" s="373"/>
      <c r="M433" s="373"/>
      <c r="N433" s="374"/>
      <c r="O433" s="375" t="s">
        <v>66</v>
      </c>
      <c r="P433" s="376"/>
      <c r="Q433" s="376"/>
      <c r="R433" s="376"/>
      <c r="S433" s="376"/>
      <c r="T433" s="376"/>
      <c r="U433" s="377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3"/>
      <c r="B434" s="373"/>
      <c r="C434" s="373"/>
      <c r="D434" s="373"/>
      <c r="E434" s="373"/>
      <c r="F434" s="373"/>
      <c r="G434" s="373"/>
      <c r="H434" s="373"/>
      <c r="I434" s="373"/>
      <c r="J434" s="373"/>
      <c r="K434" s="373"/>
      <c r="L434" s="373"/>
      <c r="M434" s="373"/>
      <c r="N434" s="374"/>
      <c r="O434" s="375" t="s">
        <v>66</v>
      </c>
      <c r="P434" s="376"/>
      <c r="Q434" s="376"/>
      <c r="R434" s="376"/>
      <c r="S434" s="376"/>
      <c r="T434" s="376"/>
      <c r="U434" s="377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80" t="s">
        <v>82</v>
      </c>
      <c r="B435" s="373"/>
      <c r="C435" s="373"/>
      <c r="D435" s="373"/>
      <c r="E435" s="373"/>
      <c r="F435" s="373"/>
      <c r="G435" s="373"/>
      <c r="H435" s="373"/>
      <c r="I435" s="373"/>
      <c r="J435" s="373"/>
      <c r="K435" s="373"/>
      <c r="L435" s="373"/>
      <c r="M435" s="373"/>
      <c r="N435" s="373"/>
      <c r="O435" s="373"/>
      <c r="P435" s="373"/>
      <c r="Q435" s="373"/>
      <c r="R435" s="373"/>
      <c r="S435" s="373"/>
      <c r="T435" s="373"/>
      <c r="U435" s="373"/>
      <c r="V435" s="373"/>
      <c r="W435" s="373"/>
      <c r="X435" s="373"/>
      <c r="Y435" s="373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0">
        <v>4680115884359</v>
      </c>
      <c r="E436" s="371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7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9"/>
      <c r="Q436" s="379"/>
      <c r="R436" s="379"/>
      <c r="S436" s="371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0">
        <v>4680115884571</v>
      </c>
      <c r="E437" s="371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6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9"/>
      <c r="Q437" s="379"/>
      <c r="R437" s="379"/>
      <c r="S437" s="371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2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4"/>
      <c r="O438" s="375" t="s">
        <v>66</v>
      </c>
      <c r="P438" s="376"/>
      <c r="Q438" s="376"/>
      <c r="R438" s="376"/>
      <c r="S438" s="376"/>
      <c r="T438" s="376"/>
      <c r="U438" s="377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3"/>
      <c r="B439" s="373"/>
      <c r="C439" s="373"/>
      <c r="D439" s="373"/>
      <c r="E439" s="373"/>
      <c r="F439" s="373"/>
      <c r="G439" s="373"/>
      <c r="H439" s="373"/>
      <c r="I439" s="373"/>
      <c r="J439" s="373"/>
      <c r="K439" s="373"/>
      <c r="L439" s="373"/>
      <c r="M439" s="373"/>
      <c r="N439" s="374"/>
      <c r="O439" s="375" t="s">
        <v>66</v>
      </c>
      <c r="P439" s="376"/>
      <c r="Q439" s="376"/>
      <c r="R439" s="376"/>
      <c r="S439" s="376"/>
      <c r="T439" s="376"/>
      <c r="U439" s="377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80" t="s">
        <v>91</v>
      </c>
      <c r="B440" s="373"/>
      <c r="C440" s="373"/>
      <c r="D440" s="373"/>
      <c r="E440" s="373"/>
      <c r="F440" s="373"/>
      <c r="G440" s="373"/>
      <c r="H440" s="373"/>
      <c r="I440" s="373"/>
      <c r="J440" s="373"/>
      <c r="K440" s="373"/>
      <c r="L440" s="373"/>
      <c r="M440" s="373"/>
      <c r="N440" s="373"/>
      <c r="O440" s="373"/>
      <c r="P440" s="373"/>
      <c r="Q440" s="373"/>
      <c r="R440" s="373"/>
      <c r="S440" s="373"/>
      <c r="T440" s="373"/>
      <c r="U440" s="373"/>
      <c r="V440" s="373"/>
      <c r="W440" s="373"/>
      <c r="X440" s="373"/>
      <c r="Y440" s="373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70">
        <v>4680115884090</v>
      </c>
      <c r="E441" s="371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9"/>
      <c r="Q441" s="379"/>
      <c r="R441" s="379"/>
      <c r="S441" s="371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2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4"/>
      <c r="O442" s="375" t="s">
        <v>66</v>
      </c>
      <c r="P442" s="376"/>
      <c r="Q442" s="376"/>
      <c r="R442" s="376"/>
      <c r="S442" s="376"/>
      <c r="T442" s="376"/>
      <c r="U442" s="377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3"/>
      <c r="B443" s="373"/>
      <c r="C443" s="373"/>
      <c r="D443" s="373"/>
      <c r="E443" s="373"/>
      <c r="F443" s="373"/>
      <c r="G443" s="373"/>
      <c r="H443" s="373"/>
      <c r="I443" s="373"/>
      <c r="J443" s="373"/>
      <c r="K443" s="373"/>
      <c r="L443" s="373"/>
      <c r="M443" s="373"/>
      <c r="N443" s="374"/>
      <c r="O443" s="375" t="s">
        <v>66</v>
      </c>
      <c r="P443" s="376"/>
      <c r="Q443" s="376"/>
      <c r="R443" s="376"/>
      <c r="S443" s="376"/>
      <c r="T443" s="376"/>
      <c r="U443" s="377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80" t="s">
        <v>582</v>
      </c>
      <c r="B444" s="373"/>
      <c r="C444" s="373"/>
      <c r="D444" s="373"/>
      <c r="E444" s="373"/>
      <c r="F444" s="373"/>
      <c r="G444" s="373"/>
      <c r="H444" s="373"/>
      <c r="I444" s="373"/>
      <c r="J444" s="373"/>
      <c r="K444" s="373"/>
      <c r="L444" s="373"/>
      <c r="M444" s="373"/>
      <c r="N444" s="373"/>
      <c r="O444" s="373"/>
      <c r="P444" s="373"/>
      <c r="Q444" s="373"/>
      <c r="R444" s="373"/>
      <c r="S444" s="373"/>
      <c r="T444" s="373"/>
      <c r="U444" s="373"/>
      <c r="V444" s="373"/>
      <c r="W444" s="373"/>
      <c r="X444" s="373"/>
      <c r="Y444" s="373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0">
        <v>4680115884564</v>
      </c>
      <c r="E445" s="371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52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9"/>
      <c r="Q445" s="379"/>
      <c r="R445" s="379"/>
      <c r="S445" s="371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2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3"/>
      <c r="N446" s="374"/>
      <c r="O446" s="375" t="s">
        <v>66</v>
      </c>
      <c r="P446" s="376"/>
      <c r="Q446" s="376"/>
      <c r="R446" s="376"/>
      <c r="S446" s="376"/>
      <c r="T446" s="376"/>
      <c r="U446" s="377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3"/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4"/>
      <c r="O447" s="375" t="s">
        <v>66</v>
      </c>
      <c r="P447" s="376"/>
      <c r="Q447" s="376"/>
      <c r="R447" s="376"/>
      <c r="S447" s="376"/>
      <c r="T447" s="376"/>
      <c r="U447" s="377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14" t="s">
        <v>585</v>
      </c>
      <c r="B448" s="415"/>
      <c r="C448" s="415"/>
      <c r="D448" s="415"/>
      <c r="E448" s="415"/>
      <c r="F448" s="415"/>
      <c r="G448" s="415"/>
      <c r="H448" s="415"/>
      <c r="I448" s="415"/>
      <c r="J448" s="415"/>
      <c r="K448" s="415"/>
      <c r="L448" s="415"/>
      <c r="M448" s="415"/>
      <c r="N448" s="415"/>
      <c r="O448" s="415"/>
      <c r="P448" s="415"/>
      <c r="Q448" s="415"/>
      <c r="R448" s="415"/>
      <c r="S448" s="415"/>
      <c r="T448" s="415"/>
      <c r="U448" s="415"/>
      <c r="V448" s="415"/>
      <c r="W448" s="415"/>
      <c r="X448" s="415"/>
      <c r="Y448" s="415"/>
      <c r="Z448" s="48"/>
      <c r="AA448" s="48"/>
    </row>
    <row r="449" spans="1:54" ht="16.5" hidden="1" customHeight="1" x14ac:dyDescent="0.25">
      <c r="A449" s="384" t="s">
        <v>585</v>
      </c>
      <c r="B449" s="373"/>
      <c r="C449" s="373"/>
      <c r="D449" s="373"/>
      <c r="E449" s="373"/>
      <c r="F449" s="373"/>
      <c r="G449" s="373"/>
      <c r="H449" s="373"/>
      <c r="I449" s="373"/>
      <c r="J449" s="373"/>
      <c r="K449" s="373"/>
      <c r="L449" s="373"/>
      <c r="M449" s="373"/>
      <c r="N449" s="373"/>
      <c r="O449" s="373"/>
      <c r="P449" s="373"/>
      <c r="Q449" s="373"/>
      <c r="R449" s="373"/>
      <c r="S449" s="373"/>
      <c r="T449" s="373"/>
      <c r="U449" s="373"/>
      <c r="V449" s="373"/>
      <c r="W449" s="373"/>
      <c r="X449" s="373"/>
      <c r="Y449" s="373"/>
      <c r="Z449" s="356"/>
      <c r="AA449" s="356"/>
    </row>
    <row r="450" spans="1:54" ht="14.25" hidden="1" customHeight="1" x14ac:dyDescent="0.25">
      <c r="A450" s="380" t="s">
        <v>104</v>
      </c>
      <c r="B450" s="373"/>
      <c r="C450" s="373"/>
      <c r="D450" s="373"/>
      <c r="E450" s="373"/>
      <c r="F450" s="373"/>
      <c r="G450" s="373"/>
      <c r="H450" s="373"/>
      <c r="I450" s="373"/>
      <c r="J450" s="373"/>
      <c r="K450" s="373"/>
      <c r="L450" s="373"/>
      <c r="M450" s="373"/>
      <c r="N450" s="373"/>
      <c r="O450" s="373"/>
      <c r="P450" s="373"/>
      <c r="Q450" s="373"/>
      <c r="R450" s="373"/>
      <c r="S450" s="373"/>
      <c r="T450" s="373"/>
      <c r="U450" s="373"/>
      <c r="V450" s="373"/>
      <c r="W450" s="373"/>
      <c r="X450" s="373"/>
      <c r="Y450" s="373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0">
        <v>4607091389067</v>
      </c>
      <c r="E451" s="371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9"/>
      <c r="Q451" s="379"/>
      <c r="R451" s="379"/>
      <c r="S451" s="371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70">
        <v>4607091383522</v>
      </c>
      <c r="E452" s="371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4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9"/>
      <c r="Q452" s="379"/>
      <c r="R452" s="379"/>
      <c r="S452" s="371"/>
      <c r="T452" s="34"/>
      <c r="U452" s="34"/>
      <c r="V452" s="35" t="s">
        <v>65</v>
      </c>
      <c r="W452" s="362">
        <v>850</v>
      </c>
      <c r="X452" s="363">
        <f t="shared" si="21"/>
        <v>850.08</v>
      </c>
      <c r="Y452" s="36">
        <f t="shared" si="22"/>
        <v>1.9255599999999999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70">
        <v>4607091384437</v>
      </c>
      <c r="E453" s="371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61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9"/>
      <c r="Q453" s="379"/>
      <c r="R453" s="379"/>
      <c r="S453" s="371"/>
      <c r="T453" s="34"/>
      <c r="U453" s="34"/>
      <c r="V453" s="35" t="s">
        <v>65</v>
      </c>
      <c r="W453" s="362">
        <v>74</v>
      </c>
      <c r="X453" s="363">
        <f t="shared" si="21"/>
        <v>79.2</v>
      </c>
      <c r="Y453" s="36">
        <f t="shared" si="22"/>
        <v>0.1794</v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0">
        <v>4680115884502</v>
      </c>
      <c r="E454" s="371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9"/>
      <c r="Q454" s="379"/>
      <c r="R454" s="379"/>
      <c r="S454" s="371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70">
        <v>4607091389104</v>
      </c>
      <c r="E455" s="371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9"/>
      <c r="Q455" s="379"/>
      <c r="R455" s="379"/>
      <c r="S455" s="371"/>
      <c r="T455" s="34"/>
      <c r="U455" s="34"/>
      <c r="V455" s="35" t="s">
        <v>65</v>
      </c>
      <c r="W455" s="362">
        <v>450</v>
      </c>
      <c r="X455" s="363">
        <f t="shared" si="21"/>
        <v>454.08000000000004</v>
      </c>
      <c r="Y455" s="36">
        <f t="shared" si="22"/>
        <v>1.0285599999999999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0">
        <v>4680115884519</v>
      </c>
      <c r="E456" s="371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9"/>
      <c r="Q456" s="379"/>
      <c r="R456" s="379"/>
      <c r="S456" s="371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70">
        <v>4680115880603</v>
      </c>
      <c r="E457" s="371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66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9"/>
      <c r="Q457" s="379"/>
      <c r="R457" s="379"/>
      <c r="S457" s="371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0">
        <v>4607091389999</v>
      </c>
      <c r="E458" s="371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68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9"/>
      <c r="Q458" s="379"/>
      <c r="R458" s="379"/>
      <c r="S458" s="371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0">
        <v>4680115882782</v>
      </c>
      <c r="E459" s="371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48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9"/>
      <c r="Q459" s="379"/>
      <c r="R459" s="379"/>
      <c r="S459" s="371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70">
        <v>4607091389098</v>
      </c>
      <c r="E460" s="371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4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9"/>
      <c r="Q460" s="379"/>
      <c r="R460" s="379"/>
      <c r="S460" s="371"/>
      <c r="T460" s="34"/>
      <c r="U460" s="34"/>
      <c r="V460" s="35" t="s">
        <v>65</v>
      </c>
      <c r="W460" s="362">
        <v>61</v>
      </c>
      <c r="X460" s="363">
        <f t="shared" si="21"/>
        <v>62.4</v>
      </c>
      <c r="Y460" s="36">
        <f>IFERROR(IF(X460=0,"",ROUNDUP(X460/H460,0)*0.00753),"")</f>
        <v>0.19578000000000001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0">
        <v>4607091389982</v>
      </c>
      <c r="E461" s="371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9"/>
      <c r="Q461" s="379"/>
      <c r="R461" s="379"/>
      <c r="S461" s="371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2"/>
      <c r="B462" s="373"/>
      <c r="C462" s="373"/>
      <c r="D462" s="373"/>
      <c r="E462" s="373"/>
      <c r="F462" s="373"/>
      <c r="G462" s="373"/>
      <c r="H462" s="373"/>
      <c r="I462" s="373"/>
      <c r="J462" s="373"/>
      <c r="K462" s="373"/>
      <c r="L462" s="373"/>
      <c r="M462" s="373"/>
      <c r="N462" s="374"/>
      <c r="O462" s="375" t="s">
        <v>66</v>
      </c>
      <c r="P462" s="376"/>
      <c r="Q462" s="376"/>
      <c r="R462" s="376"/>
      <c r="S462" s="376"/>
      <c r="T462" s="376"/>
      <c r="U462" s="377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285.64393939393938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288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3.3292999999999999</v>
      </c>
      <c r="Z462" s="365"/>
      <c r="AA462" s="365"/>
    </row>
    <row r="463" spans="1:54" x14ac:dyDescent="0.2">
      <c r="A463" s="373"/>
      <c r="B463" s="373"/>
      <c r="C463" s="373"/>
      <c r="D463" s="373"/>
      <c r="E463" s="373"/>
      <c r="F463" s="373"/>
      <c r="G463" s="373"/>
      <c r="H463" s="373"/>
      <c r="I463" s="373"/>
      <c r="J463" s="373"/>
      <c r="K463" s="373"/>
      <c r="L463" s="373"/>
      <c r="M463" s="373"/>
      <c r="N463" s="374"/>
      <c r="O463" s="375" t="s">
        <v>66</v>
      </c>
      <c r="P463" s="376"/>
      <c r="Q463" s="376"/>
      <c r="R463" s="376"/>
      <c r="S463" s="376"/>
      <c r="T463" s="376"/>
      <c r="U463" s="377"/>
      <c r="V463" s="37" t="s">
        <v>65</v>
      </c>
      <c r="W463" s="364">
        <f>IFERROR(SUM(W451:W461),"0")</f>
        <v>1435</v>
      </c>
      <c r="X463" s="364">
        <f>IFERROR(SUM(X451:X461),"0")</f>
        <v>1445.7600000000002</v>
      </c>
      <c r="Y463" s="37"/>
      <c r="Z463" s="365"/>
      <c r="AA463" s="365"/>
    </row>
    <row r="464" spans="1:54" ht="14.25" hidden="1" customHeight="1" x14ac:dyDescent="0.25">
      <c r="A464" s="380" t="s">
        <v>96</v>
      </c>
      <c r="B464" s="373"/>
      <c r="C464" s="373"/>
      <c r="D464" s="373"/>
      <c r="E464" s="373"/>
      <c r="F464" s="373"/>
      <c r="G464" s="373"/>
      <c r="H464" s="373"/>
      <c r="I464" s="373"/>
      <c r="J464" s="373"/>
      <c r="K464" s="373"/>
      <c r="L464" s="373"/>
      <c r="M464" s="373"/>
      <c r="N464" s="373"/>
      <c r="O464" s="373"/>
      <c r="P464" s="373"/>
      <c r="Q464" s="373"/>
      <c r="R464" s="373"/>
      <c r="S464" s="373"/>
      <c r="T464" s="373"/>
      <c r="U464" s="373"/>
      <c r="V464" s="373"/>
      <c r="W464" s="373"/>
      <c r="X464" s="373"/>
      <c r="Y464" s="373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70">
        <v>4607091388930</v>
      </c>
      <c r="E465" s="371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4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9"/>
      <c r="Q465" s="379"/>
      <c r="R465" s="379"/>
      <c r="S465" s="371"/>
      <c r="T465" s="34"/>
      <c r="U465" s="34"/>
      <c r="V465" s="35" t="s">
        <v>65</v>
      </c>
      <c r="W465" s="362">
        <v>400</v>
      </c>
      <c r="X465" s="363">
        <f>IFERROR(IF(W465="",0,CEILING((W465/$H465),1)*$H465),"")</f>
        <v>401.28000000000003</v>
      </c>
      <c r="Y465" s="36">
        <f>IFERROR(IF(X465=0,"",ROUNDUP(X465/H465,0)*0.01196),"")</f>
        <v>0.90895999999999999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70">
        <v>4680115880054</v>
      </c>
      <c r="E466" s="371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9"/>
      <c r="Q466" s="379"/>
      <c r="R466" s="379"/>
      <c r="S466" s="371"/>
      <c r="T466" s="34"/>
      <c r="U466" s="34"/>
      <c r="V466" s="35" t="s">
        <v>65</v>
      </c>
      <c r="W466" s="362">
        <v>50</v>
      </c>
      <c r="X466" s="363">
        <f>IFERROR(IF(W466="",0,CEILING((W466/$H466),1)*$H466),"")</f>
        <v>50.4</v>
      </c>
      <c r="Y466" s="36">
        <f>IFERROR(IF(X466=0,"",ROUNDUP(X466/H466,0)*0.00937),"")</f>
        <v>0.13117999999999999</v>
      </c>
      <c r="Z466" s="56"/>
      <c r="AA466" s="57"/>
      <c r="AE466" s="58"/>
      <c r="BB466" s="322" t="s">
        <v>1</v>
      </c>
    </row>
    <row r="467" spans="1:54" x14ac:dyDescent="0.2">
      <c r="A467" s="372"/>
      <c r="B467" s="373"/>
      <c r="C467" s="373"/>
      <c r="D467" s="373"/>
      <c r="E467" s="373"/>
      <c r="F467" s="373"/>
      <c r="G467" s="373"/>
      <c r="H467" s="373"/>
      <c r="I467" s="373"/>
      <c r="J467" s="373"/>
      <c r="K467" s="373"/>
      <c r="L467" s="373"/>
      <c r="M467" s="373"/>
      <c r="N467" s="374"/>
      <c r="O467" s="375" t="s">
        <v>66</v>
      </c>
      <c r="P467" s="376"/>
      <c r="Q467" s="376"/>
      <c r="R467" s="376"/>
      <c r="S467" s="376"/>
      <c r="T467" s="376"/>
      <c r="U467" s="377"/>
      <c r="V467" s="37" t="s">
        <v>67</v>
      </c>
      <c r="W467" s="364">
        <f>IFERROR(W465/H465,"0")+IFERROR(W466/H466,"0")</f>
        <v>89.646464646464636</v>
      </c>
      <c r="X467" s="364">
        <f>IFERROR(X465/H465,"0")+IFERROR(X466/H466,"0")</f>
        <v>90</v>
      </c>
      <c r="Y467" s="364">
        <f>IFERROR(IF(Y465="",0,Y465),"0")+IFERROR(IF(Y466="",0,Y466),"0")</f>
        <v>1.0401400000000001</v>
      </c>
      <c r="Z467" s="365"/>
      <c r="AA467" s="365"/>
    </row>
    <row r="468" spans="1:54" x14ac:dyDescent="0.2">
      <c r="A468" s="373"/>
      <c r="B468" s="373"/>
      <c r="C468" s="373"/>
      <c r="D468" s="373"/>
      <c r="E468" s="373"/>
      <c r="F468" s="373"/>
      <c r="G468" s="373"/>
      <c r="H468" s="373"/>
      <c r="I468" s="373"/>
      <c r="J468" s="373"/>
      <c r="K468" s="373"/>
      <c r="L468" s="373"/>
      <c r="M468" s="373"/>
      <c r="N468" s="374"/>
      <c r="O468" s="375" t="s">
        <v>66</v>
      </c>
      <c r="P468" s="376"/>
      <c r="Q468" s="376"/>
      <c r="R468" s="376"/>
      <c r="S468" s="376"/>
      <c r="T468" s="376"/>
      <c r="U468" s="377"/>
      <c r="V468" s="37" t="s">
        <v>65</v>
      </c>
      <c r="W468" s="364">
        <f>IFERROR(SUM(W465:W466),"0")</f>
        <v>450</v>
      </c>
      <c r="X468" s="364">
        <f>IFERROR(SUM(X465:X466),"0")</f>
        <v>451.68</v>
      </c>
      <c r="Y468" s="37"/>
      <c r="Z468" s="365"/>
      <c r="AA468" s="365"/>
    </row>
    <row r="469" spans="1:54" ht="14.25" hidden="1" customHeight="1" x14ac:dyDescent="0.25">
      <c r="A469" s="380" t="s">
        <v>60</v>
      </c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3"/>
      <c r="N469" s="373"/>
      <c r="O469" s="373"/>
      <c r="P469" s="373"/>
      <c r="Q469" s="373"/>
      <c r="R469" s="373"/>
      <c r="S469" s="373"/>
      <c r="T469" s="373"/>
      <c r="U469" s="373"/>
      <c r="V469" s="373"/>
      <c r="W469" s="373"/>
      <c r="X469" s="373"/>
      <c r="Y469" s="373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70">
        <v>4680115883116</v>
      </c>
      <c r="E470" s="371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4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9"/>
      <c r="Q470" s="379"/>
      <c r="R470" s="379"/>
      <c r="S470" s="371"/>
      <c r="T470" s="34"/>
      <c r="U470" s="34"/>
      <c r="V470" s="35" t="s">
        <v>65</v>
      </c>
      <c r="W470" s="362">
        <v>334</v>
      </c>
      <c r="X470" s="363">
        <f t="shared" ref="X470:X475" si="23">IFERROR(IF(W470="",0,CEILING((W470/$H470),1)*$H470),"")</f>
        <v>337.92</v>
      </c>
      <c r="Y470" s="36">
        <f>IFERROR(IF(X470=0,"",ROUNDUP(X470/H470,0)*0.01196),"")</f>
        <v>0.76544000000000001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70">
        <v>4680115883093</v>
      </c>
      <c r="E471" s="371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5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9"/>
      <c r="Q471" s="379"/>
      <c r="R471" s="379"/>
      <c r="S471" s="371"/>
      <c r="T471" s="34"/>
      <c r="U471" s="34"/>
      <c r="V471" s="35" t="s">
        <v>65</v>
      </c>
      <c r="W471" s="362">
        <v>333</v>
      </c>
      <c r="X471" s="363">
        <f t="shared" si="23"/>
        <v>337.92</v>
      </c>
      <c r="Y471" s="36">
        <f>IFERROR(IF(X471=0,"",ROUNDUP(X471/H471,0)*0.01196),"")</f>
        <v>0.76544000000000001</v>
      </c>
      <c r="Z471" s="56"/>
      <c r="AA471" s="57"/>
      <c r="AE471" s="58"/>
      <c r="BB471" s="324" t="s">
        <v>1</v>
      </c>
    </row>
    <row r="472" spans="1:54" ht="27" hidden="1" customHeight="1" x14ac:dyDescent="0.25">
      <c r="A472" s="54" t="s">
        <v>616</v>
      </c>
      <c r="B472" s="54" t="s">
        <v>617</v>
      </c>
      <c r="C472" s="31">
        <v>4301031250</v>
      </c>
      <c r="D472" s="370">
        <v>4680115883109</v>
      </c>
      <c r="E472" s="371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9"/>
      <c r="Q472" s="379"/>
      <c r="R472" s="379"/>
      <c r="S472" s="371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0">
        <v>4680115882072</v>
      </c>
      <c r="E473" s="371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7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9"/>
      <c r="Q473" s="379"/>
      <c r="R473" s="379"/>
      <c r="S473" s="371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0">
        <v>4680115882102</v>
      </c>
      <c r="E474" s="371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4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9"/>
      <c r="Q474" s="379"/>
      <c r="R474" s="379"/>
      <c r="S474" s="371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0">
        <v>4680115882096</v>
      </c>
      <c r="E475" s="371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9"/>
      <c r="Q475" s="379"/>
      <c r="R475" s="379"/>
      <c r="S475" s="371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2"/>
      <c r="B476" s="373"/>
      <c r="C476" s="373"/>
      <c r="D476" s="373"/>
      <c r="E476" s="373"/>
      <c r="F476" s="373"/>
      <c r="G476" s="373"/>
      <c r="H476" s="373"/>
      <c r="I476" s="373"/>
      <c r="J476" s="373"/>
      <c r="K476" s="373"/>
      <c r="L476" s="373"/>
      <c r="M476" s="373"/>
      <c r="N476" s="374"/>
      <c r="O476" s="375" t="s">
        <v>66</v>
      </c>
      <c r="P476" s="376"/>
      <c r="Q476" s="376"/>
      <c r="R476" s="376"/>
      <c r="S476" s="376"/>
      <c r="T476" s="376"/>
      <c r="U476" s="377"/>
      <c r="V476" s="37" t="s">
        <v>67</v>
      </c>
      <c r="W476" s="364">
        <f>IFERROR(W470/H470,"0")+IFERROR(W471/H471,"0")+IFERROR(W472/H472,"0")+IFERROR(W473/H473,"0")+IFERROR(W474/H474,"0")+IFERROR(W475/H475,"0")</f>
        <v>126.32575757575756</v>
      </c>
      <c r="X476" s="364">
        <f>IFERROR(X470/H470,"0")+IFERROR(X471/H471,"0")+IFERROR(X472/H472,"0")+IFERROR(X473/H473,"0")+IFERROR(X474/H474,"0")+IFERROR(X475/H475,"0")</f>
        <v>128</v>
      </c>
      <c r="Y476" s="364">
        <f>IFERROR(IF(Y470="",0,Y470),"0")+IFERROR(IF(Y471="",0,Y471),"0")+IFERROR(IF(Y472="",0,Y472),"0")+IFERROR(IF(Y473="",0,Y473),"0")+IFERROR(IF(Y474="",0,Y474),"0")+IFERROR(IF(Y475="",0,Y475),"0")</f>
        <v>1.53088</v>
      </c>
      <c r="Z476" s="365"/>
      <c r="AA476" s="365"/>
    </row>
    <row r="477" spans="1:54" x14ac:dyDescent="0.2">
      <c r="A477" s="373"/>
      <c r="B477" s="373"/>
      <c r="C477" s="373"/>
      <c r="D477" s="373"/>
      <c r="E477" s="373"/>
      <c r="F477" s="373"/>
      <c r="G477" s="373"/>
      <c r="H477" s="373"/>
      <c r="I477" s="373"/>
      <c r="J477" s="373"/>
      <c r="K477" s="373"/>
      <c r="L477" s="373"/>
      <c r="M477" s="373"/>
      <c r="N477" s="374"/>
      <c r="O477" s="375" t="s">
        <v>66</v>
      </c>
      <c r="P477" s="376"/>
      <c r="Q477" s="376"/>
      <c r="R477" s="376"/>
      <c r="S477" s="376"/>
      <c r="T477" s="376"/>
      <c r="U477" s="377"/>
      <c r="V477" s="37" t="s">
        <v>65</v>
      </c>
      <c r="W477" s="364">
        <f>IFERROR(SUM(W470:W475),"0")</f>
        <v>667</v>
      </c>
      <c r="X477" s="364">
        <f>IFERROR(SUM(X470:X475),"0")</f>
        <v>675.84</v>
      </c>
      <c r="Y477" s="37"/>
      <c r="Z477" s="365"/>
      <c r="AA477" s="365"/>
    </row>
    <row r="478" spans="1:54" ht="14.25" hidden="1" customHeight="1" x14ac:dyDescent="0.25">
      <c r="A478" s="380" t="s">
        <v>68</v>
      </c>
      <c r="B478" s="373"/>
      <c r="C478" s="373"/>
      <c r="D478" s="373"/>
      <c r="E478" s="373"/>
      <c r="F478" s="373"/>
      <c r="G478" s="373"/>
      <c r="H478" s="373"/>
      <c r="I478" s="373"/>
      <c r="J478" s="373"/>
      <c r="K478" s="373"/>
      <c r="L478" s="373"/>
      <c r="M478" s="373"/>
      <c r="N478" s="373"/>
      <c r="O478" s="373"/>
      <c r="P478" s="373"/>
      <c r="Q478" s="373"/>
      <c r="R478" s="373"/>
      <c r="S478" s="373"/>
      <c r="T478" s="373"/>
      <c r="U478" s="373"/>
      <c r="V478" s="373"/>
      <c r="W478" s="373"/>
      <c r="X478" s="373"/>
      <c r="Y478" s="373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0">
        <v>4607091383409</v>
      </c>
      <c r="E479" s="371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6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9"/>
      <c r="Q479" s="379"/>
      <c r="R479" s="379"/>
      <c r="S479" s="371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70">
        <v>4607091383416</v>
      </c>
      <c r="E480" s="371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4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9"/>
      <c r="Q480" s="379"/>
      <c r="R480" s="379"/>
      <c r="S480" s="371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0">
        <v>4680115883536</v>
      </c>
      <c r="E481" s="371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9"/>
      <c r="Q481" s="379"/>
      <c r="R481" s="379"/>
      <c r="S481" s="371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2"/>
      <c r="B482" s="373"/>
      <c r="C482" s="373"/>
      <c r="D482" s="373"/>
      <c r="E482" s="373"/>
      <c r="F482" s="373"/>
      <c r="G482" s="373"/>
      <c r="H482" s="373"/>
      <c r="I482" s="373"/>
      <c r="J482" s="373"/>
      <c r="K482" s="373"/>
      <c r="L482" s="373"/>
      <c r="M482" s="373"/>
      <c r="N482" s="374"/>
      <c r="O482" s="375" t="s">
        <v>66</v>
      </c>
      <c r="P482" s="376"/>
      <c r="Q482" s="376"/>
      <c r="R482" s="376"/>
      <c r="S482" s="376"/>
      <c r="T482" s="376"/>
      <c r="U482" s="377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3"/>
      <c r="N483" s="374"/>
      <c r="O483" s="375" t="s">
        <v>66</v>
      </c>
      <c r="P483" s="376"/>
      <c r="Q483" s="376"/>
      <c r="R483" s="376"/>
      <c r="S483" s="376"/>
      <c r="T483" s="376"/>
      <c r="U483" s="377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80" t="s">
        <v>205</v>
      </c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3"/>
      <c r="N484" s="373"/>
      <c r="O484" s="373"/>
      <c r="P484" s="373"/>
      <c r="Q484" s="373"/>
      <c r="R484" s="373"/>
      <c r="S484" s="373"/>
      <c r="T484" s="373"/>
      <c r="U484" s="373"/>
      <c r="V484" s="373"/>
      <c r="W484" s="373"/>
      <c r="X484" s="373"/>
      <c r="Y484" s="373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0">
        <v>4680115885035</v>
      </c>
      <c r="E485" s="371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9"/>
      <c r="Q485" s="379"/>
      <c r="R485" s="379"/>
      <c r="S485" s="371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2"/>
      <c r="B486" s="373"/>
      <c r="C486" s="373"/>
      <c r="D486" s="373"/>
      <c r="E486" s="373"/>
      <c r="F486" s="373"/>
      <c r="G486" s="373"/>
      <c r="H486" s="373"/>
      <c r="I486" s="373"/>
      <c r="J486" s="373"/>
      <c r="K486" s="373"/>
      <c r="L486" s="373"/>
      <c r="M486" s="373"/>
      <c r="N486" s="374"/>
      <c r="O486" s="375" t="s">
        <v>66</v>
      </c>
      <c r="P486" s="376"/>
      <c r="Q486" s="376"/>
      <c r="R486" s="376"/>
      <c r="S486" s="376"/>
      <c r="T486" s="376"/>
      <c r="U486" s="377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3"/>
      <c r="B487" s="373"/>
      <c r="C487" s="373"/>
      <c r="D487" s="373"/>
      <c r="E487" s="373"/>
      <c r="F487" s="373"/>
      <c r="G487" s="373"/>
      <c r="H487" s="373"/>
      <c r="I487" s="373"/>
      <c r="J487" s="373"/>
      <c r="K487" s="373"/>
      <c r="L487" s="373"/>
      <c r="M487" s="373"/>
      <c r="N487" s="374"/>
      <c r="O487" s="375" t="s">
        <v>66</v>
      </c>
      <c r="P487" s="376"/>
      <c r="Q487" s="376"/>
      <c r="R487" s="376"/>
      <c r="S487" s="376"/>
      <c r="T487" s="376"/>
      <c r="U487" s="377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14" t="s">
        <v>632</v>
      </c>
      <c r="B488" s="415"/>
      <c r="C488" s="415"/>
      <c r="D488" s="415"/>
      <c r="E488" s="415"/>
      <c r="F488" s="415"/>
      <c r="G488" s="415"/>
      <c r="H488" s="415"/>
      <c r="I488" s="415"/>
      <c r="J488" s="415"/>
      <c r="K488" s="415"/>
      <c r="L488" s="415"/>
      <c r="M488" s="415"/>
      <c r="N488" s="415"/>
      <c r="O488" s="415"/>
      <c r="P488" s="415"/>
      <c r="Q488" s="415"/>
      <c r="R488" s="415"/>
      <c r="S488" s="415"/>
      <c r="T488" s="415"/>
      <c r="U488" s="415"/>
      <c r="V488" s="415"/>
      <c r="W488" s="415"/>
      <c r="X488" s="415"/>
      <c r="Y488" s="415"/>
      <c r="Z488" s="48"/>
      <c r="AA488" s="48"/>
    </row>
    <row r="489" spans="1:54" ht="16.5" hidden="1" customHeight="1" x14ac:dyDescent="0.25">
      <c r="A489" s="384" t="s">
        <v>633</v>
      </c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3"/>
      <c r="N489" s="373"/>
      <c r="O489" s="373"/>
      <c r="P489" s="373"/>
      <c r="Q489" s="373"/>
      <c r="R489" s="373"/>
      <c r="S489" s="373"/>
      <c r="T489" s="373"/>
      <c r="U489" s="373"/>
      <c r="V489" s="373"/>
      <c r="W489" s="373"/>
      <c r="X489" s="373"/>
      <c r="Y489" s="373"/>
      <c r="Z489" s="356"/>
      <c r="AA489" s="356"/>
    </row>
    <row r="490" spans="1:54" ht="14.25" hidden="1" customHeight="1" x14ac:dyDescent="0.25">
      <c r="A490" s="380" t="s">
        <v>104</v>
      </c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3"/>
      <c r="N490" s="373"/>
      <c r="O490" s="373"/>
      <c r="P490" s="373"/>
      <c r="Q490" s="373"/>
      <c r="R490" s="373"/>
      <c r="S490" s="373"/>
      <c r="T490" s="373"/>
      <c r="U490" s="373"/>
      <c r="V490" s="373"/>
      <c r="W490" s="373"/>
      <c r="X490" s="373"/>
      <c r="Y490" s="373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0">
        <v>4640242181011</v>
      </c>
      <c r="E491" s="371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49" t="s">
        <v>636</v>
      </c>
      <c r="P491" s="379"/>
      <c r="Q491" s="379"/>
      <c r="R491" s="379"/>
      <c r="S491" s="371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0">
        <v>4640242180441</v>
      </c>
      <c r="E492" s="371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603" t="s">
        <v>639</v>
      </c>
      <c r="P492" s="379"/>
      <c r="Q492" s="379"/>
      <c r="R492" s="379"/>
      <c r="S492" s="371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70">
        <v>4640242180564</v>
      </c>
      <c r="E493" s="371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432" t="s">
        <v>642</v>
      </c>
      <c r="P493" s="379"/>
      <c r="Q493" s="379"/>
      <c r="R493" s="379"/>
      <c r="S493" s="371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0">
        <v>4640242180922</v>
      </c>
      <c r="E494" s="371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617" t="s">
        <v>645</v>
      </c>
      <c r="P494" s="379"/>
      <c r="Q494" s="379"/>
      <c r="R494" s="379"/>
      <c r="S494" s="371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0">
        <v>4640242180038</v>
      </c>
      <c r="E495" s="371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8" t="s">
        <v>648</v>
      </c>
      <c r="P495" s="379"/>
      <c r="Q495" s="379"/>
      <c r="R495" s="379"/>
      <c r="S495" s="371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2"/>
      <c r="B496" s="373"/>
      <c r="C496" s="373"/>
      <c r="D496" s="373"/>
      <c r="E496" s="373"/>
      <c r="F496" s="373"/>
      <c r="G496" s="373"/>
      <c r="H496" s="373"/>
      <c r="I496" s="373"/>
      <c r="J496" s="373"/>
      <c r="K496" s="373"/>
      <c r="L496" s="373"/>
      <c r="M496" s="373"/>
      <c r="N496" s="374"/>
      <c r="O496" s="375" t="s">
        <v>66</v>
      </c>
      <c r="P496" s="376"/>
      <c r="Q496" s="376"/>
      <c r="R496" s="376"/>
      <c r="S496" s="376"/>
      <c r="T496" s="376"/>
      <c r="U496" s="377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3"/>
      <c r="B497" s="373"/>
      <c r="C497" s="373"/>
      <c r="D497" s="373"/>
      <c r="E497" s="373"/>
      <c r="F497" s="373"/>
      <c r="G497" s="373"/>
      <c r="H497" s="373"/>
      <c r="I497" s="373"/>
      <c r="J497" s="373"/>
      <c r="K497" s="373"/>
      <c r="L497" s="373"/>
      <c r="M497" s="373"/>
      <c r="N497" s="374"/>
      <c r="O497" s="375" t="s">
        <v>66</v>
      </c>
      <c r="P497" s="376"/>
      <c r="Q497" s="376"/>
      <c r="R497" s="376"/>
      <c r="S497" s="376"/>
      <c r="T497" s="376"/>
      <c r="U497" s="377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80" t="s">
        <v>96</v>
      </c>
      <c r="B498" s="373"/>
      <c r="C498" s="373"/>
      <c r="D498" s="373"/>
      <c r="E498" s="373"/>
      <c r="F498" s="373"/>
      <c r="G498" s="373"/>
      <c r="H498" s="373"/>
      <c r="I498" s="373"/>
      <c r="J498" s="373"/>
      <c r="K498" s="373"/>
      <c r="L498" s="373"/>
      <c r="M498" s="373"/>
      <c r="N498" s="373"/>
      <c r="O498" s="373"/>
      <c r="P498" s="373"/>
      <c r="Q498" s="373"/>
      <c r="R498" s="373"/>
      <c r="S498" s="373"/>
      <c r="T498" s="373"/>
      <c r="U498" s="373"/>
      <c r="V498" s="373"/>
      <c r="W498" s="373"/>
      <c r="X498" s="373"/>
      <c r="Y498" s="373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0">
        <v>4640242180526</v>
      </c>
      <c r="E499" s="371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731" t="s">
        <v>651</v>
      </c>
      <c r="P499" s="379"/>
      <c r="Q499" s="379"/>
      <c r="R499" s="379"/>
      <c r="S499" s="371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0">
        <v>4640242180519</v>
      </c>
      <c r="E500" s="371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74" t="s">
        <v>654</v>
      </c>
      <c r="P500" s="379"/>
      <c r="Q500" s="379"/>
      <c r="R500" s="379"/>
      <c r="S500" s="371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0">
        <v>4640242180090</v>
      </c>
      <c r="E501" s="371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5" t="s">
        <v>657</v>
      </c>
      <c r="P501" s="379"/>
      <c r="Q501" s="379"/>
      <c r="R501" s="379"/>
      <c r="S501" s="371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2"/>
      <c r="B502" s="373"/>
      <c r="C502" s="373"/>
      <c r="D502" s="373"/>
      <c r="E502" s="373"/>
      <c r="F502" s="373"/>
      <c r="G502" s="373"/>
      <c r="H502" s="373"/>
      <c r="I502" s="373"/>
      <c r="J502" s="373"/>
      <c r="K502" s="373"/>
      <c r="L502" s="373"/>
      <c r="M502" s="373"/>
      <c r="N502" s="374"/>
      <c r="O502" s="375" t="s">
        <v>66</v>
      </c>
      <c r="P502" s="376"/>
      <c r="Q502" s="376"/>
      <c r="R502" s="376"/>
      <c r="S502" s="376"/>
      <c r="T502" s="376"/>
      <c r="U502" s="377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3"/>
      <c r="B503" s="373"/>
      <c r="C503" s="373"/>
      <c r="D503" s="373"/>
      <c r="E503" s="373"/>
      <c r="F503" s="373"/>
      <c r="G503" s="373"/>
      <c r="H503" s="373"/>
      <c r="I503" s="373"/>
      <c r="J503" s="373"/>
      <c r="K503" s="373"/>
      <c r="L503" s="373"/>
      <c r="M503" s="373"/>
      <c r="N503" s="374"/>
      <c r="O503" s="375" t="s">
        <v>66</v>
      </c>
      <c r="P503" s="376"/>
      <c r="Q503" s="376"/>
      <c r="R503" s="376"/>
      <c r="S503" s="376"/>
      <c r="T503" s="376"/>
      <c r="U503" s="377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80" t="s">
        <v>60</v>
      </c>
      <c r="B504" s="373"/>
      <c r="C504" s="373"/>
      <c r="D504" s="373"/>
      <c r="E504" s="373"/>
      <c r="F504" s="373"/>
      <c r="G504" s="373"/>
      <c r="H504" s="373"/>
      <c r="I504" s="373"/>
      <c r="J504" s="373"/>
      <c r="K504" s="373"/>
      <c r="L504" s="373"/>
      <c r="M504" s="373"/>
      <c r="N504" s="373"/>
      <c r="O504" s="373"/>
      <c r="P504" s="373"/>
      <c r="Q504" s="373"/>
      <c r="R504" s="373"/>
      <c r="S504" s="373"/>
      <c r="T504" s="373"/>
      <c r="U504" s="373"/>
      <c r="V504" s="373"/>
      <c r="W504" s="373"/>
      <c r="X504" s="373"/>
      <c r="Y504" s="373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70">
        <v>4640242180816</v>
      </c>
      <c r="E505" s="371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745" t="s">
        <v>660</v>
      </c>
      <c r="P505" s="379"/>
      <c r="Q505" s="379"/>
      <c r="R505" s="379"/>
      <c r="S505" s="371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0">
        <v>4680115880856</v>
      </c>
      <c r="E506" s="371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9"/>
      <c r="Q506" s="379"/>
      <c r="R506" s="379"/>
      <c r="S506" s="371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70">
        <v>4640242180595</v>
      </c>
      <c r="E507" s="371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665" t="s">
        <v>665</v>
      </c>
      <c r="P507" s="379"/>
      <c r="Q507" s="379"/>
      <c r="R507" s="379"/>
      <c r="S507" s="371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0">
        <v>4640242180908</v>
      </c>
      <c r="E508" s="371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674" t="s">
        <v>668</v>
      </c>
      <c r="P508" s="379"/>
      <c r="Q508" s="379"/>
      <c r="R508" s="379"/>
      <c r="S508" s="371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0">
        <v>4640242180489</v>
      </c>
      <c r="E509" s="371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385" t="s">
        <v>671</v>
      </c>
      <c r="P509" s="379"/>
      <c r="Q509" s="379"/>
      <c r="R509" s="379"/>
      <c r="S509" s="371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72"/>
      <c r="B510" s="373"/>
      <c r="C510" s="373"/>
      <c r="D510" s="373"/>
      <c r="E510" s="373"/>
      <c r="F510" s="373"/>
      <c r="G510" s="373"/>
      <c r="H510" s="373"/>
      <c r="I510" s="373"/>
      <c r="J510" s="373"/>
      <c r="K510" s="373"/>
      <c r="L510" s="373"/>
      <c r="M510" s="373"/>
      <c r="N510" s="374"/>
      <c r="O510" s="375" t="s">
        <v>66</v>
      </c>
      <c r="P510" s="376"/>
      <c r="Q510" s="376"/>
      <c r="R510" s="376"/>
      <c r="S510" s="376"/>
      <c r="T510" s="376"/>
      <c r="U510" s="377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3"/>
      <c r="B511" s="373"/>
      <c r="C511" s="373"/>
      <c r="D511" s="373"/>
      <c r="E511" s="373"/>
      <c r="F511" s="373"/>
      <c r="G511" s="373"/>
      <c r="H511" s="373"/>
      <c r="I511" s="373"/>
      <c r="J511" s="373"/>
      <c r="K511" s="373"/>
      <c r="L511" s="373"/>
      <c r="M511" s="373"/>
      <c r="N511" s="374"/>
      <c r="O511" s="375" t="s">
        <v>66</v>
      </c>
      <c r="P511" s="376"/>
      <c r="Q511" s="376"/>
      <c r="R511" s="376"/>
      <c r="S511" s="376"/>
      <c r="T511" s="376"/>
      <c r="U511" s="377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80" t="s">
        <v>68</v>
      </c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3"/>
      <c r="N512" s="373"/>
      <c r="O512" s="373"/>
      <c r="P512" s="373"/>
      <c r="Q512" s="373"/>
      <c r="R512" s="373"/>
      <c r="S512" s="373"/>
      <c r="T512" s="373"/>
      <c r="U512" s="373"/>
      <c r="V512" s="373"/>
      <c r="W512" s="373"/>
      <c r="X512" s="373"/>
      <c r="Y512" s="373"/>
      <c r="Z512" s="355"/>
      <c r="AA512" s="355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70">
        <v>4680115880870</v>
      </c>
      <c r="E513" s="371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5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9"/>
      <c r="Q513" s="379"/>
      <c r="R513" s="379"/>
      <c r="S513" s="371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0">
        <v>4640242180540</v>
      </c>
      <c r="E514" s="371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43" t="s">
        <v>676</v>
      </c>
      <c r="P514" s="379"/>
      <c r="Q514" s="379"/>
      <c r="R514" s="379"/>
      <c r="S514" s="371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0">
        <v>4640242181233</v>
      </c>
      <c r="E515" s="371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467" t="s">
        <v>679</v>
      </c>
      <c r="P515" s="379"/>
      <c r="Q515" s="379"/>
      <c r="R515" s="379"/>
      <c r="S515" s="371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0">
        <v>4640242180557</v>
      </c>
      <c r="E516" s="371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511" t="s">
        <v>682</v>
      </c>
      <c r="P516" s="379"/>
      <c r="Q516" s="379"/>
      <c r="R516" s="379"/>
      <c r="S516" s="371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0">
        <v>4640242181226</v>
      </c>
      <c r="E517" s="371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612" t="s">
        <v>685</v>
      </c>
      <c r="P517" s="379"/>
      <c r="Q517" s="379"/>
      <c r="R517" s="379"/>
      <c r="S517" s="371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72"/>
      <c r="B518" s="373"/>
      <c r="C518" s="373"/>
      <c r="D518" s="373"/>
      <c r="E518" s="373"/>
      <c r="F518" s="373"/>
      <c r="G518" s="373"/>
      <c r="H518" s="373"/>
      <c r="I518" s="373"/>
      <c r="J518" s="373"/>
      <c r="K518" s="373"/>
      <c r="L518" s="373"/>
      <c r="M518" s="373"/>
      <c r="N518" s="374"/>
      <c r="O518" s="375" t="s">
        <v>66</v>
      </c>
      <c r="P518" s="376"/>
      <c r="Q518" s="376"/>
      <c r="R518" s="376"/>
      <c r="S518" s="376"/>
      <c r="T518" s="376"/>
      <c r="U518" s="377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3"/>
      <c r="B519" s="373"/>
      <c r="C519" s="373"/>
      <c r="D519" s="373"/>
      <c r="E519" s="373"/>
      <c r="F519" s="373"/>
      <c r="G519" s="373"/>
      <c r="H519" s="373"/>
      <c r="I519" s="373"/>
      <c r="J519" s="373"/>
      <c r="K519" s="373"/>
      <c r="L519" s="373"/>
      <c r="M519" s="373"/>
      <c r="N519" s="374"/>
      <c r="O519" s="375" t="s">
        <v>66</v>
      </c>
      <c r="P519" s="376"/>
      <c r="Q519" s="376"/>
      <c r="R519" s="376"/>
      <c r="S519" s="376"/>
      <c r="T519" s="376"/>
      <c r="U519" s="377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80" t="s">
        <v>205</v>
      </c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3"/>
      <c r="N520" s="373"/>
      <c r="O520" s="373"/>
      <c r="P520" s="373"/>
      <c r="Q520" s="373"/>
      <c r="R520" s="373"/>
      <c r="S520" s="373"/>
      <c r="T520" s="373"/>
      <c r="U520" s="373"/>
      <c r="V520" s="373"/>
      <c r="W520" s="373"/>
      <c r="X520" s="373"/>
      <c r="Y520" s="373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0">
        <v>4640242180120</v>
      </c>
      <c r="E521" s="371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645" t="s">
        <v>688</v>
      </c>
      <c r="P521" s="379"/>
      <c r="Q521" s="379"/>
      <c r="R521" s="379"/>
      <c r="S521" s="371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0">
        <v>4640242180137</v>
      </c>
      <c r="E522" s="371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510" t="s">
        <v>691</v>
      </c>
      <c r="P522" s="379"/>
      <c r="Q522" s="379"/>
      <c r="R522" s="379"/>
      <c r="S522" s="371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2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3"/>
      <c r="N523" s="374"/>
      <c r="O523" s="375" t="s">
        <v>66</v>
      </c>
      <c r="P523" s="376"/>
      <c r="Q523" s="376"/>
      <c r="R523" s="376"/>
      <c r="S523" s="376"/>
      <c r="T523" s="376"/>
      <c r="U523" s="377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3"/>
      <c r="N524" s="374"/>
      <c r="O524" s="375" t="s">
        <v>66</v>
      </c>
      <c r="P524" s="376"/>
      <c r="Q524" s="376"/>
      <c r="R524" s="376"/>
      <c r="S524" s="376"/>
      <c r="T524" s="376"/>
      <c r="U524" s="377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62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3"/>
      <c r="N525" s="517"/>
      <c r="O525" s="456" t="s">
        <v>692</v>
      </c>
      <c r="P525" s="408"/>
      <c r="Q525" s="408"/>
      <c r="R525" s="408"/>
      <c r="S525" s="408"/>
      <c r="T525" s="408"/>
      <c r="U525" s="40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17090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17246.730000000003</v>
      </c>
      <c r="Y525" s="37"/>
      <c r="Z525" s="365"/>
      <c r="AA525" s="365"/>
    </row>
    <row r="526" spans="1:54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3"/>
      <c r="N526" s="517"/>
      <c r="O526" s="456" t="s">
        <v>693</v>
      </c>
      <c r="P526" s="408"/>
      <c r="Q526" s="408"/>
      <c r="R526" s="408"/>
      <c r="S526" s="408"/>
      <c r="T526" s="408"/>
      <c r="U526" s="40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18069.774349457697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18235.654999999995</v>
      </c>
      <c r="Y526" s="37"/>
      <c r="Z526" s="365"/>
      <c r="AA526" s="365"/>
    </row>
    <row r="527" spans="1:54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3"/>
      <c r="N527" s="517"/>
      <c r="O527" s="456" t="s">
        <v>694</v>
      </c>
      <c r="P527" s="408"/>
      <c r="Q527" s="408"/>
      <c r="R527" s="408"/>
      <c r="S527" s="408"/>
      <c r="T527" s="408"/>
      <c r="U527" s="40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32</v>
      </c>
      <c r="Y527" s="37"/>
      <c r="Z527" s="365"/>
      <c r="AA527" s="365"/>
    </row>
    <row r="528" spans="1:54" x14ac:dyDescent="0.2">
      <c r="A528" s="373"/>
      <c r="B528" s="373"/>
      <c r="C528" s="373"/>
      <c r="D528" s="373"/>
      <c r="E528" s="373"/>
      <c r="F528" s="373"/>
      <c r="G528" s="373"/>
      <c r="H528" s="373"/>
      <c r="I528" s="373"/>
      <c r="J528" s="373"/>
      <c r="K528" s="373"/>
      <c r="L528" s="373"/>
      <c r="M528" s="373"/>
      <c r="N528" s="517"/>
      <c r="O528" s="456" t="s">
        <v>696</v>
      </c>
      <c r="P528" s="408"/>
      <c r="Q528" s="408"/>
      <c r="R528" s="408"/>
      <c r="S528" s="408"/>
      <c r="T528" s="408"/>
      <c r="U528" s="409"/>
      <c r="V528" s="37" t="s">
        <v>65</v>
      </c>
      <c r="W528" s="364">
        <f>GrossWeightTotal+PalletQtyTotal*25</f>
        <v>18869.774349457697</v>
      </c>
      <c r="X528" s="364">
        <f>GrossWeightTotalR+PalletQtyTotalR*25</f>
        <v>19035.654999999995</v>
      </c>
      <c r="Y528" s="37"/>
      <c r="Z528" s="365"/>
      <c r="AA528" s="365"/>
    </row>
    <row r="529" spans="1:30" x14ac:dyDescent="0.2">
      <c r="A529" s="373"/>
      <c r="B529" s="373"/>
      <c r="C529" s="373"/>
      <c r="D529" s="373"/>
      <c r="E529" s="373"/>
      <c r="F529" s="373"/>
      <c r="G529" s="373"/>
      <c r="H529" s="373"/>
      <c r="I529" s="373"/>
      <c r="J529" s="373"/>
      <c r="K529" s="373"/>
      <c r="L529" s="373"/>
      <c r="M529" s="373"/>
      <c r="N529" s="517"/>
      <c r="O529" s="456" t="s">
        <v>697</v>
      </c>
      <c r="P529" s="408"/>
      <c r="Q529" s="408"/>
      <c r="R529" s="408"/>
      <c r="S529" s="408"/>
      <c r="T529" s="408"/>
      <c r="U529" s="40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3004.8500145110579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3033</v>
      </c>
      <c r="Y529" s="37"/>
      <c r="Z529" s="365"/>
      <c r="AA529" s="365"/>
    </row>
    <row r="530" spans="1:30" ht="14.25" hidden="1" customHeight="1" x14ac:dyDescent="0.2">
      <c r="A530" s="373"/>
      <c r="B530" s="373"/>
      <c r="C530" s="373"/>
      <c r="D530" s="373"/>
      <c r="E530" s="373"/>
      <c r="F530" s="373"/>
      <c r="G530" s="373"/>
      <c r="H530" s="373"/>
      <c r="I530" s="373"/>
      <c r="J530" s="373"/>
      <c r="K530" s="373"/>
      <c r="L530" s="373"/>
      <c r="M530" s="373"/>
      <c r="N530" s="517"/>
      <c r="O530" s="456" t="s">
        <v>698</v>
      </c>
      <c r="P530" s="408"/>
      <c r="Q530" s="408"/>
      <c r="R530" s="408"/>
      <c r="S530" s="408"/>
      <c r="T530" s="408"/>
      <c r="U530" s="40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36.729800000000012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423" t="s">
        <v>94</v>
      </c>
      <c r="D532" s="644"/>
      <c r="E532" s="644"/>
      <c r="F532" s="507"/>
      <c r="G532" s="423" t="s">
        <v>228</v>
      </c>
      <c r="H532" s="644"/>
      <c r="I532" s="644"/>
      <c r="J532" s="644"/>
      <c r="K532" s="644"/>
      <c r="L532" s="644"/>
      <c r="M532" s="644"/>
      <c r="N532" s="644"/>
      <c r="O532" s="644"/>
      <c r="P532" s="507"/>
      <c r="Q532" s="423" t="s">
        <v>457</v>
      </c>
      <c r="R532" s="507"/>
      <c r="S532" s="423" t="s">
        <v>509</v>
      </c>
      <c r="T532" s="507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97" t="s">
        <v>701</v>
      </c>
      <c r="B533" s="423" t="s">
        <v>59</v>
      </c>
      <c r="C533" s="423" t="s">
        <v>95</v>
      </c>
      <c r="D533" s="423" t="s">
        <v>103</v>
      </c>
      <c r="E533" s="423" t="s">
        <v>94</v>
      </c>
      <c r="F533" s="423" t="s">
        <v>218</v>
      </c>
      <c r="G533" s="423" t="s">
        <v>229</v>
      </c>
      <c r="H533" s="423" t="s">
        <v>236</v>
      </c>
      <c r="I533" s="423" t="s">
        <v>255</v>
      </c>
      <c r="J533" s="423" t="s">
        <v>314</v>
      </c>
      <c r="K533" s="354"/>
      <c r="L533" s="423" t="s">
        <v>344</v>
      </c>
      <c r="M533" s="354"/>
      <c r="N533" s="423" t="s">
        <v>344</v>
      </c>
      <c r="O533" s="423" t="s">
        <v>426</v>
      </c>
      <c r="P533" s="423" t="s">
        <v>444</v>
      </c>
      <c r="Q533" s="423" t="s">
        <v>458</v>
      </c>
      <c r="R533" s="423" t="s">
        <v>484</v>
      </c>
      <c r="S533" s="423" t="s">
        <v>510</v>
      </c>
      <c r="T533" s="423" t="s">
        <v>557</v>
      </c>
      <c r="U533" s="423" t="s">
        <v>585</v>
      </c>
      <c r="V533" s="423" t="s">
        <v>633</v>
      </c>
      <c r="AA533" s="52"/>
      <c r="AD533" s="354"/>
    </row>
    <row r="534" spans="1:30" ht="13.5" customHeight="1" thickBot="1" x14ac:dyDescent="0.25">
      <c r="A534" s="598"/>
      <c r="B534" s="424"/>
      <c r="C534" s="424"/>
      <c r="D534" s="424"/>
      <c r="E534" s="424"/>
      <c r="F534" s="424"/>
      <c r="G534" s="424"/>
      <c r="H534" s="424"/>
      <c r="I534" s="424"/>
      <c r="J534" s="424"/>
      <c r="K534" s="354"/>
      <c r="L534" s="424"/>
      <c r="M534" s="354"/>
      <c r="N534" s="424"/>
      <c r="O534" s="424"/>
      <c r="P534" s="424"/>
      <c r="Q534" s="424"/>
      <c r="R534" s="424"/>
      <c r="S534" s="424"/>
      <c r="T534" s="424"/>
      <c r="U534" s="424"/>
      <c r="V534" s="424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421.20000000000005</v>
      </c>
      <c r="D535" s="46">
        <f>IFERROR(X56*1,"0")+IFERROR(X57*1,"0")+IFERROR(X58*1,"0")+IFERROR(X59*1,"0")</f>
        <v>543.6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3327.1999999999994</v>
      </c>
      <c r="F535" s="46">
        <f>IFERROR(X132*1,"0")+IFERROR(X133*1,"0")+IFERROR(X134*1,"0")+IFERROR(X135*1,"0")+IFERROR(X136*1,"0")</f>
        <v>207.3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1045.8000000000002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2371.7999999999997</v>
      </c>
      <c r="J535" s="46">
        <f>IFERROR(X207*1,"0")+IFERROR(X208*1,"0")+IFERROR(X209*1,"0")+IFERROR(X210*1,"0")+IFERROR(X211*1,"0")+IFERROR(X212*1,"0")+IFERROR(X216*1,"0")+IFERROR(X217*1,"0")</f>
        <v>62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663.6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663.6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110.25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4865.3999999999996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702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228.9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2573.2800000000002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40,00"/>
        <filter val="1 150,00"/>
        <filter val="1 435,00"/>
        <filter val="1 500,00"/>
        <filter val="1 600,00"/>
        <filter val="1 712,00"/>
        <filter val="1,90"/>
        <filter val="100,00"/>
        <filter val="106,00"/>
        <filter val="117,00"/>
        <filter val="118,00"/>
        <filter val="12,87"/>
        <filter val="121,00"/>
        <filter val="124,00"/>
        <filter val="126,33"/>
        <filter val="130,00"/>
        <filter val="131,00"/>
        <filter val="138,00"/>
        <filter val="14,52"/>
        <filter val="140,00"/>
        <filter val="142,00"/>
        <filter val="15,00"/>
        <filter val="152,00"/>
        <filter val="16,00"/>
        <filter val="165,00"/>
        <filter val="17 090,00"/>
        <filter val="17,00"/>
        <filter val="17,95"/>
        <filter val="174,00"/>
        <filter val="178,00"/>
        <filter val="18 069,77"/>
        <filter val="18 869,77"/>
        <filter val="18,82"/>
        <filter val="198,00"/>
        <filter val="2 814,00"/>
        <filter val="20,00"/>
        <filter val="202,00"/>
        <filter val="225,00"/>
        <filter val="236,67"/>
        <filter val="250,00"/>
        <filter val="28,75"/>
        <filter val="280,00"/>
        <filter val="285,64"/>
        <filter val="29,00"/>
        <filter val="294,21"/>
        <filter val="3 004,85"/>
        <filter val="3 550,00"/>
        <filter val="307,00"/>
        <filter val="31,00"/>
        <filter val="31,67"/>
        <filter val="32"/>
        <filter val="320,00"/>
        <filter val="322,00"/>
        <filter val="333,00"/>
        <filter val="334,00"/>
        <filter val="38,61"/>
        <filter val="383,00"/>
        <filter val="389,05"/>
        <filter val="398,00"/>
        <filter val="4,00"/>
        <filter val="400,00"/>
        <filter val="416,00"/>
        <filter val="417,00"/>
        <filter val="42,14"/>
        <filter val="45,00"/>
        <filter val="450,00"/>
        <filter val="454,00"/>
        <filter val="474,00"/>
        <filter val="48,00"/>
        <filter val="5,31"/>
        <filter val="50,00"/>
        <filter val="500,00"/>
        <filter val="51,00"/>
        <filter val="54,00"/>
        <filter val="540,00"/>
        <filter val="57,00"/>
        <filter val="571,00"/>
        <filter val="59,00"/>
        <filter val="6,90"/>
        <filter val="61,00"/>
        <filter val="63,33"/>
        <filter val="667,00"/>
        <filter val="69,00"/>
        <filter val="7,62"/>
        <filter val="70,00"/>
        <filter val="700,00"/>
        <filter val="71,48"/>
        <filter val="713,33"/>
        <filter val="72,00"/>
        <filter val="72,35"/>
        <filter val="74,00"/>
        <filter val="76,67"/>
        <filter val="77,26"/>
        <filter val="80,00"/>
        <filter val="800,00"/>
        <filter val="82,00"/>
        <filter val="84,00"/>
        <filter val="84,29"/>
        <filter val="850,00"/>
        <filter val="87,78"/>
        <filter val="89,65"/>
        <filter val="89,74"/>
        <filter val="90,00"/>
        <filter val="95,00"/>
        <filter val="96,00"/>
        <filter val="98,00"/>
        <filter val="99,00"/>
      </filters>
    </filterColumn>
  </autoFilter>
  <mergeCells count="955"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12:L12"/>
    <mergeCell ref="O83:S83"/>
    <mergeCell ref="O132:S132"/>
    <mergeCell ref="D101:E101"/>
    <mergeCell ref="A33:N34"/>
    <mergeCell ref="P13:Q13"/>
    <mergeCell ref="D56:E56"/>
    <mergeCell ref="D193:E193"/>
    <mergeCell ref="A87:Y87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2024-04-26T11:01:32Z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