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4,24 ПОКОМ КИ филиалы\2 машина Луганск\"/>
    </mc:Choice>
  </mc:AlternateContent>
  <xr:revisionPtr revIDLastSave="0" documentId="13_ncr:1_{D106B96B-EE07-4299-817C-42AB54C701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Y510" i="1" s="1"/>
  <c r="X506" i="1"/>
  <c r="Y506" i="1" s="1"/>
  <c r="O506" i="1"/>
  <c r="Y505" i="1"/>
  <c r="X505" i="1"/>
  <c r="X510" i="1" s="1"/>
  <c r="W503" i="1"/>
  <c r="W502" i="1"/>
  <c r="X501" i="1"/>
  <c r="Y501" i="1" s="1"/>
  <c r="X500" i="1"/>
  <c r="Y500" i="1" s="1"/>
  <c r="X499" i="1"/>
  <c r="W497" i="1"/>
  <c r="X496" i="1"/>
  <c r="W496" i="1"/>
  <c r="Y495" i="1"/>
  <c r="X495" i="1"/>
  <c r="Y494" i="1"/>
  <c r="X494" i="1"/>
  <c r="Y493" i="1"/>
  <c r="X493" i="1"/>
  <c r="Y492" i="1"/>
  <c r="X492" i="1"/>
  <c r="Y491" i="1"/>
  <c r="Y496" i="1" s="1"/>
  <c r="X491" i="1"/>
  <c r="V535" i="1" s="1"/>
  <c r="W487" i="1"/>
  <c r="W486" i="1"/>
  <c r="X485" i="1"/>
  <c r="O485" i="1"/>
  <c r="W483" i="1"/>
  <c r="W482" i="1"/>
  <c r="X481" i="1"/>
  <c r="Y481" i="1" s="1"/>
  <c r="O481" i="1"/>
  <c r="Y480" i="1"/>
  <c r="X480" i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Y472" i="1"/>
  <c r="X472" i="1"/>
  <c r="O472" i="1"/>
  <c r="X471" i="1"/>
  <c r="Y471" i="1" s="1"/>
  <c r="O471" i="1"/>
  <c r="Y470" i="1"/>
  <c r="Y476" i="1" s="1"/>
  <c r="X470" i="1"/>
  <c r="O470" i="1"/>
  <c r="W468" i="1"/>
  <c r="X467" i="1"/>
  <c r="W467" i="1"/>
  <c r="Y466" i="1"/>
  <c r="X466" i="1"/>
  <c r="O466" i="1"/>
  <c r="X465" i="1"/>
  <c r="O465" i="1"/>
  <c r="W463" i="1"/>
  <c r="W462" i="1"/>
  <c r="X461" i="1"/>
  <c r="Y461" i="1" s="1"/>
  <c r="O461" i="1"/>
  <c r="Y460" i="1"/>
  <c r="X460" i="1"/>
  <c r="O460" i="1"/>
  <c r="X459" i="1"/>
  <c r="Y459" i="1" s="1"/>
  <c r="O459" i="1"/>
  <c r="Y458" i="1"/>
  <c r="X458" i="1"/>
  <c r="O458" i="1"/>
  <c r="X457" i="1"/>
  <c r="Y457" i="1" s="1"/>
  <c r="O457" i="1"/>
  <c r="Y456" i="1"/>
  <c r="X456" i="1"/>
  <c r="O456" i="1"/>
  <c r="X455" i="1"/>
  <c r="Y455" i="1" s="1"/>
  <c r="O455" i="1"/>
  <c r="Y454" i="1"/>
  <c r="X454" i="1"/>
  <c r="O454" i="1"/>
  <c r="X453" i="1"/>
  <c r="Y453" i="1" s="1"/>
  <c r="O453" i="1"/>
  <c r="Y452" i="1"/>
  <c r="X452" i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Y432" i="1"/>
  <c r="X432" i="1"/>
  <c r="O432" i="1"/>
  <c r="X431" i="1"/>
  <c r="Y431" i="1" s="1"/>
  <c r="O431" i="1"/>
  <c r="Y430" i="1"/>
  <c r="X430" i="1"/>
  <c r="O430" i="1"/>
  <c r="X429" i="1"/>
  <c r="Y429" i="1" s="1"/>
  <c r="O429" i="1"/>
  <c r="Y428" i="1"/>
  <c r="X428" i="1"/>
  <c r="O428" i="1"/>
  <c r="X427" i="1"/>
  <c r="Y427" i="1" s="1"/>
  <c r="O427" i="1"/>
  <c r="Y426" i="1"/>
  <c r="X426" i="1"/>
  <c r="X434" i="1" s="1"/>
  <c r="O426" i="1"/>
  <c r="W424" i="1"/>
  <c r="W423" i="1"/>
  <c r="Y422" i="1"/>
  <c r="X422" i="1"/>
  <c r="O422" i="1"/>
  <c r="X421" i="1"/>
  <c r="O421" i="1"/>
  <c r="W418" i="1"/>
  <c r="W417" i="1"/>
  <c r="X416" i="1"/>
  <c r="Y416" i="1" s="1"/>
  <c r="O416" i="1"/>
  <c r="Y415" i="1"/>
  <c r="X415" i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Y405" i="1"/>
  <c r="X405" i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Y397" i="1"/>
  <c r="X397" i="1"/>
  <c r="O397" i="1"/>
  <c r="X396" i="1"/>
  <c r="Y396" i="1" s="1"/>
  <c r="O396" i="1"/>
  <c r="Y395" i="1"/>
  <c r="X395" i="1"/>
  <c r="O395" i="1"/>
  <c r="X394" i="1"/>
  <c r="Y394" i="1" s="1"/>
  <c r="O394" i="1"/>
  <c r="Y393" i="1"/>
  <c r="X393" i="1"/>
  <c r="O393" i="1"/>
  <c r="X392" i="1"/>
  <c r="Y392" i="1" s="1"/>
  <c r="O392" i="1"/>
  <c r="Y391" i="1"/>
  <c r="X391" i="1"/>
  <c r="O391" i="1"/>
  <c r="X390" i="1"/>
  <c r="Y390" i="1" s="1"/>
  <c r="O390" i="1"/>
  <c r="Y389" i="1"/>
  <c r="X389" i="1"/>
  <c r="O389" i="1"/>
  <c r="X388" i="1"/>
  <c r="O388" i="1"/>
  <c r="W386" i="1"/>
  <c r="W385" i="1"/>
  <c r="X384" i="1"/>
  <c r="Y384" i="1" s="1"/>
  <c r="O384" i="1"/>
  <c r="Y383" i="1"/>
  <c r="Y385" i="1" s="1"/>
  <c r="X383" i="1"/>
  <c r="O383" i="1"/>
  <c r="W379" i="1"/>
  <c r="X378" i="1"/>
  <c r="W378" i="1"/>
  <c r="Y377" i="1"/>
  <c r="Y378" i="1" s="1"/>
  <c r="X377" i="1"/>
  <c r="X379" i="1" s="1"/>
  <c r="O377" i="1"/>
  <c r="W375" i="1"/>
  <c r="W374" i="1"/>
  <c r="Y373" i="1"/>
  <c r="X373" i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Y365" i="1"/>
  <c r="Y367" i="1" s="1"/>
  <c r="X365" i="1"/>
  <c r="O365" i="1"/>
  <c r="W363" i="1"/>
  <c r="W362" i="1"/>
  <c r="Y361" i="1"/>
  <c r="X361" i="1"/>
  <c r="O361" i="1"/>
  <c r="X360" i="1"/>
  <c r="Y360" i="1" s="1"/>
  <c r="O360" i="1"/>
  <c r="Y359" i="1"/>
  <c r="X359" i="1"/>
  <c r="O359" i="1"/>
  <c r="X358" i="1"/>
  <c r="Y358" i="1" s="1"/>
  <c r="O358" i="1"/>
  <c r="Y357" i="1"/>
  <c r="Y362" i="1" s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Y342" i="1"/>
  <c r="X342" i="1"/>
  <c r="O342" i="1"/>
  <c r="X341" i="1"/>
  <c r="O341" i="1"/>
  <c r="W339" i="1"/>
  <c r="W338" i="1"/>
  <c r="X337" i="1"/>
  <c r="Y337" i="1" s="1"/>
  <c r="O337" i="1"/>
  <c r="Y336" i="1"/>
  <c r="X336" i="1"/>
  <c r="O336" i="1"/>
  <c r="X335" i="1"/>
  <c r="Y335" i="1" s="1"/>
  <c r="O335" i="1"/>
  <c r="Y334" i="1"/>
  <c r="X334" i="1"/>
  <c r="O334" i="1"/>
  <c r="X333" i="1"/>
  <c r="O333" i="1"/>
  <c r="Y332" i="1"/>
  <c r="X332" i="1"/>
  <c r="O332" i="1"/>
  <c r="X331" i="1"/>
  <c r="Y331" i="1" s="1"/>
  <c r="O331" i="1"/>
  <c r="Y330" i="1"/>
  <c r="X330" i="1"/>
  <c r="X338" i="1" s="1"/>
  <c r="O330" i="1"/>
  <c r="W326" i="1"/>
  <c r="X325" i="1"/>
  <c r="W325" i="1"/>
  <c r="Y324" i="1"/>
  <c r="Y325" i="1" s="1"/>
  <c r="X324" i="1"/>
  <c r="X326" i="1" s="1"/>
  <c r="O324" i="1"/>
  <c r="W322" i="1"/>
  <c r="X321" i="1"/>
  <c r="W321" i="1"/>
  <c r="Y320" i="1"/>
  <c r="Y321" i="1" s="1"/>
  <c r="X320" i="1"/>
  <c r="X322" i="1" s="1"/>
  <c r="O320" i="1"/>
  <c r="W318" i="1"/>
  <c r="W317" i="1"/>
  <c r="Y316" i="1"/>
  <c r="X316" i="1"/>
  <c r="O316" i="1"/>
  <c r="X315" i="1"/>
  <c r="O315" i="1"/>
  <c r="Y314" i="1"/>
  <c r="X314" i="1"/>
  <c r="O314" i="1"/>
  <c r="W312" i="1"/>
  <c r="X311" i="1"/>
  <c r="W311" i="1"/>
  <c r="Y310" i="1"/>
  <c r="Y311" i="1" s="1"/>
  <c r="X310" i="1"/>
  <c r="O310" i="1"/>
  <c r="W307" i="1"/>
  <c r="X306" i="1"/>
  <c r="W306" i="1"/>
  <c r="Y305" i="1"/>
  <c r="X305" i="1"/>
  <c r="O305" i="1"/>
  <c r="X304" i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Y297" i="1"/>
  <c r="X297" i="1"/>
  <c r="O297" i="1"/>
  <c r="X296" i="1"/>
  <c r="Y296" i="1" s="1"/>
  <c r="O296" i="1"/>
  <c r="Y295" i="1"/>
  <c r="X295" i="1"/>
  <c r="O295" i="1"/>
  <c r="X294" i="1"/>
  <c r="O294" i="1"/>
  <c r="Y293" i="1"/>
  <c r="X293" i="1"/>
  <c r="O293" i="1"/>
  <c r="W290" i="1"/>
  <c r="X289" i="1"/>
  <c r="W289" i="1"/>
  <c r="Y288" i="1"/>
  <c r="X288" i="1"/>
  <c r="O288" i="1"/>
  <c r="X287" i="1"/>
  <c r="Y287" i="1" s="1"/>
  <c r="O287" i="1"/>
  <c r="Y286" i="1"/>
  <c r="X286" i="1"/>
  <c r="X290" i="1" s="1"/>
  <c r="O286" i="1"/>
  <c r="W284" i="1"/>
  <c r="W283" i="1"/>
  <c r="Y282" i="1"/>
  <c r="X282" i="1"/>
  <c r="O282" i="1"/>
  <c r="X281" i="1"/>
  <c r="Y281" i="1" s="1"/>
  <c r="X280" i="1"/>
  <c r="W278" i="1"/>
  <c r="W277" i="1"/>
  <c r="Y276" i="1"/>
  <c r="X276" i="1"/>
  <c r="O276" i="1"/>
  <c r="X275" i="1"/>
  <c r="O275" i="1"/>
  <c r="Y274" i="1"/>
  <c r="X274" i="1"/>
  <c r="O274" i="1"/>
  <c r="W272" i="1"/>
  <c r="W271" i="1"/>
  <c r="Y270" i="1"/>
  <c r="X270" i="1"/>
  <c r="O270" i="1"/>
  <c r="X269" i="1"/>
  <c r="Y269" i="1" s="1"/>
  <c r="O269" i="1"/>
  <c r="Y268" i="1"/>
  <c r="X268" i="1"/>
  <c r="O268" i="1"/>
  <c r="X267" i="1"/>
  <c r="Y267" i="1" s="1"/>
  <c r="O267" i="1"/>
  <c r="Y266" i="1"/>
  <c r="X266" i="1"/>
  <c r="O266" i="1"/>
  <c r="X265" i="1"/>
  <c r="Y265" i="1" s="1"/>
  <c r="O265" i="1"/>
  <c r="Y264" i="1"/>
  <c r="X264" i="1"/>
  <c r="O264" i="1"/>
  <c r="X263" i="1"/>
  <c r="Y263" i="1" s="1"/>
  <c r="O263" i="1"/>
  <c r="Y262" i="1"/>
  <c r="Y271" i="1" s="1"/>
  <c r="X262" i="1"/>
  <c r="O262" i="1"/>
  <c r="W260" i="1"/>
  <c r="W259" i="1"/>
  <c r="Y258" i="1"/>
  <c r="X258" i="1"/>
  <c r="O258" i="1"/>
  <c r="X257" i="1"/>
  <c r="Y257" i="1" s="1"/>
  <c r="O257" i="1"/>
  <c r="Y256" i="1"/>
  <c r="X256" i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Y244" i="1"/>
  <c r="X244" i="1"/>
  <c r="O244" i="1"/>
  <c r="X243" i="1"/>
  <c r="Y243" i="1" s="1"/>
  <c r="O243" i="1"/>
  <c r="Y242" i="1"/>
  <c r="X242" i="1"/>
  <c r="O242" i="1"/>
  <c r="X241" i="1"/>
  <c r="Y241" i="1" s="1"/>
  <c r="O241" i="1"/>
  <c r="Y240" i="1"/>
  <c r="X240" i="1"/>
  <c r="O240" i="1"/>
  <c r="X239" i="1"/>
  <c r="Y239" i="1" s="1"/>
  <c r="O239" i="1"/>
  <c r="Y238" i="1"/>
  <c r="X238" i="1"/>
  <c r="O238" i="1"/>
  <c r="X237" i="1"/>
  <c r="Y237" i="1" s="1"/>
  <c r="O237" i="1"/>
  <c r="Y236" i="1"/>
  <c r="X236" i="1"/>
  <c r="O236" i="1"/>
  <c r="X235" i="1"/>
  <c r="Y235" i="1" s="1"/>
  <c r="O235" i="1"/>
  <c r="Y234" i="1"/>
  <c r="X234" i="1"/>
  <c r="O234" i="1"/>
  <c r="X233" i="1"/>
  <c r="Y233" i="1" s="1"/>
  <c r="O233" i="1"/>
  <c r="Y232" i="1"/>
  <c r="Y248" i="1" s="1"/>
  <c r="X232" i="1"/>
  <c r="O232" i="1"/>
  <c r="W229" i="1"/>
  <c r="W228" i="1"/>
  <c r="Y227" i="1"/>
  <c r="X227" i="1"/>
  <c r="O227" i="1"/>
  <c r="X226" i="1"/>
  <c r="Y226" i="1" s="1"/>
  <c r="O226" i="1"/>
  <c r="Y225" i="1"/>
  <c r="X225" i="1"/>
  <c r="O225" i="1"/>
  <c r="X224" i="1"/>
  <c r="Y224" i="1" s="1"/>
  <c r="O224" i="1"/>
  <c r="Y223" i="1"/>
  <c r="X223" i="1"/>
  <c r="O223" i="1"/>
  <c r="X222" i="1"/>
  <c r="O222" i="1"/>
  <c r="W219" i="1"/>
  <c r="W218" i="1"/>
  <c r="X217" i="1"/>
  <c r="Y217" i="1" s="1"/>
  <c r="O217" i="1"/>
  <c r="Y216" i="1"/>
  <c r="Y218" i="1" s="1"/>
  <c r="X216" i="1"/>
  <c r="X218" i="1" s="1"/>
  <c r="O216" i="1"/>
  <c r="W214" i="1"/>
  <c r="W213" i="1"/>
  <c r="Y212" i="1"/>
  <c r="X212" i="1"/>
  <c r="O212" i="1"/>
  <c r="X211" i="1"/>
  <c r="Y211" i="1" s="1"/>
  <c r="O211" i="1"/>
  <c r="Y210" i="1"/>
  <c r="X210" i="1"/>
  <c r="O210" i="1"/>
  <c r="X209" i="1"/>
  <c r="Y209" i="1" s="1"/>
  <c r="O209" i="1"/>
  <c r="Y208" i="1"/>
  <c r="X208" i="1"/>
  <c r="O208" i="1"/>
  <c r="X207" i="1"/>
  <c r="O207" i="1"/>
  <c r="W204" i="1"/>
  <c r="W203" i="1"/>
  <c r="X202" i="1"/>
  <c r="Y202" i="1" s="1"/>
  <c r="O202" i="1"/>
  <c r="Y201" i="1"/>
  <c r="Y203" i="1" s="1"/>
  <c r="X201" i="1"/>
  <c r="O201" i="1"/>
  <c r="X200" i="1"/>
  <c r="Y200" i="1" s="1"/>
  <c r="O200" i="1"/>
  <c r="Y199" i="1"/>
  <c r="X199" i="1"/>
  <c r="X203" i="1" s="1"/>
  <c r="O199" i="1"/>
  <c r="W197" i="1"/>
  <c r="W196" i="1"/>
  <c r="Y195" i="1"/>
  <c r="X195" i="1"/>
  <c r="O195" i="1"/>
  <c r="X194" i="1"/>
  <c r="Y194" i="1" s="1"/>
  <c r="O194" i="1"/>
  <c r="Y193" i="1"/>
  <c r="X193" i="1"/>
  <c r="O193" i="1"/>
  <c r="X192" i="1"/>
  <c r="Y192" i="1" s="1"/>
  <c r="O192" i="1"/>
  <c r="Y191" i="1"/>
  <c r="X191" i="1"/>
  <c r="O191" i="1"/>
  <c r="X190" i="1"/>
  <c r="Y190" i="1" s="1"/>
  <c r="O190" i="1"/>
  <c r="Y189" i="1"/>
  <c r="X189" i="1"/>
  <c r="O189" i="1"/>
  <c r="X188" i="1"/>
  <c r="Y188" i="1" s="1"/>
  <c r="O188" i="1"/>
  <c r="Y187" i="1"/>
  <c r="X187" i="1"/>
  <c r="O187" i="1"/>
  <c r="X186" i="1"/>
  <c r="Y186" i="1" s="1"/>
  <c r="O186" i="1"/>
  <c r="Y185" i="1"/>
  <c r="X185" i="1"/>
  <c r="O185" i="1"/>
  <c r="X184" i="1"/>
  <c r="Y184" i="1" s="1"/>
  <c r="O184" i="1"/>
  <c r="Y183" i="1"/>
  <c r="X183" i="1"/>
  <c r="O183" i="1"/>
  <c r="X182" i="1"/>
  <c r="Y182" i="1" s="1"/>
  <c r="O182" i="1"/>
  <c r="Y181" i="1"/>
  <c r="X181" i="1"/>
  <c r="O181" i="1"/>
  <c r="X180" i="1"/>
  <c r="Y180" i="1" s="1"/>
  <c r="O180" i="1"/>
  <c r="Y179" i="1"/>
  <c r="X179" i="1"/>
  <c r="X197" i="1" s="1"/>
  <c r="O179" i="1"/>
  <c r="W177" i="1"/>
  <c r="W176" i="1"/>
  <c r="Y175" i="1"/>
  <c r="X175" i="1"/>
  <c r="O175" i="1"/>
  <c r="X174" i="1"/>
  <c r="Y174" i="1" s="1"/>
  <c r="O174" i="1"/>
  <c r="Y173" i="1"/>
  <c r="X173" i="1"/>
  <c r="O173" i="1"/>
  <c r="X172" i="1"/>
  <c r="O172" i="1"/>
  <c r="W170" i="1"/>
  <c r="W169" i="1"/>
  <c r="X168" i="1"/>
  <c r="Y168" i="1" s="1"/>
  <c r="O168" i="1"/>
  <c r="Y167" i="1"/>
  <c r="Y169" i="1" s="1"/>
  <c r="X167" i="1"/>
  <c r="X169" i="1" s="1"/>
  <c r="O167" i="1"/>
  <c r="W165" i="1"/>
  <c r="W164" i="1"/>
  <c r="Y163" i="1"/>
  <c r="X163" i="1"/>
  <c r="O163" i="1"/>
  <c r="X162" i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Y154" i="1"/>
  <c r="X154" i="1"/>
  <c r="O154" i="1"/>
  <c r="X153" i="1"/>
  <c r="Y153" i="1" s="1"/>
  <c r="O153" i="1"/>
  <c r="Y152" i="1"/>
  <c r="X152" i="1"/>
  <c r="O152" i="1"/>
  <c r="X151" i="1"/>
  <c r="Y151" i="1" s="1"/>
  <c r="O151" i="1"/>
  <c r="Y150" i="1"/>
  <c r="X150" i="1"/>
  <c r="O150" i="1"/>
  <c r="X149" i="1"/>
  <c r="O149" i="1"/>
  <c r="W146" i="1"/>
  <c r="W145" i="1"/>
  <c r="X144" i="1"/>
  <c r="Y144" i="1" s="1"/>
  <c r="O144" i="1"/>
  <c r="Y143" i="1"/>
  <c r="X143" i="1"/>
  <c r="O143" i="1"/>
  <c r="X142" i="1"/>
  <c r="O142" i="1"/>
  <c r="W138" i="1"/>
  <c r="W137" i="1"/>
  <c r="X136" i="1"/>
  <c r="Y136" i="1" s="1"/>
  <c r="O136" i="1"/>
  <c r="Y135" i="1"/>
  <c r="X135" i="1"/>
  <c r="O135" i="1"/>
  <c r="X134" i="1"/>
  <c r="Y134" i="1" s="1"/>
  <c r="O134" i="1"/>
  <c r="Y133" i="1"/>
  <c r="X133" i="1"/>
  <c r="O133" i="1"/>
  <c r="X132" i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Y124" i="1"/>
  <c r="X124" i="1"/>
  <c r="O124" i="1"/>
  <c r="X123" i="1"/>
  <c r="Y123" i="1" s="1"/>
  <c r="O123" i="1"/>
  <c r="Y122" i="1"/>
  <c r="X122" i="1"/>
  <c r="O122" i="1"/>
  <c r="X121" i="1"/>
  <c r="O121" i="1"/>
  <c r="W119" i="1"/>
  <c r="W118" i="1"/>
  <c r="X117" i="1"/>
  <c r="Y117" i="1" s="1"/>
  <c r="O117" i="1"/>
  <c r="Y116" i="1"/>
  <c r="X116" i="1"/>
  <c r="O116" i="1"/>
  <c r="X115" i="1"/>
  <c r="Y115" i="1" s="1"/>
  <c r="O115" i="1"/>
  <c r="Y114" i="1"/>
  <c r="X114" i="1"/>
  <c r="O114" i="1"/>
  <c r="X113" i="1"/>
  <c r="Y113" i="1" s="1"/>
  <c r="O113" i="1"/>
  <c r="Y112" i="1"/>
  <c r="X112" i="1"/>
  <c r="O112" i="1"/>
  <c r="X111" i="1"/>
  <c r="Y111" i="1" s="1"/>
  <c r="O111" i="1"/>
  <c r="Y110" i="1"/>
  <c r="X110" i="1"/>
  <c r="O110" i="1"/>
  <c r="X109" i="1"/>
  <c r="Y109" i="1" s="1"/>
  <c r="O109" i="1"/>
  <c r="Y108" i="1"/>
  <c r="X108" i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Y100" i="1"/>
  <c r="X100" i="1"/>
  <c r="O100" i="1"/>
  <c r="X99" i="1"/>
  <c r="Y99" i="1" s="1"/>
  <c r="O99" i="1"/>
  <c r="Y98" i="1"/>
  <c r="X98" i="1"/>
  <c r="O98" i="1"/>
  <c r="X97" i="1"/>
  <c r="Y97" i="1" s="1"/>
  <c r="O97" i="1"/>
  <c r="Y96" i="1"/>
  <c r="X96" i="1"/>
  <c r="O96" i="1"/>
  <c r="X95" i="1"/>
  <c r="O95" i="1"/>
  <c r="W93" i="1"/>
  <c r="W92" i="1"/>
  <c r="X91" i="1"/>
  <c r="Y91" i="1" s="1"/>
  <c r="O91" i="1"/>
  <c r="Y90" i="1"/>
  <c r="Y92" i="1" s="1"/>
  <c r="X90" i="1"/>
  <c r="O90" i="1"/>
  <c r="X89" i="1"/>
  <c r="Y89" i="1" s="1"/>
  <c r="O89" i="1"/>
  <c r="Y88" i="1"/>
  <c r="X88" i="1"/>
  <c r="X92" i="1" s="1"/>
  <c r="O88" i="1"/>
  <c r="W86" i="1"/>
  <c r="W85" i="1"/>
  <c r="Y84" i="1"/>
  <c r="X84" i="1"/>
  <c r="O84" i="1"/>
  <c r="X83" i="1"/>
  <c r="Y83" i="1" s="1"/>
  <c r="O83" i="1"/>
  <c r="Y82" i="1"/>
  <c r="X82" i="1"/>
  <c r="O82" i="1"/>
  <c r="X81" i="1"/>
  <c r="Y81" i="1" s="1"/>
  <c r="O81" i="1"/>
  <c r="Y80" i="1"/>
  <c r="X80" i="1"/>
  <c r="O80" i="1"/>
  <c r="X79" i="1"/>
  <c r="Y79" i="1" s="1"/>
  <c r="O79" i="1"/>
  <c r="Y78" i="1"/>
  <c r="X78" i="1"/>
  <c r="O78" i="1"/>
  <c r="X77" i="1"/>
  <c r="Y77" i="1" s="1"/>
  <c r="O77" i="1"/>
  <c r="Y76" i="1"/>
  <c r="X76" i="1"/>
  <c r="O76" i="1"/>
  <c r="X75" i="1"/>
  <c r="Y75" i="1" s="1"/>
  <c r="O75" i="1"/>
  <c r="Y74" i="1"/>
  <c r="X74" i="1"/>
  <c r="O74" i="1"/>
  <c r="X73" i="1"/>
  <c r="Y73" i="1" s="1"/>
  <c r="O73" i="1"/>
  <c r="Y72" i="1"/>
  <c r="X72" i="1"/>
  <c r="O72" i="1"/>
  <c r="X71" i="1"/>
  <c r="Y71" i="1" s="1"/>
  <c r="O71" i="1"/>
  <c r="Y70" i="1"/>
  <c r="X70" i="1"/>
  <c r="O70" i="1"/>
  <c r="X69" i="1"/>
  <c r="Y69" i="1" s="1"/>
  <c r="O69" i="1"/>
  <c r="Y68" i="1"/>
  <c r="X68" i="1"/>
  <c r="O68" i="1"/>
  <c r="X67" i="1"/>
  <c r="Y67" i="1" s="1"/>
  <c r="O67" i="1"/>
  <c r="Y66" i="1"/>
  <c r="X66" i="1"/>
  <c r="O66" i="1"/>
  <c r="X65" i="1"/>
  <c r="Y65" i="1" s="1"/>
  <c r="O65" i="1"/>
  <c r="Y64" i="1"/>
  <c r="X64" i="1"/>
  <c r="O64" i="1"/>
  <c r="W61" i="1"/>
  <c r="W60" i="1"/>
  <c r="Y59" i="1"/>
  <c r="X59" i="1"/>
  <c r="Y58" i="1"/>
  <c r="X58" i="1"/>
  <c r="O58" i="1"/>
  <c r="X57" i="1"/>
  <c r="Y57" i="1" s="1"/>
  <c r="O57" i="1"/>
  <c r="Y56" i="1"/>
  <c r="Y60" i="1" s="1"/>
  <c r="X56" i="1"/>
  <c r="O56" i="1"/>
  <c r="W53" i="1"/>
  <c r="X52" i="1"/>
  <c r="W52" i="1"/>
  <c r="Y51" i="1"/>
  <c r="X51" i="1"/>
  <c r="O51" i="1"/>
  <c r="X50" i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Y31" i="1"/>
  <c r="X31" i="1"/>
  <c r="O31" i="1"/>
  <c r="X30" i="1"/>
  <c r="Y30" i="1" s="1"/>
  <c r="O30" i="1"/>
  <c r="Y29" i="1"/>
  <c r="X29" i="1"/>
  <c r="O29" i="1"/>
  <c r="X28" i="1"/>
  <c r="Y28" i="1" s="1"/>
  <c r="O28" i="1"/>
  <c r="Y27" i="1"/>
  <c r="X27" i="1"/>
  <c r="O27" i="1"/>
  <c r="X26" i="1"/>
  <c r="O26" i="1"/>
  <c r="W24" i="1"/>
  <c r="W23" i="1"/>
  <c r="X22" i="1"/>
  <c r="O22" i="1"/>
  <c r="H10" i="1"/>
  <c r="H9" i="1"/>
  <c r="A9" i="1"/>
  <c r="D7" i="1"/>
  <c r="P6" i="1"/>
  <c r="O2" i="1"/>
  <c r="B535" i="1" l="1"/>
  <c r="X527" i="1"/>
  <c r="X526" i="1"/>
  <c r="X23" i="1"/>
  <c r="Y22" i="1"/>
  <c r="Y23" i="1" s="1"/>
  <c r="X24" i="1"/>
  <c r="X33" i="1"/>
  <c r="Y26" i="1"/>
  <c r="Y33" i="1" s="1"/>
  <c r="X93" i="1"/>
  <c r="X104" i="1"/>
  <c r="Y95" i="1"/>
  <c r="Y103" i="1" s="1"/>
  <c r="X103" i="1"/>
  <c r="X118" i="1"/>
  <c r="Y106" i="1"/>
  <c r="Y118" i="1" s="1"/>
  <c r="X119" i="1"/>
  <c r="X128" i="1"/>
  <c r="Y121" i="1"/>
  <c r="Y128" i="1" s="1"/>
  <c r="X146" i="1"/>
  <c r="H535" i="1"/>
  <c r="X158" i="1"/>
  <c r="Y149" i="1"/>
  <c r="Y158" i="1" s="1"/>
  <c r="X159" i="1"/>
  <c r="I535" i="1"/>
  <c r="X165" i="1"/>
  <c r="Y162" i="1"/>
  <c r="Y164" i="1" s="1"/>
  <c r="X204" i="1"/>
  <c r="J535" i="1"/>
  <c r="X214" i="1"/>
  <c r="Y207" i="1"/>
  <c r="Y213" i="1" s="1"/>
  <c r="X228" i="1"/>
  <c r="Y333" i="1"/>
  <c r="Y338" i="1" s="1"/>
  <c r="Q535" i="1"/>
  <c r="X339" i="1"/>
  <c r="F10" i="1"/>
  <c r="J9" i="1"/>
  <c r="F9" i="1"/>
  <c r="A10" i="1"/>
  <c r="W529" i="1"/>
  <c r="W525" i="1"/>
  <c r="X34" i="1"/>
  <c r="X37" i="1"/>
  <c r="Y36" i="1"/>
  <c r="Y37" i="1" s="1"/>
  <c r="X38" i="1"/>
  <c r="X41" i="1"/>
  <c r="Y40" i="1"/>
  <c r="Y41" i="1" s="1"/>
  <c r="X42" i="1"/>
  <c r="X45" i="1"/>
  <c r="Y44" i="1"/>
  <c r="Y45" i="1" s="1"/>
  <c r="X46" i="1"/>
  <c r="C535" i="1"/>
  <c r="X53" i="1"/>
  <c r="Y50" i="1"/>
  <c r="Y52" i="1" s="1"/>
  <c r="X60" i="1"/>
  <c r="Y85" i="1"/>
  <c r="X85" i="1"/>
  <c r="X129" i="1"/>
  <c r="F535" i="1"/>
  <c r="X137" i="1"/>
  <c r="Y132" i="1"/>
  <c r="Y137" i="1" s="1"/>
  <c r="X138" i="1"/>
  <c r="X145" i="1"/>
  <c r="Y142" i="1"/>
  <c r="Y145" i="1" s="1"/>
  <c r="G535" i="1"/>
  <c r="X164" i="1"/>
  <c r="X170" i="1"/>
  <c r="X177" i="1"/>
  <c r="Y172" i="1"/>
  <c r="Y176" i="1" s="1"/>
  <c r="X176" i="1"/>
  <c r="Y196" i="1"/>
  <c r="X196" i="1"/>
  <c r="X213" i="1"/>
  <c r="X219" i="1"/>
  <c r="X229" i="1"/>
  <c r="Y222" i="1"/>
  <c r="Y228" i="1" s="1"/>
  <c r="X249" i="1"/>
  <c r="X252" i="1"/>
  <c r="Y251" i="1"/>
  <c r="Y252" i="1" s="1"/>
  <c r="X253" i="1"/>
  <c r="X260" i="1"/>
  <c r="Y255" i="1"/>
  <c r="Y259" i="1" s="1"/>
  <c r="X259" i="1"/>
  <c r="X271" i="1"/>
  <c r="Y277" i="1"/>
  <c r="Y275" i="1"/>
  <c r="X277" i="1"/>
  <c r="Y294" i="1"/>
  <c r="Y301" i="1" s="1"/>
  <c r="X302" i="1"/>
  <c r="Y317" i="1"/>
  <c r="Y315" i="1"/>
  <c r="X317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D535" i="1"/>
  <c r="X61" i="1"/>
  <c r="E535" i="1"/>
  <c r="X86" i="1"/>
  <c r="N535" i="1"/>
  <c r="X248" i="1"/>
  <c r="X272" i="1"/>
  <c r="X278" i="1"/>
  <c r="X284" i="1"/>
  <c r="Y280" i="1"/>
  <c r="Y283" i="1" s="1"/>
  <c r="X283" i="1"/>
  <c r="Y289" i="1"/>
  <c r="O535" i="1"/>
  <c r="X307" i="1"/>
  <c r="Y304" i="1"/>
  <c r="Y306" i="1" s="1"/>
  <c r="X318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<sst xmlns="http://schemas.openxmlformats.org/spreadsheetml/2006/main" count="2243" uniqueCount="735">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</sst>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5"/>
  <sheetViews>
    <sheetView showGridLines="0" tabSelected="1" topLeftCell="A509" zoomScaleNormal="100" zoomScaleSheetLayoutView="100" workbookViewId="0">
      <selection activeCell="AA530" sqref="AA530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490" t="s">
        <v>0</v>
      </c>
      <c r="E1" s="491"/>
      <c r="F1" s="491"/>
      <c r="G1" s="12" t="s">
        <v>1</v>
      </c>
      <c r="H1" s="490" t="s">
        <v>2</v>
      </c>
      <c r="I1" s="491"/>
      <c r="J1" s="491"/>
      <c r="K1" s="491"/>
      <c r="L1" s="491"/>
      <c r="M1" s="491"/>
      <c r="N1" s="491"/>
      <c r="O1" s="491"/>
      <c r="P1" s="491"/>
      <c r="Q1" s="732" t="s">
        <v>3</v>
      </c>
      <c r="R1" s="491"/>
      <c r="S1" s="49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4"/>
      <c r="Q2" s="374"/>
      <c r="R2" s="374"/>
      <c r="S2" s="374"/>
      <c r="T2" s="374"/>
      <c r="U2" s="374"/>
      <c r="V2" s="374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4"/>
      <c r="P3" s="374"/>
      <c r="Q3" s="374"/>
      <c r="R3" s="374"/>
      <c r="S3" s="374"/>
      <c r="T3" s="374"/>
      <c r="U3" s="374"/>
      <c r="V3" s="374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7</v>
      </c>
      <c r="B5" s="486"/>
      <c r="C5" s="487"/>
      <c r="D5" s="412"/>
      <c r="E5" s="414"/>
      <c r="F5" s="697" t="s">
        <v>8</v>
      </c>
      <c r="G5" s="487"/>
      <c r="H5" s="412"/>
      <c r="I5" s="413"/>
      <c r="J5" s="413"/>
      <c r="K5" s="413"/>
      <c r="L5" s="414"/>
      <c r="M5" s="59"/>
      <c r="O5" s="24" t="s">
        <v>9</v>
      </c>
      <c r="P5" s="729">
        <v>45404</v>
      </c>
      <c r="Q5" s="530"/>
      <c r="S5" s="606" t="s">
        <v>10</v>
      </c>
      <c r="T5" s="426"/>
      <c r="U5" s="609" t="s">
        <v>11</v>
      </c>
      <c r="V5" s="530"/>
      <c r="AA5" s="51"/>
      <c r="AB5" s="51"/>
      <c r="AC5" s="51"/>
    </row>
    <row r="6" spans="1:30" s="359" customFormat="1" ht="24" customHeight="1" x14ac:dyDescent="0.2">
      <c r="A6" s="521" t="s">
        <v>12</v>
      </c>
      <c r="B6" s="486"/>
      <c r="C6" s="487"/>
      <c r="D6" s="669" t="s">
        <v>13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14</v>
      </c>
      <c r="P6" s="396" t="str">
        <f>IF(P5=0," ",CHOOSE(WEEKDAY(P5,2),"Понедельник","Вторник","Среда","Четверг","Пятница","Суббота","Воскресенье"))</f>
        <v>Понедельник</v>
      </c>
      <c r="Q6" s="368"/>
      <c r="S6" s="425" t="s">
        <v>15</v>
      </c>
      <c r="T6" s="426"/>
      <c r="U6" s="663" t="s">
        <v>16</v>
      </c>
      <c r="V6" s="444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87" t="str">
        <f>IFERROR(VLOOKUP(DeliveryAddress,Table,3,0),1)</f>
        <v>1</v>
      </c>
      <c r="E7" s="588"/>
      <c r="F7" s="588"/>
      <c r="G7" s="588"/>
      <c r="H7" s="588"/>
      <c r="I7" s="588"/>
      <c r="J7" s="588"/>
      <c r="K7" s="588"/>
      <c r="L7" s="559"/>
      <c r="M7" s="61"/>
      <c r="O7" s="24"/>
      <c r="P7" s="42"/>
      <c r="Q7" s="42"/>
      <c r="S7" s="374"/>
      <c r="T7" s="426"/>
      <c r="U7" s="664"/>
      <c r="V7" s="665"/>
      <c r="AA7" s="51"/>
      <c r="AB7" s="51"/>
      <c r="AC7" s="51"/>
    </row>
    <row r="8" spans="1:30" s="359" customFormat="1" ht="25.5" customHeight="1" x14ac:dyDescent="0.2">
      <c r="A8" s="735" t="s">
        <v>17</v>
      </c>
      <c r="B8" s="394"/>
      <c r="C8" s="395"/>
      <c r="D8" s="481"/>
      <c r="E8" s="482"/>
      <c r="F8" s="482"/>
      <c r="G8" s="482"/>
      <c r="H8" s="482"/>
      <c r="I8" s="482"/>
      <c r="J8" s="482"/>
      <c r="K8" s="482"/>
      <c r="L8" s="483"/>
      <c r="M8" s="62"/>
      <c r="O8" s="24" t="s">
        <v>18</v>
      </c>
      <c r="P8" s="558">
        <v>0.41666666666666669</v>
      </c>
      <c r="Q8" s="559"/>
      <c r="S8" s="374"/>
      <c r="T8" s="426"/>
      <c r="U8" s="664"/>
      <c r="V8" s="665"/>
      <c r="AA8" s="51"/>
      <c r="AB8" s="51"/>
      <c r="AC8" s="51"/>
    </row>
    <row r="9" spans="1:30" s="359" customFormat="1" ht="39.950000000000003" customHeight="1" x14ac:dyDescent="0.2">
      <c r="A9" s="5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538"/>
      <c r="E9" s="385"/>
      <c r="F9" s="5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526"/>
      <c r="Q9" s="527"/>
      <c r="S9" s="374"/>
      <c r="T9" s="426"/>
      <c r="U9" s="666"/>
      <c r="V9" s="667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538"/>
      <c r="E10" s="385"/>
      <c r="F10" s="5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643" t="str">
        <f>IFERROR(VLOOKUP($D$10,Proxy,2,FALSE),"")</f>
        <v/>
      </c>
      <c r="I10" s="374"/>
      <c r="J10" s="374"/>
      <c r="K10" s="374"/>
      <c r="L10" s="374"/>
      <c r="M10" s="358"/>
      <c r="O10" s="26" t="s">
        <v>20</v>
      </c>
      <c r="P10" s="614"/>
      <c r="Q10" s="615"/>
      <c r="T10" s="24" t="s">
        <v>21</v>
      </c>
      <c r="U10" s="443" t="s">
        <v>22</v>
      </c>
      <c r="V10" s="444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9"/>
      <c r="Q11" s="530"/>
      <c r="T11" s="24" t="s">
        <v>25</v>
      </c>
      <c r="U11" s="603" t="s">
        <v>26</v>
      </c>
      <c r="V11" s="527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3" t="s">
        <v>27</v>
      </c>
      <c r="B12" s="486"/>
      <c r="C12" s="486"/>
      <c r="D12" s="486"/>
      <c r="E12" s="486"/>
      <c r="F12" s="486"/>
      <c r="G12" s="486"/>
      <c r="H12" s="486"/>
      <c r="I12" s="486"/>
      <c r="J12" s="486"/>
      <c r="K12" s="486"/>
      <c r="L12" s="487"/>
      <c r="M12" s="63"/>
      <c r="O12" s="24" t="s">
        <v>28</v>
      </c>
      <c r="P12" s="558"/>
      <c r="Q12" s="559"/>
      <c r="R12" s="23"/>
      <c r="T12" s="24"/>
      <c r="U12" s="491"/>
      <c r="V12" s="374"/>
      <c r="AA12" s="51"/>
      <c r="AB12" s="51"/>
      <c r="AC12" s="51"/>
    </row>
    <row r="13" spans="1:30" s="359" customFormat="1" ht="23.25" customHeight="1" x14ac:dyDescent="0.2">
      <c r="A13" s="693" t="s">
        <v>29</v>
      </c>
      <c r="B13" s="486"/>
      <c r="C13" s="486"/>
      <c r="D13" s="486"/>
      <c r="E13" s="486"/>
      <c r="F13" s="486"/>
      <c r="G13" s="486"/>
      <c r="H13" s="486"/>
      <c r="I13" s="486"/>
      <c r="J13" s="486"/>
      <c r="K13" s="486"/>
      <c r="L13" s="487"/>
      <c r="M13" s="63"/>
      <c r="N13" s="26"/>
      <c r="O13" s="26" t="s">
        <v>30</v>
      </c>
      <c r="P13" s="603"/>
      <c r="Q13" s="527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3" t="s">
        <v>31</v>
      </c>
      <c r="B14" s="486"/>
      <c r="C14" s="486"/>
      <c r="D14" s="486"/>
      <c r="E14" s="486"/>
      <c r="F14" s="486"/>
      <c r="G14" s="486"/>
      <c r="H14" s="486"/>
      <c r="I14" s="486"/>
      <c r="J14" s="486"/>
      <c r="K14" s="486"/>
      <c r="L14" s="487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23" t="s">
        <v>32</v>
      </c>
      <c r="B15" s="486"/>
      <c r="C15" s="486"/>
      <c r="D15" s="486"/>
      <c r="E15" s="486"/>
      <c r="F15" s="486"/>
      <c r="G15" s="486"/>
      <c r="H15" s="486"/>
      <c r="I15" s="486"/>
      <c r="J15" s="486"/>
      <c r="K15" s="486"/>
      <c r="L15" s="487"/>
      <c r="M15" s="64"/>
      <c r="O15" s="516" t="s">
        <v>33</v>
      </c>
      <c r="P15" s="491"/>
      <c r="Q15" s="491"/>
      <c r="R15" s="491"/>
      <c r="S15" s="49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7"/>
      <c r="P16" s="517"/>
      <c r="Q16" s="517"/>
      <c r="R16" s="517"/>
      <c r="S16" s="517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37" t="s">
        <v>36</v>
      </c>
      <c r="D17" s="420" t="s">
        <v>37</v>
      </c>
      <c r="E17" s="454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53"/>
      <c r="Q17" s="453"/>
      <c r="R17" s="453"/>
      <c r="S17" s="454"/>
      <c r="T17" s="722" t="s">
        <v>48</v>
      </c>
      <c r="U17" s="487"/>
      <c r="V17" s="420" t="s">
        <v>49</v>
      </c>
      <c r="W17" s="420" t="s">
        <v>50</v>
      </c>
      <c r="X17" s="743" t="s">
        <v>51</v>
      </c>
      <c r="Y17" s="420" t="s">
        <v>52</v>
      </c>
      <c r="Z17" s="468" t="s">
        <v>53</v>
      </c>
      <c r="AA17" s="468" t="s">
        <v>54</v>
      </c>
      <c r="AB17" s="468" t="s">
        <v>55</v>
      </c>
      <c r="AC17" s="469"/>
      <c r="AD17" s="470"/>
      <c r="AE17" s="479"/>
      <c r="BB17" s="720" t="s">
        <v>56</v>
      </c>
    </row>
    <row r="18" spans="1:54" ht="14.25" customHeight="1" x14ac:dyDescent="0.2">
      <c r="A18" s="421"/>
      <c r="B18" s="421"/>
      <c r="C18" s="421"/>
      <c r="D18" s="455"/>
      <c r="E18" s="457"/>
      <c r="F18" s="421"/>
      <c r="G18" s="421"/>
      <c r="H18" s="421"/>
      <c r="I18" s="421"/>
      <c r="J18" s="421"/>
      <c r="K18" s="421"/>
      <c r="L18" s="421"/>
      <c r="M18" s="421"/>
      <c r="N18" s="421"/>
      <c r="O18" s="455"/>
      <c r="P18" s="456"/>
      <c r="Q18" s="456"/>
      <c r="R18" s="456"/>
      <c r="S18" s="457"/>
      <c r="T18" s="357" t="s">
        <v>57</v>
      </c>
      <c r="U18" s="357" t="s">
        <v>58</v>
      </c>
      <c r="V18" s="421"/>
      <c r="W18" s="421"/>
      <c r="X18" s="744"/>
      <c r="Y18" s="421"/>
      <c r="Z18" s="630"/>
      <c r="AA18" s="630"/>
      <c r="AB18" s="471"/>
      <c r="AC18" s="472"/>
      <c r="AD18" s="473"/>
      <c r="AE18" s="480"/>
      <c r="BB18" s="374"/>
    </row>
    <row r="19" spans="1:54" ht="27.75" customHeight="1" x14ac:dyDescent="0.2">
      <c r="A19" s="449" t="s">
        <v>59</v>
      </c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8"/>
      <c r="AA19" s="48"/>
    </row>
    <row r="20" spans="1:54" ht="16.5" customHeight="1" x14ac:dyDescent="0.25">
      <c r="A20" s="381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56"/>
      <c r="AA20" s="356"/>
    </row>
    <row r="21" spans="1:54" ht="14.25" customHeight="1" x14ac:dyDescent="0.25">
      <c r="A21" s="376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74"/>
      <c r="Z21" s="355"/>
      <c r="AA21" s="355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68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67"/>
      <c r="Q22" s="367"/>
      <c r="R22" s="367"/>
      <c r="S22" s="368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73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374"/>
      <c r="N23" s="375"/>
      <c r="O23" s="393" t="s">
        <v>66</v>
      </c>
      <c r="P23" s="394"/>
      <c r="Q23" s="394"/>
      <c r="R23" s="394"/>
      <c r="S23" s="394"/>
      <c r="T23" s="394"/>
      <c r="U23" s="395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374"/>
      <c r="N24" s="375"/>
      <c r="O24" s="393" t="s">
        <v>66</v>
      </c>
      <c r="P24" s="394"/>
      <c r="Q24" s="394"/>
      <c r="R24" s="394"/>
      <c r="S24" s="394"/>
      <c r="T24" s="394"/>
      <c r="U24" s="395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customHeight="1" x14ac:dyDescent="0.25">
      <c r="A25" s="376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55"/>
      <c r="AA25" s="355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68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67"/>
      <c r="Q26" s="367"/>
      <c r="R26" s="367"/>
      <c r="S26" s="368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68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67"/>
      <c r="Q27" s="367"/>
      <c r="R27" s="367"/>
      <c r="S27" s="368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68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67"/>
      <c r="Q28" s="367"/>
      <c r="R28" s="367"/>
      <c r="S28" s="368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68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67"/>
      <c r="Q29" s="367"/>
      <c r="R29" s="367"/>
      <c r="S29" s="368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68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67"/>
      <c r="Q30" s="367"/>
      <c r="R30" s="367"/>
      <c r="S30" s="368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68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67"/>
      <c r="Q31" s="367"/>
      <c r="R31" s="367"/>
      <c r="S31" s="368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68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67"/>
      <c r="Q32" s="367"/>
      <c r="R32" s="367"/>
      <c r="S32" s="368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73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5"/>
      <c r="O33" s="393" t="s">
        <v>66</v>
      </c>
      <c r="P33" s="394"/>
      <c r="Q33" s="394"/>
      <c r="R33" s="394"/>
      <c r="S33" s="394"/>
      <c r="T33" s="394"/>
      <c r="U33" s="395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5"/>
      <c r="O34" s="393" t="s">
        <v>66</v>
      </c>
      <c r="P34" s="394"/>
      <c r="Q34" s="394"/>
      <c r="R34" s="394"/>
      <c r="S34" s="394"/>
      <c r="T34" s="394"/>
      <c r="U34" s="395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customHeight="1" x14ac:dyDescent="0.25">
      <c r="A35" s="376" t="s">
        <v>82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74"/>
      <c r="Z35" s="355"/>
      <c r="AA35" s="355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68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67"/>
      <c r="Q36" s="367"/>
      <c r="R36" s="367"/>
      <c r="S36" s="368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73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374"/>
      <c r="N37" s="375"/>
      <c r="O37" s="393" t="s">
        <v>66</v>
      </c>
      <c r="P37" s="394"/>
      <c r="Q37" s="394"/>
      <c r="R37" s="394"/>
      <c r="S37" s="394"/>
      <c r="T37" s="394"/>
      <c r="U37" s="395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5"/>
      <c r="O38" s="393" t="s">
        <v>66</v>
      </c>
      <c r="P38" s="394"/>
      <c r="Q38" s="394"/>
      <c r="R38" s="394"/>
      <c r="S38" s="394"/>
      <c r="T38" s="394"/>
      <c r="U38" s="395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customHeight="1" x14ac:dyDescent="0.25">
      <c r="A39" s="376" t="s">
        <v>87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74"/>
      <c r="Z39" s="355"/>
      <c r="AA39" s="355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68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67"/>
      <c r="Q40" s="367"/>
      <c r="R40" s="367"/>
      <c r="S40" s="368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73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5"/>
      <c r="O41" s="393" t="s">
        <v>66</v>
      </c>
      <c r="P41" s="394"/>
      <c r="Q41" s="394"/>
      <c r="R41" s="394"/>
      <c r="S41" s="394"/>
      <c r="T41" s="394"/>
      <c r="U41" s="395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5"/>
      <c r="O42" s="393" t="s">
        <v>66</v>
      </c>
      <c r="P42" s="394"/>
      <c r="Q42" s="394"/>
      <c r="R42" s="394"/>
      <c r="S42" s="394"/>
      <c r="T42" s="394"/>
      <c r="U42" s="395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customHeight="1" x14ac:dyDescent="0.25">
      <c r="A43" s="376" t="s">
        <v>91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74"/>
      <c r="Z43" s="355"/>
      <c r="AA43" s="355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68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67"/>
      <c r="Q44" s="367"/>
      <c r="R44" s="367"/>
      <c r="S44" s="368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73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5"/>
      <c r="O45" s="393" t="s">
        <v>66</v>
      </c>
      <c r="P45" s="394"/>
      <c r="Q45" s="394"/>
      <c r="R45" s="394"/>
      <c r="S45" s="394"/>
      <c r="T45" s="394"/>
      <c r="U45" s="395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374"/>
      <c r="N46" s="375"/>
      <c r="O46" s="393" t="s">
        <v>66</v>
      </c>
      <c r="P46" s="394"/>
      <c r="Q46" s="394"/>
      <c r="R46" s="394"/>
      <c r="S46" s="394"/>
      <c r="T46" s="394"/>
      <c r="U46" s="395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customHeight="1" x14ac:dyDescent="0.2">
      <c r="A47" s="449" t="s">
        <v>94</v>
      </c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P47" s="450"/>
      <c r="Q47" s="450"/>
      <c r="R47" s="450"/>
      <c r="S47" s="450"/>
      <c r="T47" s="450"/>
      <c r="U47" s="450"/>
      <c r="V47" s="450"/>
      <c r="W47" s="450"/>
      <c r="X47" s="450"/>
      <c r="Y47" s="450"/>
      <c r="Z47" s="48"/>
      <c r="AA47" s="48"/>
    </row>
    <row r="48" spans="1:54" ht="16.5" customHeight="1" x14ac:dyDescent="0.25">
      <c r="A48" s="381" t="s">
        <v>95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74"/>
      <c r="Z48" s="356"/>
      <c r="AA48" s="356"/>
    </row>
    <row r="49" spans="1:54" ht="14.25" customHeight="1" x14ac:dyDescent="0.25">
      <c r="A49" s="376" t="s">
        <v>96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74"/>
      <c r="Z49" s="355"/>
      <c r="AA49" s="355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68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67"/>
      <c r="Q50" s="367"/>
      <c r="R50" s="367"/>
      <c r="S50" s="368"/>
      <c r="T50" s="34"/>
      <c r="U50" s="34"/>
      <c r="V50" s="35" t="s">
        <v>65</v>
      </c>
      <c r="W50" s="362">
        <v>417</v>
      </c>
      <c r="X50" s="363">
        <f>IFERROR(IF(W50="",0,CEILING((W50/$H50),1)*$H50),"")</f>
        <v>421.20000000000005</v>
      </c>
      <c r="Y50" s="36">
        <f>IFERROR(IF(X50=0,"",ROUNDUP(X50/H50,0)*0.02175),"")</f>
        <v>0.84824999999999995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68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67"/>
      <c r="Q51" s="367"/>
      <c r="R51" s="367"/>
      <c r="S51" s="368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3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374"/>
      <c r="N52" s="375"/>
      <c r="O52" s="393" t="s">
        <v>66</v>
      </c>
      <c r="P52" s="394"/>
      <c r="Q52" s="394"/>
      <c r="R52" s="394"/>
      <c r="S52" s="394"/>
      <c r="T52" s="394"/>
      <c r="U52" s="395"/>
      <c r="V52" s="37" t="s">
        <v>67</v>
      </c>
      <c r="W52" s="364">
        <f>IFERROR(W50/H50,"0")+IFERROR(W51/H51,"0")</f>
        <v>38.611111111111107</v>
      </c>
      <c r="X52" s="364">
        <f>IFERROR(X50/H50,"0")+IFERROR(X51/H51,"0")</f>
        <v>39</v>
      </c>
      <c r="Y52" s="364">
        <f>IFERROR(IF(Y50="",0,Y50),"0")+IFERROR(IF(Y51="",0,Y51),"0")</f>
        <v>0.84824999999999995</v>
      </c>
      <c r="Z52" s="365"/>
      <c r="AA52" s="365"/>
    </row>
    <row r="53" spans="1:54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374"/>
      <c r="N53" s="375"/>
      <c r="O53" s="393" t="s">
        <v>66</v>
      </c>
      <c r="P53" s="394"/>
      <c r="Q53" s="394"/>
      <c r="R53" s="394"/>
      <c r="S53" s="394"/>
      <c r="T53" s="394"/>
      <c r="U53" s="395"/>
      <c r="V53" s="37" t="s">
        <v>65</v>
      </c>
      <c r="W53" s="364">
        <f>IFERROR(SUM(W50:W51),"0")</f>
        <v>417</v>
      </c>
      <c r="X53" s="364">
        <f>IFERROR(SUM(X50:X51),"0")</f>
        <v>421.20000000000005</v>
      </c>
      <c r="Y53" s="37"/>
      <c r="Z53" s="365"/>
      <c r="AA53" s="365"/>
    </row>
    <row r="54" spans="1:54" ht="16.5" customHeight="1" x14ac:dyDescent="0.25">
      <c r="A54" s="381" t="s">
        <v>103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56"/>
      <c r="AA54" s="356"/>
    </row>
    <row r="55" spans="1:54" ht="14.25" customHeight="1" x14ac:dyDescent="0.25">
      <c r="A55" s="376" t="s">
        <v>104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74"/>
      <c r="Z55" s="355"/>
      <c r="AA55" s="355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68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67"/>
      <c r="Q56" s="367"/>
      <c r="R56" s="367"/>
      <c r="S56" s="368"/>
      <c r="T56" s="34"/>
      <c r="U56" s="34"/>
      <c r="V56" s="35" t="s">
        <v>65</v>
      </c>
      <c r="W56" s="362">
        <v>398</v>
      </c>
      <c r="X56" s="363">
        <f>IFERROR(IF(W56="",0,CEILING((W56/$H56),1)*$H56),"")</f>
        <v>399.6</v>
      </c>
      <c r="Y56" s="36">
        <f>IFERROR(IF(X56=0,"",ROUNDUP(X56/H56,0)*0.02175),"")</f>
        <v>0.80474999999999997</v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68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67"/>
      <c r="Q57" s="367"/>
      <c r="R57" s="367"/>
      <c r="S57" s="368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68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67"/>
      <c r="Q58" s="367"/>
      <c r="R58" s="367"/>
      <c r="S58" s="368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68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1" t="s">
        <v>113</v>
      </c>
      <c r="P59" s="367"/>
      <c r="Q59" s="367"/>
      <c r="R59" s="367"/>
      <c r="S59" s="368"/>
      <c r="T59" s="34"/>
      <c r="U59" s="34"/>
      <c r="V59" s="35" t="s">
        <v>65</v>
      </c>
      <c r="W59" s="362">
        <v>142</v>
      </c>
      <c r="X59" s="363">
        <f>IFERROR(IF(W59="",0,CEILING((W59/$H59),1)*$H59),"")</f>
        <v>144</v>
      </c>
      <c r="Y59" s="36">
        <f>IFERROR(IF(X59=0,"",ROUNDUP(X59/H59,0)*0.00937),"")</f>
        <v>0.33732000000000001</v>
      </c>
      <c r="Z59" s="56"/>
      <c r="AA59" s="57"/>
      <c r="AE59" s="58"/>
      <c r="BB59" s="81" t="s">
        <v>1</v>
      </c>
    </row>
    <row r="60" spans="1:54" x14ac:dyDescent="0.2">
      <c r="A60" s="373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374"/>
      <c r="N60" s="375"/>
      <c r="O60" s="393" t="s">
        <v>66</v>
      </c>
      <c r="P60" s="394"/>
      <c r="Q60" s="394"/>
      <c r="R60" s="394"/>
      <c r="S60" s="394"/>
      <c r="T60" s="394"/>
      <c r="U60" s="395"/>
      <c r="V60" s="37" t="s">
        <v>67</v>
      </c>
      <c r="W60" s="364">
        <f>IFERROR(W56/H56,"0")+IFERROR(W57/H57,"0")+IFERROR(W58/H58,"0")+IFERROR(W59/H59,"0")</f>
        <v>72.351851851851848</v>
      </c>
      <c r="X60" s="364">
        <f>IFERROR(X56/H56,"0")+IFERROR(X57/H57,"0")+IFERROR(X58/H58,"0")+IFERROR(X59/H59,"0")</f>
        <v>73</v>
      </c>
      <c r="Y60" s="364">
        <f>IFERROR(IF(Y56="",0,Y56),"0")+IFERROR(IF(Y57="",0,Y57),"0")+IFERROR(IF(Y58="",0,Y58),"0")+IFERROR(IF(Y59="",0,Y59),"0")</f>
        <v>1.1420699999999999</v>
      </c>
      <c r="Z60" s="365"/>
      <c r="AA60" s="365"/>
    </row>
    <row r="61" spans="1:54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5"/>
      <c r="O61" s="393" t="s">
        <v>66</v>
      </c>
      <c r="P61" s="394"/>
      <c r="Q61" s="394"/>
      <c r="R61" s="394"/>
      <c r="S61" s="394"/>
      <c r="T61" s="394"/>
      <c r="U61" s="395"/>
      <c r="V61" s="37" t="s">
        <v>65</v>
      </c>
      <c r="W61" s="364">
        <f>IFERROR(SUM(W56:W59),"0")</f>
        <v>540</v>
      </c>
      <c r="X61" s="364">
        <f>IFERROR(SUM(X56:X59),"0")</f>
        <v>543.6</v>
      </c>
      <c r="Y61" s="37"/>
      <c r="Z61" s="365"/>
      <c r="AA61" s="365"/>
    </row>
    <row r="62" spans="1:54" ht="16.5" customHeight="1" x14ac:dyDescent="0.25">
      <c r="A62" s="381" t="s">
        <v>94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74"/>
      <c r="Z62" s="356"/>
      <c r="AA62" s="356"/>
    </row>
    <row r="63" spans="1:54" ht="14.25" customHeight="1" x14ac:dyDescent="0.25">
      <c r="A63" s="376" t="s">
        <v>104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74"/>
      <c r="Z63" s="355"/>
      <c r="AA63" s="355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68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67"/>
      <c r="Q64" s="367"/>
      <c r="R64" s="367"/>
      <c r="S64" s="368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9">
        <v>4607091385670</v>
      </c>
      <c r="E65" s="368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67"/>
      <c r="Q65" s="367"/>
      <c r="R65" s="367"/>
      <c r="S65" s="368"/>
      <c r="T65" s="34"/>
      <c r="U65" s="34"/>
      <c r="V65" s="35" t="s">
        <v>65</v>
      </c>
      <c r="W65" s="362">
        <v>1500</v>
      </c>
      <c r="X65" s="363">
        <f t="shared" si="2"/>
        <v>1500.8</v>
      </c>
      <c r="Y65" s="36">
        <f t="shared" si="3"/>
        <v>2.9144999999999999</v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119</v>
      </c>
      <c r="C66" s="31">
        <v>4301011380</v>
      </c>
      <c r="D66" s="369">
        <v>4607091385670</v>
      </c>
      <c r="E66" s="368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67"/>
      <c r="Q66" s="367"/>
      <c r="R66" s="367"/>
      <c r="S66" s="368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68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67"/>
      <c r="Q67" s="367"/>
      <c r="R67" s="367"/>
      <c r="S67" s="368"/>
      <c r="T67" s="34"/>
      <c r="U67" s="34"/>
      <c r="V67" s="35" t="s">
        <v>65</v>
      </c>
      <c r="W67" s="362">
        <v>198</v>
      </c>
      <c r="X67" s="363">
        <f t="shared" si="2"/>
        <v>201.6</v>
      </c>
      <c r="Y67" s="36">
        <f t="shared" si="3"/>
        <v>0.39149999999999996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68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67"/>
      <c r="Q68" s="367"/>
      <c r="R68" s="367"/>
      <c r="S68" s="368"/>
      <c r="T68" s="34"/>
      <c r="U68" s="34"/>
      <c r="V68" s="35" t="s">
        <v>65</v>
      </c>
      <c r="W68" s="362">
        <v>454</v>
      </c>
      <c r="X68" s="363">
        <f t="shared" si="2"/>
        <v>464.40000000000003</v>
      </c>
      <c r="Y68" s="36">
        <f t="shared" si="3"/>
        <v>0.93524999999999991</v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9">
        <v>4680115882133</v>
      </c>
      <c r="E69" s="368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67"/>
      <c r="Q69" s="367"/>
      <c r="R69" s="367"/>
      <c r="S69" s="368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9">
        <v>4680115882133</v>
      </c>
      <c r="E70" s="368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67"/>
      <c r="Q70" s="367"/>
      <c r="R70" s="367"/>
      <c r="S70" s="368"/>
      <c r="T70" s="34"/>
      <c r="U70" s="34"/>
      <c r="V70" s="35" t="s">
        <v>65</v>
      </c>
      <c r="W70" s="362">
        <v>400</v>
      </c>
      <c r="X70" s="363">
        <f t="shared" si="2"/>
        <v>403.2</v>
      </c>
      <c r="Y70" s="36">
        <f t="shared" si="3"/>
        <v>0.78299999999999992</v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68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67"/>
      <c r="Q71" s="367"/>
      <c r="R71" s="367"/>
      <c r="S71" s="368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69">
        <v>4680115882539</v>
      </c>
      <c r="E72" s="368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67"/>
      <c r="Q72" s="367"/>
      <c r="R72" s="367"/>
      <c r="S72" s="368"/>
      <c r="T72" s="34"/>
      <c r="U72" s="34"/>
      <c r="V72" s="35" t="s">
        <v>65</v>
      </c>
      <c r="W72" s="362">
        <v>138</v>
      </c>
      <c r="X72" s="363">
        <f t="shared" si="2"/>
        <v>140.6</v>
      </c>
      <c r="Y72" s="36">
        <f t="shared" ref="Y72:Y78" si="4">IFERROR(IF(X72=0,"",ROUNDUP(X72/H72,0)*0.00937),"")</f>
        <v>0.35605999999999999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4301011382</v>
      </c>
      <c r="D73" s="369">
        <v>4607091385687</v>
      </c>
      <c r="E73" s="368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67"/>
      <c r="Q73" s="367"/>
      <c r="R73" s="367"/>
      <c r="S73" s="368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68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67"/>
      <c r="Q74" s="367"/>
      <c r="R74" s="367"/>
      <c r="S74" s="368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68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67"/>
      <c r="Q75" s="367"/>
      <c r="R75" s="367"/>
      <c r="S75" s="368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68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67"/>
      <c r="Q76" s="367"/>
      <c r="R76" s="367"/>
      <c r="S76" s="368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68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67"/>
      <c r="Q77" s="367"/>
      <c r="R77" s="367"/>
      <c r="S77" s="368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69">
        <v>4680115881303</v>
      </c>
      <c r="E78" s="368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67"/>
      <c r="Q78" s="367"/>
      <c r="R78" s="367"/>
      <c r="S78" s="368"/>
      <c r="T78" s="34"/>
      <c r="U78" s="34"/>
      <c r="V78" s="35" t="s">
        <v>65</v>
      </c>
      <c r="W78" s="362">
        <v>95</v>
      </c>
      <c r="X78" s="363">
        <f t="shared" si="2"/>
        <v>99</v>
      </c>
      <c r="Y78" s="36">
        <f t="shared" si="4"/>
        <v>0.20613999999999999</v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4301011562</v>
      </c>
      <c r="D79" s="369">
        <v>4680115882577</v>
      </c>
      <c r="E79" s="368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67"/>
      <c r="Q79" s="367"/>
      <c r="R79" s="367"/>
      <c r="S79" s="368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143</v>
      </c>
      <c r="B80" s="54" t="s">
        <v>145</v>
      </c>
      <c r="C80" s="31">
        <v>4301011564</v>
      </c>
      <c r="D80" s="369">
        <v>4680115882577</v>
      </c>
      <c r="E80" s="368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67"/>
      <c r="Q80" s="367"/>
      <c r="R80" s="367"/>
      <c r="S80" s="368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146</v>
      </c>
      <c r="B81" s="54" t="s">
        <v>147</v>
      </c>
      <c r="C81" s="31">
        <v>4301011432</v>
      </c>
      <c r="D81" s="369">
        <v>4680115882720</v>
      </c>
      <c r="E81" s="368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67"/>
      <c r="Q81" s="367"/>
      <c r="R81" s="367"/>
      <c r="S81" s="368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4301011417</v>
      </c>
      <c r="D82" s="369">
        <v>4680115880269</v>
      </c>
      <c r="E82" s="368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67"/>
      <c r="Q82" s="367"/>
      <c r="R82" s="367"/>
      <c r="S82" s="368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69">
        <v>4680115880429</v>
      </c>
      <c r="E83" s="368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67"/>
      <c r="Q83" s="367"/>
      <c r="R83" s="367"/>
      <c r="S83" s="368"/>
      <c r="T83" s="34"/>
      <c r="U83" s="34"/>
      <c r="V83" s="35" t="s">
        <v>65</v>
      </c>
      <c r="W83" s="362">
        <v>29</v>
      </c>
      <c r="X83" s="363">
        <f t="shared" si="2"/>
        <v>31.5</v>
      </c>
      <c r="Y83" s="36">
        <f>IFERROR(IF(X83=0,"",ROUNDUP(X83/H83,0)*0.00937),"")</f>
        <v>6.5589999999999996E-2</v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4301011462</v>
      </c>
      <c r="D84" s="369">
        <v>4680115881457</v>
      </c>
      <c r="E84" s="368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67"/>
      <c r="Q84" s="367"/>
      <c r="R84" s="367"/>
      <c r="S84" s="368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3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374"/>
      <c r="N85" s="375"/>
      <c r="O85" s="393" t="s">
        <v>66</v>
      </c>
      <c r="P85" s="394"/>
      <c r="Q85" s="394"/>
      <c r="R85" s="394"/>
      <c r="S85" s="394"/>
      <c r="T85" s="394"/>
      <c r="U85" s="395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294.21131846131851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298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5.6520400000000013</v>
      </c>
      <c r="Z85" s="365"/>
      <c r="AA85" s="365"/>
    </row>
    <row r="86" spans="1:54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374"/>
      <c r="N86" s="375"/>
      <c r="O86" s="393" t="s">
        <v>66</v>
      </c>
      <c r="P86" s="394"/>
      <c r="Q86" s="394"/>
      <c r="R86" s="394"/>
      <c r="S86" s="394"/>
      <c r="T86" s="394"/>
      <c r="U86" s="395"/>
      <c r="V86" s="37" t="s">
        <v>65</v>
      </c>
      <c r="W86" s="364">
        <f>IFERROR(SUM(W64:W84),"0")</f>
        <v>2814</v>
      </c>
      <c r="X86" s="364">
        <f>IFERROR(SUM(X64:X84),"0")</f>
        <v>2841.0999999999995</v>
      </c>
      <c r="Y86" s="37"/>
      <c r="Z86" s="365"/>
      <c r="AA86" s="365"/>
    </row>
    <row r="87" spans="1:54" ht="14.25" customHeight="1" x14ac:dyDescent="0.25">
      <c r="A87" s="376" t="s">
        <v>96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74"/>
      <c r="Z87" s="355"/>
      <c r="AA87" s="355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9">
        <v>4680115881488</v>
      </c>
      <c r="E88" s="368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67"/>
      <c r="Q88" s="367"/>
      <c r="R88" s="367"/>
      <c r="S88" s="368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156</v>
      </c>
      <c r="B89" s="54" t="s">
        <v>157</v>
      </c>
      <c r="C89" s="31">
        <v>4301020228</v>
      </c>
      <c r="D89" s="369">
        <v>4680115882751</v>
      </c>
      <c r="E89" s="368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67"/>
      <c r="Q89" s="367"/>
      <c r="R89" s="367"/>
      <c r="S89" s="368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4301020258</v>
      </c>
      <c r="D90" s="369">
        <v>4680115882775</v>
      </c>
      <c r="E90" s="368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3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67"/>
      <c r="Q90" s="367"/>
      <c r="R90" s="367"/>
      <c r="S90" s="368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69">
        <v>4680115880658</v>
      </c>
      <c r="E91" s="368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4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67"/>
      <c r="Q91" s="367"/>
      <c r="R91" s="367"/>
      <c r="S91" s="368"/>
      <c r="T91" s="34"/>
      <c r="U91" s="34"/>
      <c r="V91" s="35" t="s">
        <v>65</v>
      </c>
      <c r="W91" s="362">
        <v>69</v>
      </c>
      <c r="X91" s="363">
        <f>IFERROR(IF(W91="",0,CEILING((W91/$H91),1)*$H91),"")</f>
        <v>69.599999999999994</v>
      </c>
      <c r="Y91" s="36">
        <f>IFERROR(IF(X91=0,"",ROUNDUP(X91/H91,0)*0.00753),"")</f>
        <v>0.21837000000000001</v>
      </c>
      <c r="Z91" s="56"/>
      <c r="AA91" s="57"/>
      <c r="AE91" s="58"/>
      <c r="BB91" s="106" t="s">
        <v>1</v>
      </c>
    </row>
    <row r="92" spans="1:54" x14ac:dyDescent="0.2">
      <c r="A92" s="373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374"/>
      <c r="N92" s="375"/>
      <c r="O92" s="393" t="s">
        <v>66</v>
      </c>
      <c r="P92" s="394"/>
      <c r="Q92" s="394"/>
      <c r="R92" s="394"/>
      <c r="S92" s="394"/>
      <c r="T92" s="394"/>
      <c r="U92" s="395"/>
      <c r="V92" s="37" t="s">
        <v>67</v>
      </c>
      <c r="W92" s="364">
        <f>IFERROR(W88/H88,"0")+IFERROR(W89/H89,"0")+IFERROR(W90/H90,"0")+IFERROR(W91/H91,"0")</f>
        <v>28.75</v>
      </c>
      <c r="X92" s="364">
        <f>IFERROR(X88/H88,"0")+IFERROR(X89/H89,"0")+IFERROR(X90/H90,"0")+IFERROR(X91/H91,"0")</f>
        <v>29</v>
      </c>
      <c r="Y92" s="364">
        <f>IFERROR(IF(Y88="",0,Y88),"0")+IFERROR(IF(Y89="",0,Y89),"0")+IFERROR(IF(Y90="",0,Y90),"0")+IFERROR(IF(Y91="",0,Y91),"0")</f>
        <v>0.21837000000000001</v>
      </c>
      <c r="Z92" s="365"/>
      <c r="AA92" s="365"/>
    </row>
    <row r="93" spans="1:54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5"/>
      <c r="O93" s="393" t="s">
        <v>66</v>
      </c>
      <c r="P93" s="394"/>
      <c r="Q93" s="394"/>
      <c r="R93" s="394"/>
      <c r="S93" s="394"/>
      <c r="T93" s="394"/>
      <c r="U93" s="395"/>
      <c r="V93" s="37" t="s">
        <v>65</v>
      </c>
      <c r="W93" s="364">
        <f>IFERROR(SUM(W88:W91),"0")</f>
        <v>69</v>
      </c>
      <c r="X93" s="364">
        <f>IFERROR(SUM(X88:X91),"0")</f>
        <v>69.599999999999994</v>
      </c>
      <c r="Y93" s="37"/>
      <c r="Z93" s="365"/>
      <c r="AA93" s="365"/>
    </row>
    <row r="94" spans="1:54" ht="14.25" customHeight="1" x14ac:dyDescent="0.25">
      <c r="A94" s="376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74"/>
      <c r="Z94" s="355"/>
      <c r="AA94" s="355"/>
    </row>
    <row r="95" spans="1:54" ht="16.5" customHeight="1" x14ac:dyDescent="0.25">
      <c r="A95" s="54" t="s">
        <v>163</v>
      </c>
      <c r="B95" s="54" t="s">
        <v>164</v>
      </c>
      <c r="C95" s="31">
        <v>4301030895</v>
      </c>
      <c r="D95" s="369">
        <v>4607091387667</v>
      </c>
      <c r="E95" s="368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67"/>
      <c r="Q95" s="367"/>
      <c r="R95" s="367"/>
      <c r="S95" s="368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165</v>
      </c>
      <c r="B96" s="54" t="s">
        <v>166</v>
      </c>
      <c r="C96" s="31">
        <v>4301030961</v>
      </c>
      <c r="D96" s="369">
        <v>4607091387636</v>
      </c>
      <c r="E96" s="368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67"/>
      <c r="Q96" s="367"/>
      <c r="R96" s="367"/>
      <c r="S96" s="368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167</v>
      </c>
      <c r="B97" s="54" t="s">
        <v>168</v>
      </c>
      <c r="C97" s="31">
        <v>4301030963</v>
      </c>
      <c r="D97" s="369">
        <v>4607091382426</v>
      </c>
      <c r="E97" s="368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67"/>
      <c r="Q97" s="367"/>
      <c r="R97" s="367"/>
      <c r="S97" s="368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169</v>
      </c>
      <c r="B98" s="54" t="s">
        <v>170</v>
      </c>
      <c r="C98" s="31">
        <v>4301030962</v>
      </c>
      <c r="D98" s="369">
        <v>4607091386547</v>
      </c>
      <c r="E98" s="368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67"/>
      <c r="Q98" s="367"/>
      <c r="R98" s="367"/>
      <c r="S98" s="368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4301031079</v>
      </c>
      <c r="D99" s="369">
        <v>4607091384734</v>
      </c>
      <c r="E99" s="368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6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67"/>
      <c r="Q99" s="367"/>
      <c r="R99" s="367"/>
      <c r="S99" s="368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4301030964</v>
      </c>
      <c r="D100" s="369">
        <v>4607091382464</v>
      </c>
      <c r="E100" s="368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4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67"/>
      <c r="Q100" s="367"/>
      <c r="R100" s="367"/>
      <c r="S100" s="368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4301031235</v>
      </c>
      <c r="D101" s="369">
        <v>4680115883444</v>
      </c>
      <c r="E101" s="368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67"/>
      <c r="Q101" s="367"/>
      <c r="R101" s="367"/>
      <c r="S101" s="368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175</v>
      </c>
      <c r="B102" s="54" t="s">
        <v>177</v>
      </c>
      <c r="C102" s="31">
        <v>4301031234</v>
      </c>
      <c r="D102" s="369">
        <v>4680115883444</v>
      </c>
      <c r="E102" s="368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67"/>
      <c r="Q102" s="367"/>
      <c r="R102" s="367"/>
      <c r="S102" s="368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x14ac:dyDescent="0.2">
      <c r="A103" s="373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5"/>
      <c r="O103" s="393" t="s">
        <v>66</v>
      </c>
      <c r="P103" s="394"/>
      <c r="Q103" s="394"/>
      <c r="R103" s="394"/>
      <c r="S103" s="394"/>
      <c r="T103" s="394"/>
      <c r="U103" s="395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374"/>
      <c r="N104" s="375"/>
      <c r="O104" s="393" t="s">
        <v>66</v>
      </c>
      <c r="P104" s="394"/>
      <c r="Q104" s="394"/>
      <c r="R104" s="394"/>
      <c r="S104" s="394"/>
      <c r="T104" s="394"/>
      <c r="U104" s="395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customHeight="1" x14ac:dyDescent="0.25">
      <c r="A105" s="376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74"/>
      <c r="Z105" s="355"/>
      <c r="AA105" s="355"/>
    </row>
    <row r="106" spans="1:54" ht="16.5" customHeight="1" x14ac:dyDescent="0.25">
      <c r="A106" s="54" t="s">
        <v>178</v>
      </c>
      <c r="B106" s="54" t="s">
        <v>179</v>
      </c>
      <c r="C106" s="31">
        <v>4301051693</v>
      </c>
      <c r="D106" s="369">
        <v>4680115884915</v>
      </c>
      <c r="E106" s="368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4" t="s">
        <v>180</v>
      </c>
      <c r="P106" s="367"/>
      <c r="Q106" s="367"/>
      <c r="R106" s="367"/>
      <c r="S106" s="368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customHeight="1" x14ac:dyDescent="0.25">
      <c r="A107" s="54" t="s">
        <v>183</v>
      </c>
      <c r="B107" s="54" t="s">
        <v>184</v>
      </c>
      <c r="C107" s="31">
        <v>4301051395</v>
      </c>
      <c r="D107" s="369">
        <v>4680115884311</v>
      </c>
      <c r="E107" s="368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4" t="s">
        <v>185</v>
      </c>
      <c r="P107" s="367"/>
      <c r="Q107" s="367"/>
      <c r="R107" s="367"/>
      <c r="S107" s="368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customHeight="1" x14ac:dyDescent="0.25">
      <c r="A108" s="54" t="s">
        <v>186</v>
      </c>
      <c r="B108" s="54" t="s">
        <v>187</v>
      </c>
      <c r="C108" s="31">
        <v>4301051641</v>
      </c>
      <c r="D108" s="369">
        <v>4680115884403</v>
      </c>
      <c r="E108" s="368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67"/>
      <c r="Q108" s="367"/>
      <c r="R108" s="367"/>
      <c r="S108" s="368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189</v>
      </c>
      <c r="C109" s="31">
        <v>4301051437</v>
      </c>
      <c r="D109" s="369">
        <v>4607091386967</v>
      </c>
      <c r="E109" s="368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67"/>
      <c r="Q109" s="367"/>
      <c r="R109" s="367"/>
      <c r="S109" s="368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9">
        <v>4607091386967</v>
      </c>
      <c r="E110" s="368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67"/>
      <c r="Q110" s="367"/>
      <c r="R110" s="367"/>
      <c r="S110" s="368"/>
      <c r="T110" s="34"/>
      <c r="U110" s="34"/>
      <c r="V110" s="35" t="s">
        <v>65</v>
      </c>
      <c r="W110" s="362">
        <v>100</v>
      </c>
      <c r="X110" s="363">
        <f t="shared" si="6"/>
        <v>100.80000000000001</v>
      </c>
      <c r="Y110" s="36">
        <f>IFERROR(IF(X110=0,"",ROUNDUP(X110/H110,0)*0.02175),"")</f>
        <v>0.26100000000000001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9">
        <v>4607091385304</v>
      </c>
      <c r="E111" s="368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67"/>
      <c r="Q111" s="367"/>
      <c r="R111" s="367"/>
      <c r="S111" s="368"/>
      <c r="T111" s="34"/>
      <c r="U111" s="34"/>
      <c r="V111" s="35" t="s">
        <v>65</v>
      </c>
      <c r="W111" s="362">
        <v>45</v>
      </c>
      <c r="X111" s="363">
        <f t="shared" si="6"/>
        <v>50.400000000000006</v>
      </c>
      <c r="Y111" s="36">
        <f>IFERROR(IF(X111=0,"",ROUNDUP(X111/H111,0)*0.02175),"")</f>
        <v>0.1305</v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4301051648</v>
      </c>
      <c r="D112" s="369">
        <v>4607091386264</v>
      </c>
      <c r="E112" s="368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67"/>
      <c r="Q112" s="367"/>
      <c r="R112" s="367"/>
      <c r="S112" s="368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9">
        <v>4607091385731</v>
      </c>
      <c r="E113" s="368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67"/>
      <c r="Q113" s="367"/>
      <c r="R113" s="367"/>
      <c r="S113" s="368"/>
      <c r="T113" s="34"/>
      <c r="U113" s="34"/>
      <c r="V113" s="35" t="s">
        <v>65</v>
      </c>
      <c r="W113" s="362">
        <v>82</v>
      </c>
      <c r="X113" s="363">
        <f t="shared" si="6"/>
        <v>83.7</v>
      </c>
      <c r="Y113" s="36">
        <f>IFERROR(IF(X113=0,"",ROUNDUP(X113/H113,0)*0.00753),"")</f>
        <v>0.23343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69">
        <v>4680115880214</v>
      </c>
      <c r="E114" s="368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67"/>
      <c r="Q114" s="367"/>
      <c r="R114" s="367"/>
      <c r="S114" s="368"/>
      <c r="T114" s="34"/>
      <c r="U114" s="34"/>
      <c r="V114" s="35" t="s">
        <v>65</v>
      </c>
      <c r="W114" s="362">
        <v>80</v>
      </c>
      <c r="X114" s="363">
        <f t="shared" si="6"/>
        <v>81</v>
      </c>
      <c r="Y114" s="36">
        <f>IFERROR(IF(X114=0,"",ROUNDUP(X114/H114,0)*0.00937),"")</f>
        <v>0.28110000000000002</v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199</v>
      </c>
      <c r="B115" s="54" t="s">
        <v>200</v>
      </c>
      <c r="C115" s="31">
        <v>4301051438</v>
      </c>
      <c r="D115" s="369">
        <v>4680115880894</v>
      </c>
      <c r="E115" s="368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67"/>
      <c r="Q115" s="367"/>
      <c r="R115" s="367"/>
      <c r="S115" s="368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201</v>
      </c>
      <c r="B116" s="54" t="s">
        <v>202</v>
      </c>
      <c r="C116" s="31">
        <v>4301051313</v>
      </c>
      <c r="D116" s="369">
        <v>4607091385427</v>
      </c>
      <c r="E116" s="368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67"/>
      <c r="Q116" s="367"/>
      <c r="R116" s="367"/>
      <c r="S116" s="368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203</v>
      </c>
      <c r="B117" s="54" t="s">
        <v>204</v>
      </c>
      <c r="C117" s="31">
        <v>4301051480</v>
      </c>
      <c r="D117" s="369">
        <v>4680115882645</v>
      </c>
      <c r="E117" s="368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67"/>
      <c r="Q117" s="367"/>
      <c r="R117" s="367"/>
      <c r="S117" s="368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3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374"/>
      <c r="N118" s="375"/>
      <c r="O118" s="393" t="s">
        <v>66</v>
      </c>
      <c r="P118" s="394"/>
      <c r="Q118" s="394"/>
      <c r="R118" s="394"/>
      <c r="S118" s="394"/>
      <c r="T118" s="394"/>
      <c r="U118" s="395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77.261904761904759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79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0.90603</v>
      </c>
      <c r="Z118" s="365"/>
      <c r="AA118" s="365"/>
    </row>
    <row r="119" spans="1:54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374"/>
      <c r="N119" s="375"/>
      <c r="O119" s="393" t="s">
        <v>66</v>
      </c>
      <c r="P119" s="394"/>
      <c r="Q119" s="394"/>
      <c r="R119" s="394"/>
      <c r="S119" s="394"/>
      <c r="T119" s="394"/>
      <c r="U119" s="395"/>
      <c r="V119" s="37" t="s">
        <v>65</v>
      </c>
      <c r="W119" s="364">
        <f>IFERROR(SUM(W106:W117),"0")</f>
        <v>307</v>
      </c>
      <c r="X119" s="364">
        <f>IFERROR(SUM(X106:X117),"0")</f>
        <v>315.90000000000003</v>
      </c>
      <c r="Y119" s="37"/>
      <c r="Z119" s="365"/>
      <c r="AA119" s="365"/>
    </row>
    <row r="120" spans="1:54" ht="14.25" customHeight="1" x14ac:dyDescent="0.25">
      <c r="A120" s="376" t="s">
        <v>205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74"/>
      <c r="Z120" s="355"/>
      <c r="AA120" s="355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9">
        <v>4607091383065</v>
      </c>
      <c r="E121" s="368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67"/>
      <c r="Q121" s="367"/>
      <c r="R121" s="367"/>
      <c r="S121" s="368"/>
      <c r="T121" s="34"/>
      <c r="U121" s="34"/>
      <c r="V121" s="35" t="s">
        <v>65</v>
      </c>
      <c r="W121" s="362">
        <v>15</v>
      </c>
      <c r="X121" s="363">
        <f t="shared" ref="X121:X127" si="7">IFERROR(IF(W121="",0,CEILING((W121/$H121),1)*$H121),"")</f>
        <v>16.599999999999998</v>
      </c>
      <c r="Y121" s="36">
        <f>IFERROR(IF(X121=0,"",ROUNDUP(X121/H121,0)*0.00937),"")</f>
        <v>4.6850000000000003E-2</v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208</v>
      </c>
      <c r="B122" s="54" t="s">
        <v>209</v>
      </c>
      <c r="C122" s="31">
        <v>4301060350</v>
      </c>
      <c r="D122" s="369">
        <v>4680115881532</v>
      </c>
      <c r="E122" s="368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67"/>
      <c r="Q122" s="367"/>
      <c r="R122" s="367"/>
      <c r="S122" s="368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9">
        <v>4680115881532</v>
      </c>
      <c r="E123" s="368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67"/>
      <c r="Q123" s="367"/>
      <c r="R123" s="367"/>
      <c r="S123" s="368"/>
      <c r="T123" s="34"/>
      <c r="U123" s="34"/>
      <c r="V123" s="35" t="s">
        <v>65</v>
      </c>
      <c r="W123" s="362">
        <v>84</v>
      </c>
      <c r="X123" s="363">
        <f t="shared" si="7"/>
        <v>84</v>
      </c>
      <c r="Y123" s="36">
        <f>IFERROR(IF(X123=0,"",ROUNDUP(X123/H123,0)*0.02175),"")</f>
        <v>0.21749999999999997</v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208</v>
      </c>
      <c r="B124" s="54" t="s">
        <v>211</v>
      </c>
      <c r="C124" s="31">
        <v>4301060366</v>
      </c>
      <c r="D124" s="369">
        <v>4680115881532</v>
      </c>
      <c r="E124" s="368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67"/>
      <c r="Q124" s="367"/>
      <c r="R124" s="367"/>
      <c r="S124" s="368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212</v>
      </c>
      <c r="B125" s="54" t="s">
        <v>213</v>
      </c>
      <c r="C125" s="31">
        <v>4301060356</v>
      </c>
      <c r="D125" s="369">
        <v>4680115882652</v>
      </c>
      <c r="E125" s="368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67"/>
      <c r="Q125" s="367"/>
      <c r="R125" s="367"/>
      <c r="S125" s="368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customHeight="1" x14ac:dyDescent="0.25">
      <c r="A126" s="54" t="s">
        <v>214</v>
      </c>
      <c r="B126" s="54" t="s">
        <v>215</v>
      </c>
      <c r="C126" s="31">
        <v>4301060309</v>
      </c>
      <c r="D126" s="369">
        <v>4680115880238</v>
      </c>
      <c r="E126" s="368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67"/>
      <c r="Q126" s="367"/>
      <c r="R126" s="367"/>
      <c r="S126" s="368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69">
        <v>4680115881464</v>
      </c>
      <c r="E127" s="368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67"/>
      <c r="Q127" s="367"/>
      <c r="R127" s="367"/>
      <c r="S127" s="368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3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5"/>
      <c r="O128" s="393" t="s">
        <v>66</v>
      </c>
      <c r="P128" s="394"/>
      <c r="Q128" s="394"/>
      <c r="R128" s="394"/>
      <c r="S128" s="394"/>
      <c r="T128" s="394"/>
      <c r="U128" s="395"/>
      <c r="V128" s="37" t="s">
        <v>67</v>
      </c>
      <c r="W128" s="364">
        <f>IFERROR(W121/H121,"0")+IFERROR(W122/H122,"0")+IFERROR(W123/H123,"0")+IFERROR(W124/H124,"0")+IFERROR(W125/H125,"0")+IFERROR(W126/H126,"0")+IFERROR(W127/H127,"0")</f>
        <v>14.518072289156628</v>
      </c>
      <c r="X128" s="364">
        <f>IFERROR(X121/H121,"0")+IFERROR(X122/H122,"0")+IFERROR(X123/H123,"0")+IFERROR(X124/H124,"0")+IFERROR(X125/H125,"0")+IFERROR(X126/H126,"0")+IFERROR(X127/H127,"0")</f>
        <v>15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0.26434999999999997</v>
      </c>
      <c r="Z128" s="365"/>
      <c r="AA128" s="365"/>
    </row>
    <row r="129" spans="1:54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374"/>
      <c r="N129" s="375"/>
      <c r="O129" s="393" t="s">
        <v>66</v>
      </c>
      <c r="P129" s="394"/>
      <c r="Q129" s="394"/>
      <c r="R129" s="394"/>
      <c r="S129" s="394"/>
      <c r="T129" s="394"/>
      <c r="U129" s="395"/>
      <c r="V129" s="37" t="s">
        <v>65</v>
      </c>
      <c r="W129" s="364">
        <f>IFERROR(SUM(W121:W127),"0")</f>
        <v>99</v>
      </c>
      <c r="X129" s="364">
        <f>IFERROR(SUM(X121:X127),"0")</f>
        <v>100.6</v>
      </c>
      <c r="Y129" s="37"/>
      <c r="Z129" s="365"/>
      <c r="AA129" s="365"/>
    </row>
    <row r="130" spans="1:54" ht="16.5" customHeight="1" x14ac:dyDescent="0.25">
      <c r="A130" s="381" t="s">
        <v>218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74"/>
      <c r="Z130" s="356"/>
      <c r="AA130" s="356"/>
    </row>
    <row r="131" spans="1:54" ht="14.25" customHeight="1" x14ac:dyDescent="0.25">
      <c r="A131" s="376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74"/>
      <c r="Z131" s="355"/>
      <c r="AA131" s="355"/>
    </row>
    <row r="132" spans="1:54" ht="27" customHeight="1" x14ac:dyDescent="0.25">
      <c r="A132" s="54" t="s">
        <v>219</v>
      </c>
      <c r="B132" s="54" t="s">
        <v>220</v>
      </c>
      <c r="C132" s="31">
        <v>4301051360</v>
      </c>
      <c r="D132" s="369">
        <v>4607091385168</v>
      </c>
      <c r="E132" s="368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67"/>
      <c r="Q132" s="367"/>
      <c r="R132" s="367"/>
      <c r="S132" s="368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9">
        <v>4607091385168</v>
      </c>
      <c r="E133" s="368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67"/>
      <c r="Q133" s="367"/>
      <c r="R133" s="367"/>
      <c r="S133" s="368"/>
      <c r="T133" s="34"/>
      <c r="U133" s="34"/>
      <c r="V133" s="35" t="s">
        <v>65</v>
      </c>
      <c r="W133" s="362">
        <v>130</v>
      </c>
      <c r="X133" s="363">
        <f>IFERROR(IF(W133="",0,CEILING((W133/$H133),1)*$H133),"")</f>
        <v>134.4</v>
      </c>
      <c r="Y133" s="36">
        <f>IFERROR(IF(X133=0,"",ROUNDUP(X133/H133,0)*0.02175),"")</f>
        <v>0.34799999999999998</v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222</v>
      </c>
      <c r="B134" s="54" t="s">
        <v>223</v>
      </c>
      <c r="C134" s="31">
        <v>4301051362</v>
      </c>
      <c r="D134" s="369">
        <v>4607091383256</v>
      </c>
      <c r="E134" s="368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67"/>
      <c r="Q134" s="367"/>
      <c r="R134" s="367"/>
      <c r="S134" s="368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9">
        <v>4607091385748</v>
      </c>
      <c r="E135" s="368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67"/>
      <c r="Q135" s="367"/>
      <c r="R135" s="367"/>
      <c r="S135" s="368"/>
      <c r="T135" s="34"/>
      <c r="U135" s="34"/>
      <c r="V135" s="35" t="s">
        <v>65</v>
      </c>
      <c r="W135" s="362">
        <v>72</v>
      </c>
      <c r="X135" s="363">
        <f>IFERROR(IF(W135="",0,CEILING((W135/$H135),1)*$H135),"")</f>
        <v>72.900000000000006</v>
      </c>
      <c r="Y135" s="36">
        <f>IFERROR(IF(X135=0,"",ROUNDUP(X135/H135,0)*0.00753),"")</f>
        <v>0.20331000000000002</v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226</v>
      </c>
      <c r="B136" s="54" t="s">
        <v>227</v>
      </c>
      <c r="C136" s="31">
        <v>4301051738</v>
      </c>
      <c r="D136" s="369">
        <v>4680115884533</v>
      </c>
      <c r="E136" s="368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67"/>
      <c r="Q136" s="367"/>
      <c r="R136" s="367"/>
      <c r="S136" s="368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3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5"/>
      <c r="O137" s="393" t="s">
        <v>66</v>
      </c>
      <c r="P137" s="394"/>
      <c r="Q137" s="394"/>
      <c r="R137" s="394"/>
      <c r="S137" s="394"/>
      <c r="T137" s="394"/>
      <c r="U137" s="395"/>
      <c r="V137" s="37" t="s">
        <v>67</v>
      </c>
      <c r="W137" s="364">
        <f>IFERROR(W132/H132,"0")+IFERROR(W133/H133,"0")+IFERROR(W134/H134,"0")+IFERROR(W135/H135,"0")+IFERROR(W136/H136,"0")</f>
        <v>42.142857142857139</v>
      </c>
      <c r="X137" s="364">
        <f>IFERROR(X132/H132,"0")+IFERROR(X133/H133,"0")+IFERROR(X134/H134,"0")+IFERROR(X135/H135,"0")+IFERROR(X136/H136,"0")</f>
        <v>43</v>
      </c>
      <c r="Y137" s="364">
        <f>IFERROR(IF(Y132="",0,Y132),"0")+IFERROR(IF(Y133="",0,Y133),"0")+IFERROR(IF(Y134="",0,Y134),"0")+IFERROR(IF(Y135="",0,Y135),"0")+IFERROR(IF(Y136="",0,Y136),"0")</f>
        <v>0.55130999999999997</v>
      </c>
      <c r="Z137" s="365"/>
      <c r="AA137" s="365"/>
    </row>
    <row r="138" spans="1:54" x14ac:dyDescent="0.2">
      <c r="A138" s="374"/>
      <c r="B138" s="374"/>
      <c r="C138" s="374"/>
      <c r="D138" s="374"/>
      <c r="E138" s="374"/>
      <c r="F138" s="374"/>
      <c r="G138" s="374"/>
      <c r="H138" s="374"/>
      <c r="I138" s="374"/>
      <c r="J138" s="374"/>
      <c r="K138" s="374"/>
      <c r="L138" s="374"/>
      <c r="M138" s="374"/>
      <c r="N138" s="375"/>
      <c r="O138" s="393" t="s">
        <v>66</v>
      </c>
      <c r="P138" s="394"/>
      <c r="Q138" s="394"/>
      <c r="R138" s="394"/>
      <c r="S138" s="394"/>
      <c r="T138" s="394"/>
      <c r="U138" s="395"/>
      <c r="V138" s="37" t="s">
        <v>65</v>
      </c>
      <c r="W138" s="364">
        <f>IFERROR(SUM(W132:W136),"0")</f>
        <v>202</v>
      </c>
      <c r="X138" s="364">
        <f>IFERROR(SUM(X132:X136),"0")</f>
        <v>207.3</v>
      </c>
      <c r="Y138" s="37"/>
      <c r="Z138" s="365"/>
      <c r="AA138" s="365"/>
    </row>
    <row r="139" spans="1:54" ht="27.75" customHeight="1" x14ac:dyDescent="0.2">
      <c r="A139" s="449" t="s">
        <v>228</v>
      </c>
      <c r="B139" s="450"/>
      <c r="C139" s="450"/>
      <c r="D139" s="450"/>
      <c r="E139" s="450"/>
      <c r="F139" s="450"/>
      <c r="G139" s="450"/>
      <c r="H139" s="450"/>
      <c r="I139" s="450"/>
      <c r="J139" s="450"/>
      <c r="K139" s="450"/>
      <c r="L139" s="450"/>
      <c r="M139" s="450"/>
      <c r="N139" s="450"/>
      <c r="O139" s="450"/>
      <c r="P139" s="450"/>
      <c r="Q139" s="450"/>
      <c r="R139" s="450"/>
      <c r="S139" s="450"/>
      <c r="T139" s="450"/>
      <c r="U139" s="450"/>
      <c r="V139" s="450"/>
      <c r="W139" s="450"/>
      <c r="X139" s="450"/>
      <c r="Y139" s="450"/>
      <c r="Z139" s="48"/>
      <c r="AA139" s="48"/>
    </row>
    <row r="140" spans="1:54" ht="16.5" customHeight="1" x14ac:dyDescent="0.25">
      <c r="A140" s="381" t="s">
        <v>229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74"/>
      <c r="Z140" s="356"/>
      <c r="AA140" s="356"/>
    </row>
    <row r="141" spans="1:54" ht="14.25" customHeight="1" x14ac:dyDescent="0.25">
      <c r="A141" s="376" t="s">
        <v>104</v>
      </c>
      <c r="B141" s="374"/>
      <c r="C141" s="374"/>
      <c r="D141" s="374"/>
      <c r="E141" s="374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  <c r="X141" s="374"/>
      <c r="Y141" s="374"/>
      <c r="Z141" s="355"/>
      <c r="AA141" s="355"/>
    </row>
    <row r="142" spans="1:54" ht="27" customHeight="1" x14ac:dyDescent="0.25">
      <c r="A142" s="54" t="s">
        <v>230</v>
      </c>
      <c r="B142" s="54" t="s">
        <v>231</v>
      </c>
      <c r="C142" s="31">
        <v>4301011223</v>
      </c>
      <c r="D142" s="369">
        <v>4607091383423</v>
      </c>
      <c r="E142" s="368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67"/>
      <c r="Q142" s="367"/>
      <c r="R142" s="367"/>
      <c r="S142" s="368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customHeight="1" x14ac:dyDescent="0.25">
      <c r="A143" s="54" t="s">
        <v>232</v>
      </c>
      <c r="B143" s="54" t="s">
        <v>233</v>
      </c>
      <c r="C143" s="31">
        <v>4301011338</v>
      </c>
      <c r="D143" s="369">
        <v>4607091381405</v>
      </c>
      <c r="E143" s="368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67"/>
      <c r="Q143" s="367"/>
      <c r="R143" s="367"/>
      <c r="S143" s="368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customHeight="1" x14ac:dyDescent="0.25">
      <c r="A144" s="54" t="s">
        <v>234</v>
      </c>
      <c r="B144" s="54" t="s">
        <v>235</v>
      </c>
      <c r="C144" s="31">
        <v>4301011333</v>
      </c>
      <c r="D144" s="369">
        <v>4607091386516</v>
      </c>
      <c r="E144" s="368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3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67"/>
      <c r="Q144" s="367"/>
      <c r="R144" s="367"/>
      <c r="S144" s="368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x14ac:dyDescent="0.2">
      <c r="A145" s="373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5"/>
      <c r="O145" s="393" t="s">
        <v>66</v>
      </c>
      <c r="P145" s="394"/>
      <c r="Q145" s="394"/>
      <c r="R145" s="394"/>
      <c r="S145" s="394"/>
      <c r="T145" s="394"/>
      <c r="U145" s="395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x14ac:dyDescent="0.2">
      <c r="A146" s="374"/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5"/>
      <c r="O146" s="393" t="s">
        <v>66</v>
      </c>
      <c r="P146" s="394"/>
      <c r="Q146" s="394"/>
      <c r="R146" s="394"/>
      <c r="S146" s="394"/>
      <c r="T146" s="394"/>
      <c r="U146" s="395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customHeight="1" x14ac:dyDescent="0.25">
      <c r="A147" s="381" t="s">
        <v>236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74"/>
      <c r="Z147" s="356"/>
      <c r="AA147" s="356"/>
    </row>
    <row r="148" spans="1:54" ht="14.25" customHeight="1" x14ac:dyDescent="0.25">
      <c r="A148" s="376" t="s">
        <v>60</v>
      </c>
      <c r="B148" s="374"/>
      <c r="C148" s="374"/>
      <c r="D148" s="374"/>
      <c r="E148" s="374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  <c r="X148" s="374"/>
      <c r="Y148" s="374"/>
      <c r="Z148" s="355"/>
      <c r="AA148" s="355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9">
        <v>4680115880993</v>
      </c>
      <c r="E149" s="368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67"/>
      <c r="Q149" s="367"/>
      <c r="R149" s="367"/>
      <c r="S149" s="368"/>
      <c r="T149" s="34"/>
      <c r="U149" s="34"/>
      <c r="V149" s="35" t="s">
        <v>65</v>
      </c>
      <c r="W149" s="362">
        <v>124</v>
      </c>
      <c r="X149" s="363">
        <f t="shared" ref="X149:X157" si="8">IFERROR(IF(W149="",0,CEILING((W149/$H149),1)*$H149),"")</f>
        <v>126</v>
      </c>
      <c r="Y149" s="36">
        <f>IFERROR(IF(X149=0,"",ROUNDUP(X149/H149,0)*0.00753),"")</f>
        <v>0.22590000000000002</v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239</v>
      </c>
      <c r="B150" s="54" t="s">
        <v>240</v>
      </c>
      <c r="C150" s="31">
        <v>4301031204</v>
      </c>
      <c r="D150" s="369">
        <v>4680115881761</v>
      </c>
      <c r="E150" s="368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67"/>
      <c r="Q150" s="367"/>
      <c r="R150" s="367"/>
      <c r="S150" s="368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9">
        <v>4680115881563</v>
      </c>
      <c r="E151" s="368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67"/>
      <c r="Q151" s="367"/>
      <c r="R151" s="367"/>
      <c r="S151" s="368"/>
      <c r="T151" s="34"/>
      <c r="U151" s="34"/>
      <c r="V151" s="35" t="s">
        <v>65</v>
      </c>
      <c r="W151" s="362">
        <v>322</v>
      </c>
      <c r="X151" s="363">
        <f t="shared" si="8"/>
        <v>323.40000000000003</v>
      </c>
      <c r="Y151" s="36">
        <f>IFERROR(IF(X151=0,"",ROUNDUP(X151/H151,0)*0.00753),"")</f>
        <v>0.57981000000000005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9">
        <v>4680115880986</v>
      </c>
      <c r="E152" s="368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67"/>
      <c r="Q152" s="367"/>
      <c r="R152" s="367"/>
      <c r="S152" s="368"/>
      <c r="T152" s="34"/>
      <c r="U152" s="34"/>
      <c r="V152" s="35" t="s">
        <v>65</v>
      </c>
      <c r="W152" s="362">
        <v>178</v>
      </c>
      <c r="X152" s="363">
        <f t="shared" si="8"/>
        <v>178.5</v>
      </c>
      <c r="Y152" s="36">
        <f>IFERROR(IF(X152=0,"",ROUNDUP(X152/H152,0)*0.00502),"")</f>
        <v>0.42670000000000002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245</v>
      </c>
      <c r="B153" s="54" t="s">
        <v>246</v>
      </c>
      <c r="C153" s="31">
        <v>4301031190</v>
      </c>
      <c r="D153" s="369">
        <v>4680115880207</v>
      </c>
      <c r="E153" s="368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67"/>
      <c r="Q153" s="367"/>
      <c r="R153" s="367"/>
      <c r="S153" s="368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247</v>
      </c>
      <c r="B154" s="54" t="s">
        <v>248</v>
      </c>
      <c r="C154" s="31">
        <v>4301031205</v>
      </c>
      <c r="D154" s="369">
        <v>4680115881785</v>
      </c>
      <c r="E154" s="368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67"/>
      <c r="Q154" s="367"/>
      <c r="R154" s="367"/>
      <c r="S154" s="368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9">
        <v>4680115881679</v>
      </c>
      <c r="E155" s="368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67"/>
      <c r="Q155" s="367"/>
      <c r="R155" s="367"/>
      <c r="S155" s="368"/>
      <c r="T155" s="34"/>
      <c r="U155" s="34"/>
      <c r="V155" s="35" t="s">
        <v>65</v>
      </c>
      <c r="W155" s="362">
        <v>416</v>
      </c>
      <c r="X155" s="363">
        <f t="shared" si="8"/>
        <v>417.90000000000003</v>
      </c>
      <c r="Y155" s="36">
        <f>IFERROR(IF(X155=0,"",ROUNDUP(X155/H155,0)*0.00502),"")</f>
        <v>0.99897999999999998</v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251</v>
      </c>
      <c r="B156" s="54" t="s">
        <v>252</v>
      </c>
      <c r="C156" s="31">
        <v>4301031158</v>
      </c>
      <c r="D156" s="369">
        <v>4680115880191</v>
      </c>
      <c r="E156" s="368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67"/>
      <c r="Q156" s="367"/>
      <c r="R156" s="367"/>
      <c r="S156" s="368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customHeight="1" x14ac:dyDescent="0.25">
      <c r="A157" s="54" t="s">
        <v>253</v>
      </c>
      <c r="B157" s="54" t="s">
        <v>254</v>
      </c>
      <c r="C157" s="31">
        <v>4301031245</v>
      </c>
      <c r="D157" s="369">
        <v>4680115883963</v>
      </c>
      <c r="E157" s="368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67"/>
      <c r="Q157" s="367"/>
      <c r="R157" s="367"/>
      <c r="S157" s="368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3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374"/>
      <c r="N158" s="375"/>
      <c r="O158" s="393" t="s">
        <v>66</v>
      </c>
      <c r="P158" s="394"/>
      <c r="Q158" s="394"/>
      <c r="R158" s="394"/>
      <c r="S158" s="394"/>
      <c r="T158" s="394"/>
      <c r="U158" s="395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389.04761904761904</v>
      </c>
      <c r="X158" s="364">
        <f>IFERROR(X149/H149,"0")+IFERROR(X150/H150,"0")+IFERROR(X151/H151,"0")+IFERROR(X152/H152,"0")+IFERROR(X153/H153,"0")+IFERROR(X154/H154,"0")+IFERROR(X155/H155,"0")+IFERROR(X156/H156,"0")+IFERROR(X157/H157,"0")</f>
        <v>391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2.2313900000000002</v>
      </c>
      <c r="Z158" s="365"/>
      <c r="AA158" s="365"/>
    </row>
    <row r="159" spans="1:54" x14ac:dyDescent="0.2">
      <c r="A159" s="374"/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5"/>
      <c r="O159" s="393" t="s">
        <v>66</v>
      </c>
      <c r="P159" s="394"/>
      <c r="Q159" s="394"/>
      <c r="R159" s="394"/>
      <c r="S159" s="394"/>
      <c r="T159" s="394"/>
      <c r="U159" s="395"/>
      <c r="V159" s="37" t="s">
        <v>65</v>
      </c>
      <c r="W159" s="364">
        <f>IFERROR(SUM(W149:W157),"0")</f>
        <v>1040</v>
      </c>
      <c r="X159" s="364">
        <f>IFERROR(SUM(X149:X157),"0")</f>
        <v>1045.8000000000002</v>
      </c>
      <c r="Y159" s="37"/>
      <c r="Z159" s="365"/>
      <c r="AA159" s="365"/>
    </row>
    <row r="160" spans="1:54" ht="16.5" customHeight="1" x14ac:dyDescent="0.25">
      <c r="A160" s="381" t="s">
        <v>255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74"/>
      <c r="Z160" s="356"/>
      <c r="AA160" s="356"/>
    </row>
    <row r="161" spans="1:54" ht="14.25" customHeight="1" x14ac:dyDescent="0.25">
      <c r="A161" s="376" t="s">
        <v>104</v>
      </c>
      <c r="B161" s="374"/>
      <c r="C161" s="374"/>
      <c r="D161" s="374"/>
      <c r="E161" s="374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  <c r="X161" s="374"/>
      <c r="Y161" s="374"/>
      <c r="Z161" s="355"/>
      <c r="AA161" s="355"/>
    </row>
    <row r="162" spans="1:54" ht="16.5" customHeight="1" x14ac:dyDescent="0.25">
      <c r="A162" s="54" t="s">
        <v>256</v>
      </c>
      <c r="B162" s="54" t="s">
        <v>257</v>
      </c>
      <c r="C162" s="31">
        <v>4301011450</v>
      </c>
      <c r="D162" s="369">
        <v>4680115881402</v>
      </c>
      <c r="E162" s="368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67"/>
      <c r="Q162" s="367"/>
      <c r="R162" s="367"/>
      <c r="S162" s="368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customHeight="1" x14ac:dyDescent="0.25">
      <c r="A163" s="54" t="s">
        <v>258</v>
      </c>
      <c r="B163" s="54" t="s">
        <v>259</v>
      </c>
      <c r="C163" s="31">
        <v>4301011454</v>
      </c>
      <c r="D163" s="369">
        <v>4680115881396</v>
      </c>
      <c r="E163" s="368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67"/>
      <c r="Q163" s="367"/>
      <c r="R163" s="367"/>
      <c r="S163" s="368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x14ac:dyDescent="0.2">
      <c r="A164" s="373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5"/>
      <c r="O164" s="393" t="s">
        <v>66</v>
      </c>
      <c r="P164" s="394"/>
      <c r="Q164" s="394"/>
      <c r="R164" s="394"/>
      <c r="S164" s="394"/>
      <c r="T164" s="394"/>
      <c r="U164" s="395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x14ac:dyDescent="0.2">
      <c r="A165" s="374"/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5"/>
      <c r="O165" s="393" t="s">
        <v>66</v>
      </c>
      <c r="P165" s="394"/>
      <c r="Q165" s="394"/>
      <c r="R165" s="394"/>
      <c r="S165" s="394"/>
      <c r="T165" s="394"/>
      <c r="U165" s="395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customHeight="1" x14ac:dyDescent="0.25">
      <c r="A166" s="376" t="s">
        <v>96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374"/>
      <c r="Y166" s="374"/>
      <c r="Z166" s="355"/>
      <c r="AA166" s="355"/>
    </row>
    <row r="167" spans="1:54" ht="16.5" customHeight="1" x14ac:dyDescent="0.25">
      <c r="A167" s="54" t="s">
        <v>260</v>
      </c>
      <c r="B167" s="54" t="s">
        <v>261</v>
      </c>
      <c r="C167" s="31">
        <v>4301020262</v>
      </c>
      <c r="D167" s="369">
        <v>4680115882935</v>
      </c>
      <c r="E167" s="368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67"/>
      <c r="Q167" s="367"/>
      <c r="R167" s="367"/>
      <c r="S167" s="368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customHeight="1" x14ac:dyDescent="0.25">
      <c r="A168" s="54" t="s">
        <v>262</v>
      </c>
      <c r="B168" s="54" t="s">
        <v>263</v>
      </c>
      <c r="C168" s="31">
        <v>4301020220</v>
      </c>
      <c r="D168" s="369">
        <v>4680115880764</v>
      </c>
      <c r="E168" s="368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67"/>
      <c r="Q168" s="367"/>
      <c r="R168" s="367"/>
      <c r="S168" s="368"/>
      <c r="T168" s="34"/>
      <c r="U168" s="34"/>
      <c r="V168" s="35" t="s">
        <v>65</v>
      </c>
      <c r="W168" s="362">
        <v>16</v>
      </c>
      <c r="X168" s="363">
        <f>IFERROR(IF(W168="",0,CEILING((W168/$H168),1)*$H168),"")</f>
        <v>16.8</v>
      </c>
      <c r="Y168" s="36">
        <f>IFERROR(IF(X168=0,"",ROUNDUP(X168/H168,0)*0.00753),"")</f>
        <v>6.0240000000000002E-2</v>
      </c>
      <c r="Z168" s="56"/>
      <c r="AA168" s="57"/>
      <c r="AE168" s="58"/>
      <c r="BB168" s="154" t="s">
        <v>1</v>
      </c>
    </row>
    <row r="169" spans="1:54" x14ac:dyDescent="0.2">
      <c r="A169" s="373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5"/>
      <c r="O169" s="393" t="s">
        <v>66</v>
      </c>
      <c r="P169" s="394"/>
      <c r="Q169" s="394"/>
      <c r="R169" s="394"/>
      <c r="S169" s="394"/>
      <c r="T169" s="394"/>
      <c r="U169" s="395"/>
      <c r="V169" s="37" t="s">
        <v>67</v>
      </c>
      <c r="W169" s="364">
        <f>IFERROR(W167/H167,"0")+IFERROR(W168/H168,"0")</f>
        <v>7.6190476190476186</v>
      </c>
      <c r="X169" s="364">
        <f>IFERROR(X167/H167,"0")+IFERROR(X168/H168,"0")</f>
        <v>8</v>
      </c>
      <c r="Y169" s="364">
        <f>IFERROR(IF(Y167="",0,Y167),"0")+IFERROR(IF(Y168="",0,Y168),"0")</f>
        <v>6.0240000000000002E-2</v>
      </c>
      <c r="Z169" s="365"/>
      <c r="AA169" s="365"/>
    </row>
    <row r="170" spans="1:54" x14ac:dyDescent="0.2">
      <c r="A170" s="374"/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5"/>
      <c r="O170" s="393" t="s">
        <v>66</v>
      </c>
      <c r="P170" s="394"/>
      <c r="Q170" s="394"/>
      <c r="R170" s="394"/>
      <c r="S170" s="394"/>
      <c r="T170" s="394"/>
      <c r="U170" s="395"/>
      <c r="V170" s="37" t="s">
        <v>65</v>
      </c>
      <c r="W170" s="364">
        <f>IFERROR(SUM(W167:W168),"0")</f>
        <v>16</v>
      </c>
      <c r="X170" s="364">
        <f>IFERROR(SUM(X167:X168),"0")</f>
        <v>16.8</v>
      </c>
      <c r="Y170" s="37"/>
      <c r="Z170" s="365"/>
      <c r="AA170" s="365"/>
    </row>
    <row r="171" spans="1:54" ht="14.25" customHeight="1" x14ac:dyDescent="0.25">
      <c r="A171" s="376" t="s">
        <v>60</v>
      </c>
      <c r="B171" s="374"/>
      <c r="C171" s="374"/>
      <c r="D171" s="374"/>
      <c r="E171" s="374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  <c r="X171" s="374"/>
      <c r="Y171" s="374"/>
      <c r="Z171" s="355"/>
      <c r="AA171" s="355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9">
        <v>4680115882683</v>
      </c>
      <c r="E172" s="368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67"/>
      <c r="Q172" s="367"/>
      <c r="R172" s="367"/>
      <c r="S172" s="368"/>
      <c r="T172" s="34"/>
      <c r="U172" s="34"/>
      <c r="V172" s="35" t="s">
        <v>65</v>
      </c>
      <c r="W172" s="362">
        <v>106</v>
      </c>
      <c r="X172" s="363">
        <f>IFERROR(IF(W172="",0,CEILING((W172/$H172),1)*$H172),"")</f>
        <v>108</v>
      </c>
      <c r="Y172" s="36">
        <f>IFERROR(IF(X172=0,"",ROUNDUP(X172/H172,0)*0.00937),"")</f>
        <v>0.18740000000000001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9">
        <v>4680115882690</v>
      </c>
      <c r="E173" s="368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67"/>
      <c r="Q173" s="367"/>
      <c r="R173" s="367"/>
      <c r="S173" s="368"/>
      <c r="T173" s="34"/>
      <c r="U173" s="34"/>
      <c r="V173" s="35" t="s">
        <v>65</v>
      </c>
      <c r="W173" s="362">
        <v>250</v>
      </c>
      <c r="X173" s="363">
        <f>IFERROR(IF(W173="",0,CEILING((W173/$H173),1)*$H173),"")</f>
        <v>253.8</v>
      </c>
      <c r="Y173" s="36">
        <f>IFERROR(IF(X173=0,"",ROUNDUP(X173/H173,0)*0.00937),"")</f>
        <v>0.44039</v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268</v>
      </c>
      <c r="B174" s="54" t="s">
        <v>269</v>
      </c>
      <c r="C174" s="31">
        <v>4301031220</v>
      </c>
      <c r="D174" s="369">
        <v>4680115882669</v>
      </c>
      <c r="E174" s="368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67"/>
      <c r="Q174" s="367"/>
      <c r="R174" s="367"/>
      <c r="S174" s="368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69">
        <v>4680115882676</v>
      </c>
      <c r="E175" s="368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67"/>
      <c r="Q175" s="367"/>
      <c r="R175" s="367"/>
      <c r="S175" s="368"/>
      <c r="T175" s="34"/>
      <c r="U175" s="34"/>
      <c r="V175" s="35" t="s">
        <v>65</v>
      </c>
      <c r="W175" s="362">
        <v>118</v>
      </c>
      <c r="X175" s="363">
        <f>IFERROR(IF(W175="",0,CEILING((W175/$H175),1)*$H175),"")</f>
        <v>118.80000000000001</v>
      </c>
      <c r="Y175" s="36">
        <f>IFERROR(IF(X175=0,"",ROUNDUP(X175/H175,0)*0.00937),"")</f>
        <v>0.20613999999999999</v>
      </c>
      <c r="Z175" s="56"/>
      <c r="AA175" s="57"/>
      <c r="AE175" s="58"/>
      <c r="BB175" s="158" t="s">
        <v>1</v>
      </c>
    </row>
    <row r="176" spans="1:54" x14ac:dyDescent="0.2">
      <c r="A176" s="373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374"/>
      <c r="N176" s="375"/>
      <c r="O176" s="393" t="s">
        <v>66</v>
      </c>
      <c r="P176" s="394"/>
      <c r="Q176" s="394"/>
      <c r="R176" s="394"/>
      <c r="S176" s="394"/>
      <c r="T176" s="394"/>
      <c r="U176" s="395"/>
      <c r="V176" s="37" t="s">
        <v>67</v>
      </c>
      <c r="W176" s="364">
        <f>IFERROR(W172/H172,"0")+IFERROR(W173/H173,"0")+IFERROR(W174/H174,"0")+IFERROR(W175/H175,"0")</f>
        <v>87.777777777777771</v>
      </c>
      <c r="X176" s="364">
        <f>IFERROR(X172/H172,"0")+IFERROR(X173/H173,"0")+IFERROR(X174/H174,"0")+IFERROR(X175/H175,"0")</f>
        <v>89</v>
      </c>
      <c r="Y176" s="364">
        <f>IFERROR(IF(Y172="",0,Y172),"0")+IFERROR(IF(Y173="",0,Y173),"0")+IFERROR(IF(Y174="",0,Y174),"0")+IFERROR(IF(Y175="",0,Y175),"0")</f>
        <v>0.83393000000000006</v>
      </c>
      <c r="Z176" s="365"/>
      <c r="AA176" s="365"/>
    </row>
    <row r="177" spans="1:54" x14ac:dyDescent="0.2">
      <c r="A177" s="374"/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5"/>
      <c r="O177" s="393" t="s">
        <v>66</v>
      </c>
      <c r="P177" s="394"/>
      <c r="Q177" s="394"/>
      <c r="R177" s="394"/>
      <c r="S177" s="394"/>
      <c r="T177" s="394"/>
      <c r="U177" s="395"/>
      <c r="V177" s="37" t="s">
        <v>65</v>
      </c>
      <c r="W177" s="364">
        <f>IFERROR(SUM(W172:W175),"0")</f>
        <v>474</v>
      </c>
      <c r="X177" s="364">
        <f>IFERROR(SUM(X172:X175),"0")</f>
        <v>480.6</v>
      </c>
      <c r="Y177" s="37"/>
      <c r="Z177" s="365"/>
      <c r="AA177" s="365"/>
    </row>
    <row r="178" spans="1:54" ht="14.25" customHeight="1" x14ac:dyDescent="0.25">
      <c r="A178" s="376" t="s">
        <v>68</v>
      </c>
      <c r="B178" s="374"/>
      <c r="C178" s="374"/>
      <c r="D178" s="374"/>
      <c r="E178" s="374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  <c r="X178" s="374"/>
      <c r="Y178" s="374"/>
      <c r="Z178" s="355"/>
      <c r="AA178" s="355"/>
    </row>
    <row r="179" spans="1:54" ht="27" customHeight="1" x14ac:dyDescent="0.25">
      <c r="A179" s="54" t="s">
        <v>272</v>
      </c>
      <c r="B179" s="54" t="s">
        <v>273</v>
      </c>
      <c r="C179" s="31">
        <v>4301051409</v>
      </c>
      <c r="D179" s="369">
        <v>4680115881556</v>
      </c>
      <c r="E179" s="368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67"/>
      <c r="Q179" s="367"/>
      <c r="R179" s="367"/>
      <c r="S179" s="368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9">
        <v>4680115880573</v>
      </c>
      <c r="E180" s="368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68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67"/>
      <c r="Q180" s="367"/>
      <c r="R180" s="367"/>
      <c r="S180" s="368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customHeight="1" x14ac:dyDescent="0.25">
      <c r="A181" s="54" t="s">
        <v>276</v>
      </c>
      <c r="B181" s="54" t="s">
        <v>277</v>
      </c>
      <c r="C181" s="31">
        <v>4301051408</v>
      </c>
      <c r="D181" s="369">
        <v>4680115881594</v>
      </c>
      <c r="E181" s="368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67"/>
      <c r="Q181" s="367"/>
      <c r="R181" s="367"/>
      <c r="S181" s="368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278</v>
      </c>
      <c r="B182" s="54" t="s">
        <v>279</v>
      </c>
      <c r="C182" s="31">
        <v>4301051505</v>
      </c>
      <c r="D182" s="369">
        <v>4680115881587</v>
      </c>
      <c r="E182" s="368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67"/>
      <c r="Q182" s="367"/>
      <c r="R182" s="367"/>
      <c r="S182" s="368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69">
        <v>4680115880962</v>
      </c>
      <c r="E183" s="368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67"/>
      <c r="Q183" s="367"/>
      <c r="R183" s="367"/>
      <c r="S183" s="368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282</v>
      </c>
      <c r="B184" s="54" t="s">
        <v>283</v>
      </c>
      <c r="C184" s="31">
        <v>4301051411</v>
      </c>
      <c r="D184" s="369">
        <v>4680115881617</v>
      </c>
      <c r="E184" s="368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67"/>
      <c r="Q184" s="367"/>
      <c r="R184" s="367"/>
      <c r="S184" s="368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9">
        <v>4680115881228</v>
      </c>
      <c r="E185" s="368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67"/>
      <c r="Q185" s="367"/>
      <c r="R185" s="367"/>
      <c r="S185" s="368"/>
      <c r="T185" s="34"/>
      <c r="U185" s="34"/>
      <c r="V185" s="35" t="s">
        <v>65</v>
      </c>
      <c r="W185" s="362">
        <v>320</v>
      </c>
      <c r="X185" s="363">
        <f t="shared" si="9"/>
        <v>321.59999999999997</v>
      </c>
      <c r="Y185" s="36">
        <f>IFERROR(IF(X185=0,"",ROUNDUP(X185/H185,0)*0.00753),"")</f>
        <v>1.00902</v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286</v>
      </c>
      <c r="B186" s="54" t="s">
        <v>287</v>
      </c>
      <c r="C186" s="31">
        <v>4301051506</v>
      </c>
      <c r="D186" s="369">
        <v>4680115881037</v>
      </c>
      <c r="E186" s="368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67"/>
      <c r="Q186" s="367"/>
      <c r="R186" s="367"/>
      <c r="S186" s="368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9">
        <v>4680115881211</v>
      </c>
      <c r="E187" s="368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67"/>
      <c r="Q187" s="367"/>
      <c r="R187" s="367"/>
      <c r="S187" s="368"/>
      <c r="T187" s="34"/>
      <c r="U187" s="34"/>
      <c r="V187" s="35" t="s">
        <v>65</v>
      </c>
      <c r="W187" s="362">
        <v>131</v>
      </c>
      <c r="X187" s="363">
        <f t="shared" si="9"/>
        <v>132</v>
      </c>
      <c r="Y187" s="36">
        <f>IFERROR(IF(X187=0,"",ROUNDUP(X187/H187,0)*0.00753),"")</f>
        <v>0.41415000000000002</v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290</v>
      </c>
      <c r="B188" s="54" t="s">
        <v>291</v>
      </c>
      <c r="C188" s="31">
        <v>4301051378</v>
      </c>
      <c r="D188" s="369">
        <v>4680115881020</v>
      </c>
      <c r="E188" s="368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67"/>
      <c r="Q188" s="367"/>
      <c r="R188" s="367"/>
      <c r="S188" s="368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9">
        <v>4680115882195</v>
      </c>
      <c r="E189" s="368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67"/>
      <c r="Q189" s="367"/>
      <c r="R189" s="367"/>
      <c r="S189" s="368"/>
      <c r="T189" s="34"/>
      <c r="U189" s="34"/>
      <c r="V189" s="35" t="s">
        <v>65</v>
      </c>
      <c r="W189" s="362">
        <v>174</v>
      </c>
      <c r="X189" s="363">
        <f t="shared" si="9"/>
        <v>175.2</v>
      </c>
      <c r="Y189" s="36">
        <f t="shared" ref="Y189:Y195" si="10">IFERROR(IF(X189=0,"",ROUNDUP(X189/H189,0)*0.00753),"")</f>
        <v>0.54969000000000001</v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294</v>
      </c>
      <c r="B190" s="54" t="s">
        <v>295</v>
      </c>
      <c r="C190" s="31">
        <v>4301051479</v>
      </c>
      <c r="D190" s="369">
        <v>4680115882607</v>
      </c>
      <c r="E190" s="368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67"/>
      <c r="Q190" s="367"/>
      <c r="R190" s="367"/>
      <c r="S190" s="368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9">
        <v>4680115880092</v>
      </c>
      <c r="E191" s="368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0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67"/>
      <c r="Q191" s="367"/>
      <c r="R191" s="367"/>
      <c r="S191" s="368"/>
      <c r="T191" s="34"/>
      <c r="U191" s="34"/>
      <c r="V191" s="35" t="s">
        <v>65</v>
      </c>
      <c r="W191" s="362">
        <v>280</v>
      </c>
      <c r="X191" s="363">
        <f t="shared" si="9"/>
        <v>280.8</v>
      </c>
      <c r="Y191" s="36">
        <f t="shared" si="10"/>
        <v>0.88101000000000007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9">
        <v>4680115880221</v>
      </c>
      <c r="E192" s="368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67"/>
      <c r="Q192" s="367"/>
      <c r="R192" s="367"/>
      <c r="S192" s="368"/>
      <c r="T192" s="34"/>
      <c r="U192" s="34"/>
      <c r="V192" s="35" t="s">
        <v>65</v>
      </c>
      <c r="W192" s="362">
        <v>500</v>
      </c>
      <c r="X192" s="363">
        <f t="shared" si="9"/>
        <v>501.59999999999997</v>
      </c>
      <c r="Y192" s="36">
        <f t="shared" si="10"/>
        <v>1.5737700000000001</v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300</v>
      </c>
      <c r="B193" s="54" t="s">
        <v>301</v>
      </c>
      <c r="C193" s="31">
        <v>4301051523</v>
      </c>
      <c r="D193" s="369">
        <v>4680115882942</v>
      </c>
      <c r="E193" s="368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67"/>
      <c r="Q193" s="367"/>
      <c r="R193" s="367"/>
      <c r="S193" s="368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9">
        <v>4680115880504</v>
      </c>
      <c r="E194" s="368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4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67"/>
      <c r="Q194" s="367"/>
      <c r="R194" s="367"/>
      <c r="S194" s="368"/>
      <c r="T194" s="34"/>
      <c r="U194" s="34"/>
      <c r="V194" s="35" t="s">
        <v>65</v>
      </c>
      <c r="W194" s="362">
        <v>142</v>
      </c>
      <c r="X194" s="363">
        <f t="shared" si="9"/>
        <v>144</v>
      </c>
      <c r="Y194" s="36">
        <f t="shared" si="10"/>
        <v>0.45180000000000003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9">
        <v>4680115882164</v>
      </c>
      <c r="E195" s="368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67"/>
      <c r="Q195" s="367"/>
      <c r="R195" s="367"/>
      <c r="S195" s="368"/>
      <c r="T195" s="34"/>
      <c r="U195" s="34"/>
      <c r="V195" s="35" t="s">
        <v>65</v>
      </c>
      <c r="W195" s="362">
        <v>165</v>
      </c>
      <c r="X195" s="363">
        <f t="shared" si="9"/>
        <v>165.6</v>
      </c>
      <c r="Y195" s="36">
        <f t="shared" si="10"/>
        <v>0.51956999999999998</v>
      </c>
      <c r="Z195" s="56"/>
      <c r="AA195" s="57"/>
      <c r="AE195" s="58"/>
      <c r="BB195" s="175" t="s">
        <v>1</v>
      </c>
    </row>
    <row r="196" spans="1:54" x14ac:dyDescent="0.2">
      <c r="A196" s="373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374"/>
      <c r="N196" s="375"/>
      <c r="O196" s="393" t="s">
        <v>66</v>
      </c>
      <c r="P196" s="394"/>
      <c r="Q196" s="394"/>
      <c r="R196" s="394"/>
      <c r="S196" s="394"/>
      <c r="T196" s="394"/>
      <c r="U196" s="395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713.33333333333337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717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5.3990100000000005</v>
      </c>
      <c r="Z196" s="365"/>
      <c r="AA196" s="365"/>
    </row>
    <row r="197" spans="1:54" x14ac:dyDescent="0.2">
      <c r="A197" s="374"/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5"/>
      <c r="O197" s="393" t="s">
        <v>66</v>
      </c>
      <c r="P197" s="394"/>
      <c r="Q197" s="394"/>
      <c r="R197" s="394"/>
      <c r="S197" s="394"/>
      <c r="T197" s="394"/>
      <c r="U197" s="395"/>
      <c r="V197" s="37" t="s">
        <v>65</v>
      </c>
      <c r="W197" s="364">
        <f>IFERROR(SUM(W179:W195),"0")</f>
        <v>1712</v>
      </c>
      <c r="X197" s="364">
        <f>IFERROR(SUM(X179:X195),"0")</f>
        <v>1720.7999999999997</v>
      </c>
      <c r="Y197" s="37"/>
      <c r="Z197" s="365"/>
      <c r="AA197" s="365"/>
    </row>
    <row r="198" spans="1:54" ht="14.25" customHeight="1" x14ac:dyDescent="0.25">
      <c r="A198" s="376" t="s">
        <v>205</v>
      </c>
      <c r="B198" s="374"/>
      <c r="C198" s="374"/>
      <c r="D198" s="374"/>
      <c r="E198" s="374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  <c r="X198" s="374"/>
      <c r="Y198" s="374"/>
      <c r="Z198" s="355"/>
      <c r="AA198" s="355"/>
    </row>
    <row r="199" spans="1:54" ht="16.5" customHeight="1" x14ac:dyDescent="0.25">
      <c r="A199" s="54" t="s">
        <v>306</v>
      </c>
      <c r="B199" s="54" t="s">
        <v>307</v>
      </c>
      <c r="C199" s="31">
        <v>4301060360</v>
      </c>
      <c r="D199" s="369">
        <v>4680115882874</v>
      </c>
      <c r="E199" s="368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67"/>
      <c r="Q199" s="367"/>
      <c r="R199" s="367"/>
      <c r="S199" s="368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customHeight="1" x14ac:dyDescent="0.25">
      <c r="A200" s="54" t="s">
        <v>308</v>
      </c>
      <c r="B200" s="54" t="s">
        <v>309</v>
      </c>
      <c r="C200" s="31">
        <v>4301060359</v>
      </c>
      <c r="D200" s="369">
        <v>4680115884434</v>
      </c>
      <c r="E200" s="368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67"/>
      <c r="Q200" s="367"/>
      <c r="R200" s="367"/>
      <c r="S200" s="368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9">
        <v>4680115880801</v>
      </c>
      <c r="E201" s="368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67"/>
      <c r="Q201" s="367"/>
      <c r="R201" s="367"/>
      <c r="S201" s="368"/>
      <c r="T201" s="34"/>
      <c r="U201" s="34"/>
      <c r="V201" s="35" t="s">
        <v>65</v>
      </c>
      <c r="W201" s="362">
        <v>121</v>
      </c>
      <c r="X201" s="363">
        <f>IFERROR(IF(W201="",0,CEILING((W201/$H201),1)*$H201),"")</f>
        <v>122.39999999999999</v>
      </c>
      <c r="Y201" s="36">
        <f>IFERROR(IF(X201=0,"",ROUNDUP(X201/H201,0)*0.00753),"")</f>
        <v>0.38403000000000004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9">
        <v>4680115880818</v>
      </c>
      <c r="E202" s="368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67"/>
      <c r="Q202" s="367"/>
      <c r="R202" s="367"/>
      <c r="S202" s="368"/>
      <c r="T202" s="34"/>
      <c r="U202" s="34"/>
      <c r="V202" s="35" t="s">
        <v>65</v>
      </c>
      <c r="W202" s="362">
        <v>31</v>
      </c>
      <c r="X202" s="363">
        <f>IFERROR(IF(W202="",0,CEILING((W202/$H202),1)*$H202),"")</f>
        <v>31.2</v>
      </c>
      <c r="Y202" s="36">
        <f>IFERROR(IF(X202=0,"",ROUNDUP(X202/H202,0)*0.00753),"")</f>
        <v>9.7890000000000005E-2</v>
      </c>
      <c r="Z202" s="56"/>
      <c r="AA202" s="57"/>
      <c r="AE202" s="58"/>
      <c r="BB202" s="179" t="s">
        <v>1</v>
      </c>
    </row>
    <row r="203" spans="1:54" x14ac:dyDescent="0.2">
      <c r="A203" s="373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374"/>
      <c r="N203" s="375"/>
      <c r="O203" s="393" t="s">
        <v>66</v>
      </c>
      <c r="P203" s="394"/>
      <c r="Q203" s="394"/>
      <c r="R203" s="394"/>
      <c r="S203" s="394"/>
      <c r="T203" s="394"/>
      <c r="U203" s="395"/>
      <c r="V203" s="37" t="s">
        <v>67</v>
      </c>
      <c r="W203" s="364">
        <f>IFERROR(W199/H199,"0")+IFERROR(W200/H200,"0")+IFERROR(W201/H201,"0")+IFERROR(W202/H202,"0")</f>
        <v>63.333333333333343</v>
      </c>
      <c r="X203" s="364">
        <f>IFERROR(X199/H199,"0")+IFERROR(X200/H200,"0")+IFERROR(X201/H201,"0")+IFERROR(X202/H202,"0")</f>
        <v>64</v>
      </c>
      <c r="Y203" s="364">
        <f>IFERROR(IF(Y199="",0,Y199),"0")+IFERROR(IF(Y200="",0,Y200),"0")+IFERROR(IF(Y201="",0,Y201),"0")+IFERROR(IF(Y202="",0,Y202),"0")</f>
        <v>0.48192000000000002</v>
      </c>
      <c r="Z203" s="365"/>
      <c r="AA203" s="365"/>
    </row>
    <row r="204" spans="1:54" x14ac:dyDescent="0.2">
      <c r="A204" s="374"/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5"/>
      <c r="O204" s="393" t="s">
        <v>66</v>
      </c>
      <c r="P204" s="394"/>
      <c r="Q204" s="394"/>
      <c r="R204" s="394"/>
      <c r="S204" s="394"/>
      <c r="T204" s="394"/>
      <c r="U204" s="395"/>
      <c r="V204" s="37" t="s">
        <v>65</v>
      </c>
      <c r="W204" s="364">
        <f>IFERROR(SUM(W199:W202),"0")</f>
        <v>152</v>
      </c>
      <c r="X204" s="364">
        <f>IFERROR(SUM(X199:X202),"0")</f>
        <v>153.6</v>
      </c>
      <c r="Y204" s="37"/>
      <c r="Z204" s="365"/>
      <c r="AA204" s="365"/>
    </row>
    <row r="205" spans="1:54" ht="16.5" customHeight="1" x14ac:dyDescent="0.25">
      <c r="A205" s="381" t="s">
        <v>314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74"/>
      <c r="Z205" s="356"/>
      <c r="AA205" s="356"/>
    </row>
    <row r="206" spans="1:54" ht="14.25" customHeight="1" x14ac:dyDescent="0.25">
      <c r="A206" s="376" t="s">
        <v>104</v>
      </c>
      <c r="B206" s="374"/>
      <c r="C206" s="374"/>
      <c r="D206" s="374"/>
      <c r="E206" s="374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  <c r="X206" s="374"/>
      <c r="Y206" s="374"/>
      <c r="Z206" s="355"/>
      <c r="AA206" s="355"/>
    </row>
    <row r="207" spans="1:54" ht="27" customHeight="1" x14ac:dyDescent="0.25">
      <c r="A207" s="54" t="s">
        <v>315</v>
      </c>
      <c r="B207" s="54" t="s">
        <v>316</v>
      </c>
      <c r="C207" s="31">
        <v>4301011717</v>
      </c>
      <c r="D207" s="369">
        <v>4680115884274</v>
      </c>
      <c r="E207" s="368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67"/>
      <c r="Q207" s="367"/>
      <c r="R207" s="367"/>
      <c r="S207" s="368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317</v>
      </c>
      <c r="B208" s="54" t="s">
        <v>318</v>
      </c>
      <c r="C208" s="31">
        <v>4301011719</v>
      </c>
      <c r="D208" s="369">
        <v>4680115884298</v>
      </c>
      <c r="E208" s="368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67"/>
      <c r="Q208" s="367"/>
      <c r="R208" s="367"/>
      <c r="S208" s="368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9">
        <v>4680115884250</v>
      </c>
      <c r="E209" s="368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67"/>
      <c r="Q209" s="367"/>
      <c r="R209" s="367"/>
      <c r="S209" s="368"/>
      <c r="T209" s="34"/>
      <c r="U209" s="34"/>
      <c r="V209" s="35" t="s">
        <v>65</v>
      </c>
      <c r="W209" s="362">
        <v>50</v>
      </c>
      <c r="X209" s="363">
        <f t="shared" si="11"/>
        <v>58</v>
      </c>
      <c r="Y209" s="36">
        <f>IFERROR(IF(X209=0,"",ROUNDUP(X209/H209,0)*0.02175),"")</f>
        <v>0.10874999999999999</v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321</v>
      </c>
      <c r="B210" s="54" t="s">
        <v>322</v>
      </c>
      <c r="C210" s="31">
        <v>4301011718</v>
      </c>
      <c r="D210" s="369">
        <v>4680115884281</v>
      </c>
      <c r="E210" s="368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67"/>
      <c r="Q210" s="367"/>
      <c r="R210" s="367"/>
      <c r="S210" s="368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323</v>
      </c>
      <c r="B211" s="54" t="s">
        <v>324</v>
      </c>
      <c r="C211" s="31">
        <v>4301011720</v>
      </c>
      <c r="D211" s="369">
        <v>4680115884199</v>
      </c>
      <c r="E211" s="368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67"/>
      <c r="Q211" s="367"/>
      <c r="R211" s="367"/>
      <c r="S211" s="368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9">
        <v>4680115884267</v>
      </c>
      <c r="E212" s="368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67"/>
      <c r="Q212" s="367"/>
      <c r="R212" s="367"/>
      <c r="S212" s="368"/>
      <c r="T212" s="34"/>
      <c r="U212" s="34"/>
      <c r="V212" s="35" t="s">
        <v>65</v>
      </c>
      <c r="W212" s="362">
        <v>4</v>
      </c>
      <c r="X212" s="363">
        <f t="shared" si="11"/>
        <v>4</v>
      </c>
      <c r="Y212" s="36">
        <f>IFERROR(IF(X212=0,"",ROUNDUP(X212/H212,0)*0.00937),"")</f>
        <v>9.3699999999999999E-3</v>
      </c>
      <c r="Z212" s="56"/>
      <c r="AA212" s="57"/>
      <c r="AE212" s="58"/>
      <c r="BB212" s="185" t="s">
        <v>1</v>
      </c>
    </row>
    <row r="213" spans="1:54" x14ac:dyDescent="0.2">
      <c r="A213" s="373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374"/>
      <c r="N213" s="375"/>
      <c r="O213" s="393" t="s">
        <v>66</v>
      </c>
      <c r="P213" s="394"/>
      <c r="Q213" s="394"/>
      <c r="R213" s="394"/>
      <c r="S213" s="394"/>
      <c r="T213" s="394"/>
      <c r="U213" s="395"/>
      <c r="V213" s="37" t="s">
        <v>67</v>
      </c>
      <c r="W213" s="364">
        <f>IFERROR(W207/H207,"0")+IFERROR(W208/H208,"0")+IFERROR(W209/H209,"0")+IFERROR(W210/H210,"0")+IFERROR(W211/H211,"0")+IFERROR(W212/H212,"0")</f>
        <v>5.3103448275862073</v>
      </c>
      <c r="X213" s="364">
        <f>IFERROR(X207/H207,"0")+IFERROR(X208/H208,"0")+IFERROR(X209/H209,"0")+IFERROR(X210/H210,"0")+IFERROR(X211/H211,"0")+IFERROR(X212/H212,"0")</f>
        <v>6</v>
      </c>
      <c r="Y213" s="364">
        <f>IFERROR(IF(Y207="",0,Y207),"0")+IFERROR(IF(Y208="",0,Y208),"0")+IFERROR(IF(Y209="",0,Y209),"0")+IFERROR(IF(Y210="",0,Y210),"0")+IFERROR(IF(Y211="",0,Y211),"0")+IFERROR(IF(Y212="",0,Y212),"0")</f>
        <v>0.11811999999999999</v>
      </c>
      <c r="Z213" s="365"/>
      <c r="AA213" s="365"/>
    </row>
    <row r="214" spans="1:54" x14ac:dyDescent="0.2">
      <c r="A214" s="374"/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5"/>
      <c r="O214" s="393" t="s">
        <v>66</v>
      </c>
      <c r="P214" s="394"/>
      <c r="Q214" s="394"/>
      <c r="R214" s="394"/>
      <c r="S214" s="394"/>
      <c r="T214" s="394"/>
      <c r="U214" s="395"/>
      <c r="V214" s="37" t="s">
        <v>65</v>
      </c>
      <c r="W214" s="364">
        <f>IFERROR(SUM(W207:W212),"0")</f>
        <v>54</v>
      </c>
      <c r="X214" s="364">
        <f>IFERROR(SUM(X207:X212),"0")</f>
        <v>62</v>
      </c>
      <c r="Y214" s="37"/>
      <c r="Z214" s="365"/>
      <c r="AA214" s="365"/>
    </row>
    <row r="215" spans="1:54" ht="14.25" customHeight="1" x14ac:dyDescent="0.25">
      <c r="A215" s="376" t="s">
        <v>60</v>
      </c>
      <c r="B215" s="374"/>
      <c r="C215" s="374"/>
      <c r="D215" s="374"/>
      <c r="E215" s="374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  <c r="X215" s="374"/>
      <c r="Y215" s="374"/>
      <c r="Z215" s="355"/>
      <c r="AA215" s="355"/>
    </row>
    <row r="216" spans="1:54" ht="27" customHeight="1" x14ac:dyDescent="0.25">
      <c r="A216" s="54" t="s">
        <v>327</v>
      </c>
      <c r="B216" s="54" t="s">
        <v>328</v>
      </c>
      <c r="C216" s="31">
        <v>4301031151</v>
      </c>
      <c r="D216" s="369">
        <v>4607091389845</v>
      </c>
      <c r="E216" s="368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67"/>
      <c r="Q216" s="367"/>
      <c r="R216" s="367"/>
      <c r="S216" s="368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customHeight="1" x14ac:dyDescent="0.25">
      <c r="A217" s="54" t="s">
        <v>329</v>
      </c>
      <c r="B217" s="54" t="s">
        <v>330</v>
      </c>
      <c r="C217" s="31">
        <v>4301031259</v>
      </c>
      <c r="D217" s="369">
        <v>4680115882881</v>
      </c>
      <c r="E217" s="368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0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67"/>
      <c r="Q217" s="367"/>
      <c r="R217" s="367"/>
      <c r="S217" s="368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x14ac:dyDescent="0.2">
      <c r="A218" s="373"/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5"/>
      <c r="O218" s="393" t="s">
        <v>66</v>
      </c>
      <c r="P218" s="394"/>
      <c r="Q218" s="394"/>
      <c r="R218" s="394"/>
      <c r="S218" s="394"/>
      <c r="T218" s="394"/>
      <c r="U218" s="395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x14ac:dyDescent="0.2">
      <c r="A219" s="374"/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5"/>
      <c r="O219" s="393" t="s">
        <v>66</v>
      </c>
      <c r="P219" s="394"/>
      <c r="Q219" s="394"/>
      <c r="R219" s="394"/>
      <c r="S219" s="394"/>
      <c r="T219" s="394"/>
      <c r="U219" s="395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customHeight="1" x14ac:dyDescent="0.25">
      <c r="A220" s="381" t="s">
        <v>331</v>
      </c>
      <c r="B220" s="374"/>
      <c r="C220" s="374"/>
      <c r="D220" s="374"/>
      <c r="E220" s="374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  <c r="X220" s="374"/>
      <c r="Y220" s="374"/>
      <c r="Z220" s="356"/>
      <c r="AA220" s="356"/>
    </row>
    <row r="221" spans="1:54" ht="14.25" customHeight="1" x14ac:dyDescent="0.25">
      <c r="A221" s="376" t="s">
        <v>104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374"/>
      <c r="Y221" s="374"/>
      <c r="Z221" s="355"/>
      <c r="AA221" s="355"/>
    </row>
    <row r="222" spans="1:54" ht="27" customHeight="1" x14ac:dyDescent="0.25">
      <c r="A222" s="54" t="s">
        <v>332</v>
      </c>
      <c r="B222" s="54" t="s">
        <v>333</v>
      </c>
      <c r="C222" s="31">
        <v>4301011826</v>
      </c>
      <c r="D222" s="369">
        <v>4680115884137</v>
      </c>
      <c r="E222" s="368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67"/>
      <c r="Q222" s="367"/>
      <c r="R222" s="367"/>
      <c r="S222" s="368"/>
      <c r="T222" s="34"/>
      <c r="U222" s="34"/>
      <c r="V222" s="35" t="s">
        <v>65</v>
      </c>
      <c r="W222" s="362">
        <v>100</v>
      </c>
      <c r="X222" s="363">
        <f t="shared" ref="X222:X227" si="12">IFERROR(IF(W222="",0,CEILING((W222/$H222),1)*$H222),"")</f>
        <v>104.39999999999999</v>
      </c>
      <c r="Y222" s="36">
        <f>IFERROR(IF(X222=0,"",ROUNDUP(X222/H222,0)*0.02175),"")</f>
        <v>0.19574999999999998</v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334</v>
      </c>
      <c r="B223" s="54" t="s">
        <v>335</v>
      </c>
      <c r="C223" s="31">
        <v>4301011724</v>
      </c>
      <c r="D223" s="369">
        <v>4680115884236</v>
      </c>
      <c r="E223" s="368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67"/>
      <c r="Q223" s="367"/>
      <c r="R223" s="367"/>
      <c r="S223" s="368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336</v>
      </c>
      <c r="B224" s="54" t="s">
        <v>337</v>
      </c>
      <c r="C224" s="31">
        <v>4301011721</v>
      </c>
      <c r="D224" s="369">
        <v>4680115884175</v>
      </c>
      <c r="E224" s="368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67"/>
      <c r="Q224" s="367"/>
      <c r="R224" s="367"/>
      <c r="S224" s="368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9">
        <v>4680115884144</v>
      </c>
      <c r="E225" s="368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67"/>
      <c r="Q225" s="367"/>
      <c r="R225" s="367"/>
      <c r="S225" s="368"/>
      <c r="T225" s="34"/>
      <c r="U225" s="34"/>
      <c r="V225" s="35" t="s">
        <v>65</v>
      </c>
      <c r="W225" s="362">
        <v>17</v>
      </c>
      <c r="X225" s="363">
        <f t="shared" si="12"/>
        <v>20</v>
      </c>
      <c r="Y225" s="36">
        <f>IFERROR(IF(X225=0,"",ROUNDUP(X225/H225,0)*0.00937),"")</f>
        <v>4.6850000000000003E-2</v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340</v>
      </c>
      <c r="B226" s="54" t="s">
        <v>341</v>
      </c>
      <c r="C226" s="31">
        <v>4301011726</v>
      </c>
      <c r="D226" s="369">
        <v>4680115884182</v>
      </c>
      <c r="E226" s="368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67"/>
      <c r="Q226" s="367"/>
      <c r="R226" s="367"/>
      <c r="S226" s="368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342</v>
      </c>
      <c r="B227" s="54" t="s">
        <v>343</v>
      </c>
      <c r="C227" s="31">
        <v>4301011722</v>
      </c>
      <c r="D227" s="369">
        <v>4680115884205</v>
      </c>
      <c r="E227" s="368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67"/>
      <c r="Q227" s="367"/>
      <c r="R227" s="367"/>
      <c r="S227" s="368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3"/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5"/>
      <c r="O228" s="393" t="s">
        <v>66</v>
      </c>
      <c r="P228" s="394"/>
      <c r="Q228" s="394"/>
      <c r="R228" s="394"/>
      <c r="S228" s="394"/>
      <c r="T228" s="394"/>
      <c r="U228" s="395"/>
      <c r="V228" s="37" t="s">
        <v>67</v>
      </c>
      <c r="W228" s="364">
        <f>IFERROR(W222/H222,"0")+IFERROR(W223/H223,"0")+IFERROR(W224/H224,"0")+IFERROR(W225/H225,"0")+IFERROR(W226/H226,"0")+IFERROR(W227/H227,"0")</f>
        <v>12.870689655172415</v>
      </c>
      <c r="X228" s="364">
        <f>IFERROR(X222/H222,"0")+IFERROR(X223/H223,"0")+IFERROR(X224/H224,"0")+IFERROR(X225/H225,"0")+IFERROR(X226/H226,"0")+IFERROR(X227/H227,"0")</f>
        <v>14</v>
      </c>
      <c r="Y228" s="364">
        <f>IFERROR(IF(Y222="",0,Y222),"0")+IFERROR(IF(Y223="",0,Y223),"0")+IFERROR(IF(Y224="",0,Y224),"0")+IFERROR(IF(Y225="",0,Y225),"0")+IFERROR(IF(Y226="",0,Y226),"0")+IFERROR(IF(Y227="",0,Y227),"0")</f>
        <v>0.24259999999999998</v>
      </c>
      <c r="Z228" s="365"/>
      <c r="AA228" s="365"/>
    </row>
    <row r="229" spans="1:54" x14ac:dyDescent="0.2">
      <c r="A229" s="374"/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5"/>
      <c r="O229" s="393" t="s">
        <v>66</v>
      </c>
      <c r="P229" s="394"/>
      <c r="Q229" s="394"/>
      <c r="R229" s="394"/>
      <c r="S229" s="394"/>
      <c r="T229" s="394"/>
      <c r="U229" s="395"/>
      <c r="V229" s="37" t="s">
        <v>65</v>
      </c>
      <c r="W229" s="364">
        <f>IFERROR(SUM(W222:W227),"0")</f>
        <v>117</v>
      </c>
      <c r="X229" s="364">
        <f>IFERROR(SUM(X222:X227),"0")</f>
        <v>124.39999999999999</v>
      </c>
      <c r="Y229" s="37"/>
      <c r="Z229" s="365"/>
      <c r="AA229" s="365"/>
    </row>
    <row r="230" spans="1:54" ht="16.5" customHeight="1" x14ac:dyDescent="0.25">
      <c r="A230" s="381" t="s">
        <v>344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374"/>
      <c r="Y230" s="374"/>
      <c r="Z230" s="356"/>
      <c r="AA230" s="356"/>
    </row>
    <row r="231" spans="1:54" ht="14.25" customHeight="1" x14ac:dyDescent="0.25">
      <c r="A231" s="376" t="s">
        <v>104</v>
      </c>
      <c r="B231" s="374"/>
      <c r="C231" s="374"/>
      <c r="D231" s="374"/>
      <c r="E231" s="374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  <c r="X231" s="374"/>
      <c r="Y231" s="374"/>
      <c r="Z231" s="355"/>
      <c r="AA231" s="355"/>
    </row>
    <row r="232" spans="1:54" ht="27" customHeight="1" x14ac:dyDescent="0.25">
      <c r="A232" s="54" t="s">
        <v>345</v>
      </c>
      <c r="B232" s="54" t="s">
        <v>346</v>
      </c>
      <c r="C232" s="31">
        <v>4301011346</v>
      </c>
      <c r="D232" s="369">
        <v>4607091387445</v>
      </c>
      <c r="E232" s="368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67"/>
      <c r="Q232" s="367"/>
      <c r="R232" s="367"/>
      <c r="S232" s="368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347</v>
      </c>
      <c r="B233" s="54" t="s">
        <v>348</v>
      </c>
      <c r="C233" s="31">
        <v>4301011308</v>
      </c>
      <c r="D233" s="369">
        <v>4607091386004</v>
      </c>
      <c r="E233" s="368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67"/>
      <c r="Q233" s="367"/>
      <c r="R233" s="367"/>
      <c r="S233" s="368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347</v>
      </c>
      <c r="B234" s="54" t="s">
        <v>349</v>
      </c>
      <c r="C234" s="31">
        <v>4301011362</v>
      </c>
      <c r="D234" s="369">
        <v>4607091386004</v>
      </c>
      <c r="E234" s="368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67"/>
      <c r="Q234" s="367"/>
      <c r="R234" s="367"/>
      <c r="S234" s="368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350</v>
      </c>
      <c r="B235" s="54" t="s">
        <v>351</v>
      </c>
      <c r="C235" s="31">
        <v>4301011347</v>
      </c>
      <c r="D235" s="369">
        <v>4607091386073</v>
      </c>
      <c r="E235" s="368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67"/>
      <c r="Q235" s="367"/>
      <c r="R235" s="367"/>
      <c r="S235" s="368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4301010928</v>
      </c>
      <c r="D236" s="369">
        <v>4607091387322</v>
      </c>
      <c r="E236" s="368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67"/>
      <c r="Q236" s="367"/>
      <c r="R236" s="367"/>
      <c r="S236" s="368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4301011395</v>
      </c>
      <c r="D237" s="369">
        <v>4607091387322</v>
      </c>
      <c r="E237" s="368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67"/>
      <c r="Q237" s="367"/>
      <c r="R237" s="367"/>
      <c r="S237" s="368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4301011311</v>
      </c>
      <c r="D238" s="369">
        <v>4607091387377</v>
      </c>
      <c r="E238" s="368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67"/>
      <c r="Q238" s="367"/>
      <c r="R238" s="367"/>
      <c r="S238" s="368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4301010945</v>
      </c>
      <c r="D239" s="369">
        <v>4607091387353</v>
      </c>
      <c r="E239" s="368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67"/>
      <c r="Q239" s="367"/>
      <c r="R239" s="367"/>
      <c r="S239" s="368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359</v>
      </c>
      <c r="B240" s="54" t="s">
        <v>360</v>
      </c>
      <c r="C240" s="31">
        <v>4301011328</v>
      </c>
      <c r="D240" s="369">
        <v>4607091386011</v>
      </c>
      <c r="E240" s="368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67"/>
      <c r="Q240" s="367"/>
      <c r="R240" s="367"/>
      <c r="S240" s="368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361</v>
      </c>
      <c r="B241" s="54" t="s">
        <v>362</v>
      </c>
      <c r="C241" s="31">
        <v>4301011329</v>
      </c>
      <c r="D241" s="369">
        <v>4607091387308</v>
      </c>
      <c r="E241" s="368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67"/>
      <c r="Q241" s="367"/>
      <c r="R241" s="367"/>
      <c r="S241" s="368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363</v>
      </c>
      <c r="B242" s="54" t="s">
        <v>364</v>
      </c>
      <c r="C242" s="31">
        <v>4301011049</v>
      </c>
      <c r="D242" s="369">
        <v>4607091387339</v>
      </c>
      <c r="E242" s="368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67"/>
      <c r="Q242" s="367"/>
      <c r="R242" s="367"/>
      <c r="S242" s="368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365</v>
      </c>
      <c r="B243" s="54" t="s">
        <v>366</v>
      </c>
      <c r="C243" s="31">
        <v>4301011433</v>
      </c>
      <c r="D243" s="369">
        <v>4680115882638</v>
      </c>
      <c r="E243" s="368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67"/>
      <c r="Q243" s="367"/>
      <c r="R243" s="367"/>
      <c r="S243" s="368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367</v>
      </c>
      <c r="B244" s="54" t="s">
        <v>368</v>
      </c>
      <c r="C244" s="31">
        <v>4301011573</v>
      </c>
      <c r="D244" s="369">
        <v>4680115881938</v>
      </c>
      <c r="E244" s="368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67"/>
      <c r="Q244" s="367"/>
      <c r="R244" s="367"/>
      <c r="S244" s="368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369</v>
      </c>
      <c r="B245" s="54" t="s">
        <v>370</v>
      </c>
      <c r="C245" s="31">
        <v>4301010944</v>
      </c>
      <c r="D245" s="369">
        <v>4607091387346</v>
      </c>
      <c r="E245" s="368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67"/>
      <c r="Q245" s="367"/>
      <c r="R245" s="367"/>
      <c r="S245" s="368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371</v>
      </c>
      <c r="B246" s="54" t="s">
        <v>372</v>
      </c>
      <c r="C246" s="31">
        <v>4301011402</v>
      </c>
      <c r="D246" s="369">
        <v>4680115880375</v>
      </c>
      <c r="E246" s="368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75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67"/>
      <c r="Q246" s="367"/>
      <c r="R246" s="367"/>
      <c r="S246" s="368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373</v>
      </c>
      <c r="B247" s="54" t="s">
        <v>374</v>
      </c>
      <c r="C247" s="31">
        <v>4301011353</v>
      </c>
      <c r="D247" s="369">
        <v>4607091389807</v>
      </c>
      <c r="E247" s="368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67"/>
      <c r="Q247" s="367"/>
      <c r="R247" s="367"/>
      <c r="S247" s="368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x14ac:dyDescent="0.2">
      <c r="A248" s="373"/>
      <c r="B248" s="374"/>
      <c r="C248" s="374"/>
      <c r="D248" s="374"/>
      <c r="E248" s="374"/>
      <c r="F248" s="374"/>
      <c r="G248" s="374"/>
      <c r="H248" s="374"/>
      <c r="I248" s="374"/>
      <c r="J248" s="374"/>
      <c r="K248" s="374"/>
      <c r="L248" s="374"/>
      <c r="M248" s="374"/>
      <c r="N248" s="375"/>
      <c r="O248" s="393" t="s">
        <v>66</v>
      </c>
      <c r="P248" s="394"/>
      <c r="Q248" s="394"/>
      <c r="R248" s="394"/>
      <c r="S248" s="394"/>
      <c r="T248" s="394"/>
      <c r="U248" s="395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x14ac:dyDescent="0.2">
      <c r="A249" s="374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374"/>
      <c r="N249" s="375"/>
      <c r="O249" s="393" t="s">
        <v>66</v>
      </c>
      <c r="P249" s="394"/>
      <c r="Q249" s="394"/>
      <c r="R249" s="394"/>
      <c r="S249" s="394"/>
      <c r="T249" s="394"/>
      <c r="U249" s="395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customHeight="1" x14ac:dyDescent="0.25">
      <c r="A250" s="376" t="s">
        <v>96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55"/>
      <c r="AA250" s="355"/>
    </row>
    <row r="251" spans="1:54" ht="27" customHeight="1" x14ac:dyDescent="0.25">
      <c r="A251" s="54" t="s">
        <v>375</v>
      </c>
      <c r="B251" s="54" t="s">
        <v>376</v>
      </c>
      <c r="C251" s="31">
        <v>4301020254</v>
      </c>
      <c r="D251" s="369">
        <v>4680115881914</v>
      </c>
      <c r="E251" s="368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67"/>
      <c r="Q251" s="367"/>
      <c r="R251" s="367"/>
      <c r="S251" s="368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73"/>
      <c r="B252" s="374"/>
      <c r="C252" s="374"/>
      <c r="D252" s="374"/>
      <c r="E252" s="374"/>
      <c r="F252" s="374"/>
      <c r="G252" s="374"/>
      <c r="H252" s="374"/>
      <c r="I252" s="374"/>
      <c r="J252" s="374"/>
      <c r="K252" s="374"/>
      <c r="L252" s="374"/>
      <c r="M252" s="374"/>
      <c r="N252" s="375"/>
      <c r="O252" s="393" t="s">
        <v>66</v>
      </c>
      <c r="P252" s="394"/>
      <c r="Q252" s="394"/>
      <c r="R252" s="394"/>
      <c r="S252" s="394"/>
      <c r="T252" s="394"/>
      <c r="U252" s="395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x14ac:dyDescent="0.2">
      <c r="A253" s="374"/>
      <c r="B253" s="374"/>
      <c r="C253" s="374"/>
      <c r="D253" s="374"/>
      <c r="E253" s="374"/>
      <c r="F253" s="374"/>
      <c r="G253" s="374"/>
      <c r="H253" s="374"/>
      <c r="I253" s="374"/>
      <c r="J253" s="374"/>
      <c r="K253" s="374"/>
      <c r="L253" s="374"/>
      <c r="M253" s="374"/>
      <c r="N253" s="375"/>
      <c r="O253" s="393" t="s">
        <v>66</v>
      </c>
      <c r="P253" s="394"/>
      <c r="Q253" s="394"/>
      <c r="R253" s="394"/>
      <c r="S253" s="394"/>
      <c r="T253" s="394"/>
      <c r="U253" s="395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customHeight="1" x14ac:dyDescent="0.25">
      <c r="A254" s="376" t="s">
        <v>60</v>
      </c>
      <c r="B254" s="374"/>
      <c r="C254" s="374"/>
      <c r="D254" s="374"/>
      <c r="E254" s="374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  <c r="X254" s="374"/>
      <c r="Y254" s="374"/>
      <c r="Z254" s="355"/>
      <c r="AA254" s="355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9">
        <v>4607091387193</v>
      </c>
      <c r="E255" s="368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67"/>
      <c r="Q255" s="367"/>
      <c r="R255" s="367"/>
      <c r="S255" s="368"/>
      <c r="T255" s="34"/>
      <c r="U255" s="34"/>
      <c r="V255" s="35" t="s">
        <v>65</v>
      </c>
      <c r="W255" s="362">
        <v>29</v>
      </c>
      <c r="X255" s="363">
        <f>IFERROR(IF(W255="",0,CEILING((W255/$H255),1)*$H255),"")</f>
        <v>29.400000000000002</v>
      </c>
      <c r="Y255" s="36">
        <f>IFERROR(IF(X255=0,"",ROUNDUP(X255/H255,0)*0.00753),"")</f>
        <v>5.271E-2</v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69">
        <v>4607091387230</v>
      </c>
      <c r="E256" s="368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67"/>
      <c r="Q256" s="367"/>
      <c r="R256" s="367"/>
      <c r="S256" s="368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381</v>
      </c>
      <c r="B257" s="54" t="s">
        <v>382</v>
      </c>
      <c r="C257" s="31">
        <v>4301031152</v>
      </c>
      <c r="D257" s="369">
        <v>4607091387285</v>
      </c>
      <c r="E257" s="368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67"/>
      <c r="Q257" s="367"/>
      <c r="R257" s="367"/>
      <c r="S257" s="368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383</v>
      </c>
      <c r="B258" s="54" t="s">
        <v>384</v>
      </c>
      <c r="C258" s="31">
        <v>4301031164</v>
      </c>
      <c r="D258" s="369">
        <v>4680115880481</v>
      </c>
      <c r="E258" s="368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67"/>
      <c r="Q258" s="367"/>
      <c r="R258" s="367"/>
      <c r="S258" s="368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3"/>
      <c r="B259" s="374"/>
      <c r="C259" s="374"/>
      <c r="D259" s="374"/>
      <c r="E259" s="374"/>
      <c r="F259" s="374"/>
      <c r="G259" s="374"/>
      <c r="H259" s="374"/>
      <c r="I259" s="374"/>
      <c r="J259" s="374"/>
      <c r="K259" s="374"/>
      <c r="L259" s="374"/>
      <c r="M259" s="374"/>
      <c r="N259" s="375"/>
      <c r="O259" s="393" t="s">
        <v>66</v>
      </c>
      <c r="P259" s="394"/>
      <c r="Q259" s="394"/>
      <c r="R259" s="394"/>
      <c r="S259" s="394"/>
      <c r="T259" s="394"/>
      <c r="U259" s="395"/>
      <c r="V259" s="37" t="s">
        <v>67</v>
      </c>
      <c r="W259" s="364">
        <f>IFERROR(W255/H255,"0")+IFERROR(W256/H256,"0")+IFERROR(W257/H257,"0")+IFERROR(W258/H258,"0")</f>
        <v>6.9047619047619042</v>
      </c>
      <c r="X259" s="364">
        <f>IFERROR(X255/H255,"0")+IFERROR(X256/H256,"0")+IFERROR(X257/H257,"0")+IFERROR(X258/H258,"0")</f>
        <v>7</v>
      </c>
      <c r="Y259" s="364">
        <f>IFERROR(IF(Y255="",0,Y255),"0")+IFERROR(IF(Y256="",0,Y256),"0")+IFERROR(IF(Y257="",0,Y257),"0")+IFERROR(IF(Y258="",0,Y258),"0")</f>
        <v>5.271E-2</v>
      </c>
      <c r="Z259" s="365"/>
      <c r="AA259" s="365"/>
    </row>
    <row r="260" spans="1:54" x14ac:dyDescent="0.2">
      <c r="A260" s="374"/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5"/>
      <c r="O260" s="393" t="s">
        <v>66</v>
      </c>
      <c r="P260" s="394"/>
      <c r="Q260" s="394"/>
      <c r="R260" s="394"/>
      <c r="S260" s="394"/>
      <c r="T260" s="394"/>
      <c r="U260" s="395"/>
      <c r="V260" s="37" t="s">
        <v>65</v>
      </c>
      <c r="W260" s="364">
        <f>IFERROR(SUM(W255:W258),"0")</f>
        <v>29</v>
      </c>
      <c r="X260" s="364">
        <f>IFERROR(SUM(X255:X258),"0")</f>
        <v>29.400000000000002</v>
      </c>
      <c r="Y260" s="37"/>
      <c r="Z260" s="365"/>
      <c r="AA260" s="365"/>
    </row>
    <row r="261" spans="1:54" ht="14.25" customHeight="1" x14ac:dyDescent="0.25">
      <c r="A261" s="376" t="s">
        <v>68</v>
      </c>
      <c r="B261" s="374"/>
      <c r="C261" s="374"/>
      <c r="D261" s="374"/>
      <c r="E261" s="374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  <c r="X261" s="374"/>
      <c r="Y261" s="374"/>
      <c r="Z261" s="355"/>
      <c r="AA261" s="355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69">
        <v>4607091387766</v>
      </c>
      <c r="E262" s="368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67"/>
      <c r="Q262" s="367"/>
      <c r="R262" s="367"/>
      <c r="S262" s="368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387</v>
      </c>
      <c r="B263" s="54" t="s">
        <v>388</v>
      </c>
      <c r="C263" s="31">
        <v>4301051116</v>
      </c>
      <c r="D263" s="369">
        <v>4607091387957</v>
      </c>
      <c r="E263" s="368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67"/>
      <c r="Q263" s="367"/>
      <c r="R263" s="367"/>
      <c r="S263" s="368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389</v>
      </c>
      <c r="B264" s="54" t="s">
        <v>390</v>
      </c>
      <c r="C264" s="31">
        <v>4301051115</v>
      </c>
      <c r="D264" s="369">
        <v>4607091387964</v>
      </c>
      <c r="E264" s="368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67"/>
      <c r="Q264" s="367"/>
      <c r="R264" s="367"/>
      <c r="S264" s="368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391</v>
      </c>
      <c r="B265" s="54" t="s">
        <v>392</v>
      </c>
      <c r="C265" s="31">
        <v>4301051731</v>
      </c>
      <c r="D265" s="369">
        <v>4680115884618</v>
      </c>
      <c r="E265" s="368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67"/>
      <c r="Q265" s="367"/>
      <c r="R265" s="367"/>
      <c r="S265" s="368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393</v>
      </c>
      <c r="B266" s="54" t="s">
        <v>394</v>
      </c>
      <c r="C266" s="31">
        <v>4301051134</v>
      </c>
      <c r="D266" s="369">
        <v>4607091381672</v>
      </c>
      <c r="E266" s="368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67"/>
      <c r="Q266" s="367"/>
      <c r="R266" s="367"/>
      <c r="S266" s="368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395</v>
      </c>
      <c r="B267" s="54" t="s">
        <v>396</v>
      </c>
      <c r="C267" s="31">
        <v>4301051130</v>
      </c>
      <c r="D267" s="369">
        <v>4607091387537</v>
      </c>
      <c r="E267" s="368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67"/>
      <c r="Q267" s="367"/>
      <c r="R267" s="367"/>
      <c r="S267" s="368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69">
        <v>4607091387513</v>
      </c>
      <c r="E268" s="368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67"/>
      <c r="Q268" s="367"/>
      <c r="R268" s="367"/>
      <c r="S268" s="368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399</v>
      </c>
      <c r="B269" s="54" t="s">
        <v>400</v>
      </c>
      <c r="C269" s="31">
        <v>4301051277</v>
      </c>
      <c r="D269" s="369">
        <v>4680115880511</v>
      </c>
      <c r="E269" s="368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67"/>
      <c r="Q269" s="367"/>
      <c r="R269" s="367"/>
      <c r="S269" s="368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401</v>
      </c>
      <c r="B270" s="54" t="s">
        <v>402</v>
      </c>
      <c r="C270" s="31">
        <v>4301051344</v>
      </c>
      <c r="D270" s="369">
        <v>4680115880412</v>
      </c>
      <c r="E270" s="368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67"/>
      <c r="Q270" s="367"/>
      <c r="R270" s="367"/>
      <c r="S270" s="368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73"/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5"/>
      <c r="O271" s="393" t="s">
        <v>66</v>
      </c>
      <c r="P271" s="394"/>
      <c r="Q271" s="394"/>
      <c r="R271" s="394"/>
      <c r="S271" s="394"/>
      <c r="T271" s="394"/>
      <c r="U271" s="395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x14ac:dyDescent="0.2">
      <c r="A272" s="374"/>
      <c r="B272" s="374"/>
      <c r="C272" s="374"/>
      <c r="D272" s="374"/>
      <c r="E272" s="374"/>
      <c r="F272" s="374"/>
      <c r="G272" s="374"/>
      <c r="H272" s="374"/>
      <c r="I272" s="374"/>
      <c r="J272" s="374"/>
      <c r="K272" s="374"/>
      <c r="L272" s="374"/>
      <c r="M272" s="374"/>
      <c r="N272" s="375"/>
      <c r="O272" s="393" t="s">
        <v>66</v>
      </c>
      <c r="P272" s="394"/>
      <c r="Q272" s="394"/>
      <c r="R272" s="394"/>
      <c r="S272" s="394"/>
      <c r="T272" s="394"/>
      <c r="U272" s="395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customHeight="1" x14ac:dyDescent="0.25">
      <c r="A273" s="376" t="s">
        <v>205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55"/>
      <c r="AA273" s="355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69">
        <v>4607091380880</v>
      </c>
      <c r="E274" s="368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67"/>
      <c r="Q274" s="367"/>
      <c r="R274" s="367"/>
      <c r="S274" s="368"/>
      <c r="T274" s="34"/>
      <c r="U274" s="34"/>
      <c r="V274" s="35" t="s">
        <v>65</v>
      </c>
      <c r="W274" s="362">
        <v>90</v>
      </c>
      <c r="X274" s="363">
        <f>IFERROR(IF(W274="",0,CEILING((W274/$H274),1)*$H274),"")</f>
        <v>92.4</v>
      </c>
      <c r="Y274" s="36">
        <f>IFERROR(IF(X274=0,"",ROUNDUP(X274/H274,0)*0.02175),"")</f>
        <v>0.23924999999999999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9">
        <v>4607091384482</v>
      </c>
      <c r="E275" s="368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67"/>
      <c r="Q275" s="367"/>
      <c r="R275" s="367"/>
      <c r="S275" s="368"/>
      <c r="T275" s="34"/>
      <c r="U275" s="34"/>
      <c r="V275" s="35" t="s">
        <v>65</v>
      </c>
      <c r="W275" s="362">
        <v>383</v>
      </c>
      <c r="X275" s="363">
        <f>IFERROR(IF(W275="",0,CEILING((W275/$H275),1)*$H275),"")</f>
        <v>390</v>
      </c>
      <c r="Y275" s="36">
        <f>IFERROR(IF(X275=0,"",ROUNDUP(X275/H275,0)*0.02175),"")</f>
        <v>1.0874999999999999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69">
        <v>4607091380897</v>
      </c>
      <c r="E276" s="368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67"/>
      <c r="Q276" s="367"/>
      <c r="R276" s="367"/>
      <c r="S276" s="368"/>
      <c r="T276" s="34"/>
      <c r="U276" s="34"/>
      <c r="V276" s="35" t="s">
        <v>65</v>
      </c>
      <c r="W276" s="362">
        <v>98</v>
      </c>
      <c r="X276" s="363">
        <f>IFERROR(IF(W276="",0,CEILING((W276/$H276),1)*$H276),"")</f>
        <v>100.80000000000001</v>
      </c>
      <c r="Y276" s="36">
        <f>IFERROR(IF(X276=0,"",ROUNDUP(X276/H276,0)*0.02175),"")</f>
        <v>0.26100000000000001</v>
      </c>
      <c r="Z276" s="56"/>
      <c r="AA276" s="57"/>
      <c r="AE276" s="58"/>
      <c r="BB276" s="226" t="s">
        <v>1</v>
      </c>
    </row>
    <row r="277" spans="1:54" x14ac:dyDescent="0.2">
      <c r="A277" s="373"/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5"/>
      <c r="O277" s="393" t="s">
        <v>66</v>
      </c>
      <c r="P277" s="394"/>
      <c r="Q277" s="394"/>
      <c r="R277" s="394"/>
      <c r="S277" s="394"/>
      <c r="T277" s="394"/>
      <c r="U277" s="395"/>
      <c r="V277" s="37" t="s">
        <v>67</v>
      </c>
      <c r="W277" s="364">
        <f>IFERROR(W274/H274,"0")+IFERROR(W275/H275,"0")+IFERROR(W276/H276,"0")</f>
        <v>71.483516483516482</v>
      </c>
      <c r="X277" s="364">
        <f>IFERROR(X274/H274,"0")+IFERROR(X275/H275,"0")+IFERROR(X276/H276,"0")</f>
        <v>73</v>
      </c>
      <c r="Y277" s="364">
        <f>IFERROR(IF(Y274="",0,Y274),"0")+IFERROR(IF(Y275="",0,Y275),"0")+IFERROR(IF(Y276="",0,Y276),"0")</f>
        <v>1.5877499999999998</v>
      </c>
      <c r="Z277" s="365"/>
      <c r="AA277" s="365"/>
    </row>
    <row r="278" spans="1:54" x14ac:dyDescent="0.2">
      <c r="A278" s="374"/>
      <c r="B278" s="374"/>
      <c r="C278" s="374"/>
      <c r="D278" s="374"/>
      <c r="E278" s="374"/>
      <c r="F278" s="374"/>
      <c r="G278" s="374"/>
      <c r="H278" s="374"/>
      <c r="I278" s="374"/>
      <c r="J278" s="374"/>
      <c r="K278" s="374"/>
      <c r="L278" s="374"/>
      <c r="M278" s="374"/>
      <c r="N278" s="375"/>
      <c r="O278" s="393" t="s">
        <v>66</v>
      </c>
      <c r="P278" s="394"/>
      <c r="Q278" s="394"/>
      <c r="R278" s="394"/>
      <c r="S278" s="394"/>
      <c r="T278" s="394"/>
      <c r="U278" s="395"/>
      <c r="V278" s="37" t="s">
        <v>65</v>
      </c>
      <c r="W278" s="364">
        <f>IFERROR(SUM(W274:W276),"0")</f>
        <v>571</v>
      </c>
      <c r="X278" s="364">
        <f>IFERROR(SUM(X274:X276),"0")</f>
        <v>583.20000000000005</v>
      </c>
      <c r="Y278" s="37"/>
      <c r="Z278" s="365"/>
      <c r="AA278" s="365"/>
    </row>
    <row r="279" spans="1:54" ht="14.25" customHeight="1" x14ac:dyDescent="0.25">
      <c r="A279" s="376" t="s">
        <v>82</v>
      </c>
      <c r="B279" s="374"/>
      <c r="C279" s="374"/>
      <c r="D279" s="374"/>
      <c r="E279" s="374"/>
      <c r="F279" s="374"/>
      <c r="G279" s="374"/>
      <c r="H279" s="374"/>
      <c r="I279" s="374"/>
      <c r="J279" s="374"/>
      <c r="K279" s="374"/>
      <c r="L279" s="374"/>
      <c r="M279" s="374"/>
      <c r="N279" s="374"/>
      <c r="O279" s="374"/>
      <c r="P279" s="374"/>
      <c r="Q279" s="374"/>
      <c r="R279" s="374"/>
      <c r="S279" s="374"/>
      <c r="T279" s="374"/>
      <c r="U279" s="374"/>
      <c r="V279" s="374"/>
      <c r="W279" s="374"/>
      <c r="X279" s="374"/>
      <c r="Y279" s="374"/>
      <c r="Z279" s="355"/>
      <c r="AA279" s="355"/>
    </row>
    <row r="280" spans="1:54" ht="16.5" customHeight="1" x14ac:dyDescent="0.25">
      <c r="A280" s="54" t="s">
        <v>409</v>
      </c>
      <c r="B280" s="54" t="s">
        <v>410</v>
      </c>
      <c r="C280" s="31">
        <v>4301030232</v>
      </c>
      <c r="D280" s="369">
        <v>4607091388374</v>
      </c>
      <c r="E280" s="368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18" t="s">
        <v>411</v>
      </c>
      <c r="P280" s="367"/>
      <c r="Q280" s="367"/>
      <c r="R280" s="367"/>
      <c r="S280" s="368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412</v>
      </c>
      <c r="B281" s="54" t="s">
        <v>413</v>
      </c>
      <c r="C281" s="31">
        <v>4301030235</v>
      </c>
      <c r="D281" s="369">
        <v>4607091388381</v>
      </c>
      <c r="E281" s="368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1" t="s">
        <v>414</v>
      </c>
      <c r="P281" s="367"/>
      <c r="Q281" s="367"/>
      <c r="R281" s="367"/>
      <c r="S281" s="368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9">
        <v>4607091388404</v>
      </c>
      <c r="E282" s="368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67"/>
      <c r="Q282" s="367"/>
      <c r="R282" s="367"/>
      <c r="S282" s="368"/>
      <c r="T282" s="34"/>
      <c r="U282" s="34"/>
      <c r="V282" s="35" t="s">
        <v>65</v>
      </c>
      <c r="W282" s="362">
        <v>51</v>
      </c>
      <c r="X282" s="363">
        <f>IFERROR(IF(W282="",0,CEILING((W282/$H282),1)*$H282),"")</f>
        <v>51</v>
      </c>
      <c r="Y282" s="36">
        <f>IFERROR(IF(X282=0,"",ROUNDUP(X282/H282,0)*0.00753),"")</f>
        <v>0.15060000000000001</v>
      </c>
      <c r="Z282" s="56"/>
      <c r="AA282" s="57"/>
      <c r="AE282" s="58"/>
      <c r="BB282" s="229" t="s">
        <v>1</v>
      </c>
    </row>
    <row r="283" spans="1:54" x14ac:dyDescent="0.2">
      <c r="A283" s="373"/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5"/>
      <c r="O283" s="393" t="s">
        <v>66</v>
      </c>
      <c r="P283" s="394"/>
      <c r="Q283" s="394"/>
      <c r="R283" s="394"/>
      <c r="S283" s="394"/>
      <c r="T283" s="394"/>
      <c r="U283" s="395"/>
      <c r="V283" s="37" t="s">
        <v>67</v>
      </c>
      <c r="W283" s="364">
        <f>IFERROR(W280/H280,"0")+IFERROR(W281/H281,"0")+IFERROR(W282/H282,"0")</f>
        <v>20</v>
      </c>
      <c r="X283" s="364">
        <f>IFERROR(X280/H280,"0")+IFERROR(X281/H281,"0")+IFERROR(X282/H282,"0")</f>
        <v>20</v>
      </c>
      <c r="Y283" s="364">
        <f>IFERROR(IF(Y280="",0,Y280),"0")+IFERROR(IF(Y281="",0,Y281),"0")+IFERROR(IF(Y282="",0,Y282),"0")</f>
        <v>0.15060000000000001</v>
      </c>
      <c r="Z283" s="365"/>
      <c r="AA283" s="365"/>
    </row>
    <row r="284" spans="1:54" x14ac:dyDescent="0.2">
      <c r="A284" s="374"/>
      <c r="B284" s="374"/>
      <c r="C284" s="374"/>
      <c r="D284" s="374"/>
      <c r="E284" s="374"/>
      <c r="F284" s="374"/>
      <c r="G284" s="374"/>
      <c r="H284" s="374"/>
      <c r="I284" s="374"/>
      <c r="J284" s="374"/>
      <c r="K284" s="374"/>
      <c r="L284" s="374"/>
      <c r="M284" s="374"/>
      <c r="N284" s="375"/>
      <c r="O284" s="393" t="s">
        <v>66</v>
      </c>
      <c r="P284" s="394"/>
      <c r="Q284" s="394"/>
      <c r="R284" s="394"/>
      <c r="S284" s="394"/>
      <c r="T284" s="394"/>
      <c r="U284" s="395"/>
      <c r="V284" s="37" t="s">
        <v>65</v>
      </c>
      <c r="W284" s="364">
        <f>IFERROR(SUM(W280:W282),"0")</f>
        <v>51</v>
      </c>
      <c r="X284" s="364">
        <f>IFERROR(SUM(X280:X282),"0")</f>
        <v>51</v>
      </c>
      <c r="Y284" s="37"/>
      <c r="Z284" s="365"/>
      <c r="AA284" s="365"/>
    </row>
    <row r="285" spans="1:54" ht="14.25" customHeight="1" x14ac:dyDescent="0.25">
      <c r="A285" s="376" t="s">
        <v>417</v>
      </c>
      <c r="B285" s="374"/>
      <c r="C285" s="374"/>
      <c r="D285" s="374"/>
      <c r="E285" s="374"/>
      <c r="F285" s="374"/>
      <c r="G285" s="374"/>
      <c r="H285" s="374"/>
      <c r="I285" s="374"/>
      <c r="J285" s="374"/>
      <c r="K285" s="374"/>
      <c r="L285" s="374"/>
      <c r="M285" s="374"/>
      <c r="N285" s="374"/>
      <c r="O285" s="374"/>
      <c r="P285" s="374"/>
      <c r="Q285" s="374"/>
      <c r="R285" s="374"/>
      <c r="S285" s="374"/>
      <c r="T285" s="374"/>
      <c r="U285" s="374"/>
      <c r="V285" s="374"/>
      <c r="W285" s="374"/>
      <c r="X285" s="374"/>
      <c r="Y285" s="374"/>
      <c r="Z285" s="355"/>
      <c r="AA285" s="355"/>
    </row>
    <row r="286" spans="1:54" ht="16.5" customHeight="1" x14ac:dyDescent="0.25">
      <c r="A286" s="54" t="s">
        <v>418</v>
      </c>
      <c r="B286" s="54" t="s">
        <v>419</v>
      </c>
      <c r="C286" s="31">
        <v>4301180007</v>
      </c>
      <c r="D286" s="369">
        <v>4680115881808</v>
      </c>
      <c r="E286" s="368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67"/>
      <c r="Q286" s="367"/>
      <c r="R286" s="367"/>
      <c r="S286" s="368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422</v>
      </c>
      <c r="B287" s="54" t="s">
        <v>423</v>
      </c>
      <c r="C287" s="31">
        <v>4301180006</v>
      </c>
      <c r="D287" s="369">
        <v>4680115881822</v>
      </c>
      <c r="E287" s="368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67"/>
      <c r="Q287" s="367"/>
      <c r="R287" s="367"/>
      <c r="S287" s="368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customHeight="1" x14ac:dyDescent="0.25">
      <c r="A288" s="54" t="s">
        <v>424</v>
      </c>
      <c r="B288" s="54" t="s">
        <v>425</v>
      </c>
      <c r="C288" s="31">
        <v>4301180001</v>
      </c>
      <c r="D288" s="369">
        <v>4680115880016</v>
      </c>
      <c r="E288" s="368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67"/>
      <c r="Q288" s="367"/>
      <c r="R288" s="367"/>
      <c r="S288" s="368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x14ac:dyDescent="0.2">
      <c r="A289" s="373"/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5"/>
      <c r="O289" s="393" t="s">
        <v>66</v>
      </c>
      <c r="P289" s="394"/>
      <c r="Q289" s="394"/>
      <c r="R289" s="394"/>
      <c r="S289" s="394"/>
      <c r="T289" s="394"/>
      <c r="U289" s="395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x14ac:dyDescent="0.2">
      <c r="A290" s="374"/>
      <c r="B290" s="374"/>
      <c r="C290" s="374"/>
      <c r="D290" s="374"/>
      <c r="E290" s="374"/>
      <c r="F290" s="374"/>
      <c r="G290" s="374"/>
      <c r="H290" s="374"/>
      <c r="I290" s="374"/>
      <c r="J290" s="374"/>
      <c r="K290" s="374"/>
      <c r="L290" s="374"/>
      <c r="M290" s="374"/>
      <c r="N290" s="375"/>
      <c r="O290" s="393" t="s">
        <v>66</v>
      </c>
      <c r="P290" s="394"/>
      <c r="Q290" s="394"/>
      <c r="R290" s="394"/>
      <c r="S290" s="394"/>
      <c r="T290" s="394"/>
      <c r="U290" s="395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customHeight="1" x14ac:dyDescent="0.25">
      <c r="A291" s="381" t="s">
        <v>426</v>
      </c>
      <c r="B291" s="374"/>
      <c r="C291" s="374"/>
      <c r="D291" s="374"/>
      <c r="E291" s="374"/>
      <c r="F291" s="374"/>
      <c r="G291" s="374"/>
      <c r="H291" s="374"/>
      <c r="I291" s="374"/>
      <c r="J291" s="374"/>
      <c r="K291" s="374"/>
      <c r="L291" s="374"/>
      <c r="M291" s="374"/>
      <c r="N291" s="374"/>
      <c r="O291" s="374"/>
      <c r="P291" s="374"/>
      <c r="Q291" s="374"/>
      <c r="R291" s="374"/>
      <c r="S291" s="374"/>
      <c r="T291" s="374"/>
      <c r="U291" s="374"/>
      <c r="V291" s="374"/>
      <c r="W291" s="374"/>
      <c r="X291" s="374"/>
      <c r="Y291" s="374"/>
      <c r="Z291" s="356"/>
      <c r="AA291" s="356"/>
    </row>
    <row r="292" spans="1:54" ht="14.25" customHeight="1" x14ac:dyDescent="0.25">
      <c r="A292" s="376" t="s">
        <v>104</v>
      </c>
      <c r="B292" s="374"/>
      <c r="C292" s="374"/>
      <c r="D292" s="374"/>
      <c r="E292" s="374"/>
      <c r="F292" s="374"/>
      <c r="G292" s="374"/>
      <c r="H292" s="374"/>
      <c r="I292" s="374"/>
      <c r="J292" s="374"/>
      <c r="K292" s="374"/>
      <c r="L292" s="374"/>
      <c r="M292" s="374"/>
      <c r="N292" s="374"/>
      <c r="O292" s="374"/>
      <c r="P292" s="374"/>
      <c r="Q292" s="374"/>
      <c r="R292" s="374"/>
      <c r="S292" s="374"/>
      <c r="T292" s="374"/>
      <c r="U292" s="374"/>
      <c r="V292" s="374"/>
      <c r="W292" s="374"/>
      <c r="X292" s="374"/>
      <c r="Y292" s="374"/>
      <c r="Z292" s="355"/>
      <c r="AA292" s="355"/>
    </row>
    <row r="293" spans="1:54" ht="27" customHeight="1" x14ac:dyDescent="0.25">
      <c r="A293" s="54" t="s">
        <v>427</v>
      </c>
      <c r="B293" s="54" t="s">
        <v>428</v>
      </c>
      <c r="C293" s="31">
        <v>4301011315</v>
      </c>
      <c r="D293" s="369">
        <v>4607091387421</v>
      </c>
      <c r="E293" s="368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67"/>
      <c r="Q293" s="367"/>
      <c r="R293" s="367"/>
      <c r="S293" s="368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427</v>
      </c>
      <c r="B294" s="54" t="s">
        <v>429</v>
      </c>
      <c r="C294" s="31">
        <v>4301011121</v>
      </c>
      <c r="D294" s="369">
        <v>4607091387421</v>
      </c>
      <c r="E294" s="368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67"/>
      <c r="Q294" s="367"/>
      <c r="R294" s="367"/>
      <c r="S294" s="368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431</v>
      </c>
      <c r="C295" s="31">
        <v>4301011322</v>
      </c>
      <c r="D295" s="369">
        <v>4607091387452</v>
      </c>
      <c r="E295" s="368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67"/>
      <c r="Q295" s="367"/>
      <c r="R295" s="367"/>
      <c r="S295" s="368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430</v>
      </c>
      <c r="B296" s="54" t="s">
        <v>432</v>
      </c>
      <c r="C296" s="31">
        <v>4301011396</v>
      </c>
      <c r="D296" s="369">
        <v>4607091387452</v>
      </c>
      <c r="E296" s="368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67"/>
      <c r="Q296" s="367"/>
      <c r="R296" s="367"/>
      <c r="S296" s="368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430</v>
      </c>
      <c r="B297" s="54" t="s">
        <v>433</v>
      </c>
      <c r="C297" s="31">
        <v>4301011619</v>
      </c>
      <c r="D297" s="369">
        <v>4607091387452</v>
      </c>
      <c r="E297" s="368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67"/>
      <c r="Q297" s="367"/>
      <c r="R297" s="367"/>
      <c r="S297" s="368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434</v>
      </c>
      <c r="B298" s="54" t="s">
        <v>435</v>
      </c>
      <c r="C298" s="31">
        <v>4301011313</v>
      </c>
      <c r="D298" s="369">
        <v>4607091385984</v>
      </c>
      <c r="E298" s="368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67"/>
      <c r="Q298" s="367"/>
      <c r="R298" s="367"/>
      <c r="S298" s="368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436</v>
      </c>
      <c r="B299" s="54" t="s">
        <v>437</v>
      </c>
      <c r="C299" s="31">
        <v>4301011316</v>
      </c>
      <c r="D299" s="369">
        <v>4607091387438</v>
      </c>
      <c r="E299" s="368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67"/>
      <c r="Q299" s="367"/>
      <c r="R299" s="367"/>
      <c r="S299" s="368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438</v>
      </c>
      <c r="B300" s="54" t="s">
        <v>439</v>
      </c>
      <c r="C300" s="31">
        <v>4301011318</v>
      </c>
      <c r="D300" s="369">
        <v>4607091387469</v>
      </c>
      <c r="E300" s="368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67"/>
      <c r="Q300" s="367"/>
      <c r="R300" s="367"/>
      <c r="S300" s="368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x14ac:dyDescent="0.2">
      <c r="A301" s="373"/>
      <c r="B301" s="374"/>
      <c r="C301" s="374"/>
      <c r="D301" s="374"/>
      <c r="E301" s="374"/>
      <c r="F301" s="374"/>
      <c r="G301" s="374"/>
      <c r="H301" s="374"/>
      <c r="I301" s="374"/>
      <c r="J301" s="374"/>
      <c r="K301" s="374"/>
      <c r="L301" s="374"/>
      <c r="M301" s="374"/>
      <c r="N301" s="375"/>
      <c r="O301" s="393" t="s">
        <v>66</v>
      </c>
      <c r="P301" s="394"/>
      <c r="Q301" s="394"/>
      <c r="R301" s="394"/>
      <c r="S301" s="394"/>
      <c r="T301" s="394"/>
      <c r="U301" s="395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x14ac:dyDescent="0.2">
      <c r="A302" s="374"/>
      <c r="B302" s="374"/>
      <c r="C302" s="374"/>
      <c r="D302" s="374"/>
      <c r="E302" s="374"/>
      <c r="F302" s="374"/>
      <c r="G302" s="374"/>
      <c r="H302" s="374"/>
      <c r="I302" s="374"/>
      <c r="J302" s="374"/>
      <c r="K302" s="374"/>
      <c r="L302" s="374"/>
      <c r="M302" s="374"/>
      <c r="N302" s="375"/>
      <c r="O302" s="393" t="s">
        <v>66</v>
      </c>
      <c r="P302" s="394"/>
      <c r="Q302" s="394"/>
      <c r="R302" s="394"/>
      <c r="S302" s="394"/>
      <c r="T302" s="394"/>
      <c r="U302" s="395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customHeight="1" x14ac:dyDescent="0.25">
      <c r="A303" s="376" t="s">
        <v>60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374"/>
      <c r="Y303" s="374"/>
      <c r="Z303" s="355"/>
      <c r="AA303" s="355"/>
    </row>
    <row r="304" spans="1:54" ht="27" customHeight="1" x14ac:dyDescent="0.25">
      <c r="A304" s="54" t="s">
        <v>440</v>
      </c>
      <c r="B304" s="54" t="s">
        <v>441</v>
      </c>
      <c r="C304" s="31">
        <v>4301031154</v>
      </c>
      <c r="D304" s="369">
        <v>4607091387292</v>
      </c>
      <c r="E304" s="368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67"/>
      <c r="Q304" s="367"/>
      <c r="R304" s="367"/>
      <c r="S304" s="368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customHeight="1" x14ac:dyDescent="0.25">
      <c r="A305" s="54" t="s">
        <v>442</v>
      </c>
      <c r="B305" s="54" t="s">
        <v>443</v>
      </c>
      <c r="C305" s="31">
        <v>4301031155</v>
      </c>
      <c r="D305" s="369">
        <v>4607091387315</v>
      </c>
      <c r="E305" s="368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67"/>
      <c r="Q305" s="367"/>
      <c r="R305" s="367"/>
      <c r="S305" s="368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x14ac:dyDescent="0.2">
      <c r="A306" s="373"/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5"/>
      <c r="O306" s="393" t="s">
        <v>66</v>
      </c>
      <c r="P306" s="394"/>
      <c r="Q306" s="394"/>
      <c r="R306" s="394"/>
      <c r="S306" s="394"/>
      <c r="T306" s="394"/>
      <c r="U306" s="395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x14ac:dyDescent="0.2">
      <c r="A307" s="374"/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5"/>
      <c r="O307" s="393" t="s">
        <v>66</v>
      </c>
      <c r="P307" s="394"/>
      <c r="Q307" s="394"/>
      <c r="R307" s="394"/>
      <c r="S307" s="394"/>
      <c r="T307" s="394"/>
      <c r="U307" s="395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customHeight="1" x14ac:dyDescent="0.25">
      <c r="A308" s="381" t="s">
        <v>444</v>
      </c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374"/>
      <c r="N308" s="374"/>
      <c r="O308" s="374"/>
      <c r="P308" s="374"/>
      <c r="Q308" s="374"/>
      <c r="R308" s="374"/>
      <c r="S308" s="374"/>
      <c r="T308" s="374"/>
      <c r="U308" s="374"/>
      <c r="V308" s="374"/>
      <c r="W308" s="374"/>
      <c r="X308" s="374"/>
      <c r="Y308" s="374"/>
      <c r="Z308" s="356"/>
      <c r="AA308" s="356"/>
    </row>
    <row r="309" spans="1:54" ht="14.25" customHeight="1" x14ac:dyDescent="0.25">
      <c r="A309" s="376" t="s">
        <v>60</v>
      </c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374"/>
      <c r="N309" s="374"/>
      <c r="O309" s="374"/>
      <c r="P309" s="374"/>
      <c r="Q309" s="374"/>
      <c r="R309" s="374"/>
      <c r="S309" s="374"/>
      <c r="T309" s="374"/>
      <c r="U309" s="374"/>
      <c r="V309" s="374"/>
      <c r="W309" s="374"/>
      <c r="X309" s="374"/>
      <c r="Y309" s="374"/>
      <c r="Z309" s="355"/>
      <c r="AA309" s="355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9">
        <v>4607091383836</v>
      </c>
      <c r="E310" s="368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67"/>
      <c r="Q310" s="367"/>
      <c r="R310" s="367"/>
      <c r="S310" s="368"/>
      <c r="T310" s="34"/>
      <c r="U310" s="34"/>
      <c r="V310" s="35" t="s">
        <v>65</v>
      </c>
      <c r="W310" s="362">
        <v>57</v>
      </c>
      <c r="X310" s="363">
        <f>IFERROR(IF(W310="",0,CEILING((W310/$H310),1)*$H310),"")</f>
        <v>57.6</v>
      </c>
      <c r="Y310" s="36">
        <f>IFERROR(IF(X310=0,"",ROUNDUP(X310/H310,0)*0.00753),"")</f>
        <v>0.24096000000000001</v>
      </c>
      <c r="Z310" s="56"/>
      <c r="AA310" s="57"/>
      <c r="AE310" s="58"/>
      <c r="BB310" s="243" t="s">
        <v>1</v>
      </c>
    </row>
    <row r="311" spans="1:54" x14ac:dyDescent="0.2">
      <c r="A311" s="373"/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5"/>
      <c r="O311" s="393" t="s">
        <v>66</v>
      </c>
      <c r="P311" s="394"/>
      <c r="Q311" s="394"/>
      <c r="R311" s="394"/>
      <c r="S311" s="394"/>
      <c r="T311" s="394"/>
      <c r="U311" s="395"/>
      <c r="V311" s="37" t="s">
        <v>67</v>
      </c>
      <c r="W311" s="364">
        <f>IFERROR(W310/H310,"0")</f>
        <v>31.666666666666664</v>
      </c>
      <c r="X311" s="364">
        <f>IFERROR(X310/H310,"0")</f>
        <v>32</v>
      </c>
      <c r="Y311" s="364">
        <f>IFERROR(IF(Y310="",0,Y310),"0")</f>
        <v>0.24096000000000001</v>
      </c>
      <c r="Z311" s="365"/>
      <c r="AA311" s="365"/>
    </row>
    <row r="312" spans="1:54" x14ac:dyDescent="0.2">
      <c r="A312" s="374"/>
      <c r="B312" s="374"/>
      <c r="C312" s="374"/>
      <c r="D312" s="374"/>
      <c r="E312" s="374"/>
      <c r="F312" s="374"/>
      <c r="G312" s="374"/>
      <c r="H312" s="374"/>
      <c r="I312" s="374"/>
      <c r="J312" s="374"/>
      <c r="K312" s="374"/>
      <c r="L312" s="374"/>
      <c r="M312" s="374"/>
      <c r="N312" s="375"/>
      <c r="O312" s="393" t="s">
        <v>66</v>
      </c>
      <c r="P312" s="394"/>
      <c r="Q312" s="394"/>
      <c r="R312" s="394"/>
      <c r="S312" s="394"/>
      <c r="T312" s="394"/>
      <c r="U312" s="395"/>
      <c r="V312" s="37" t="s">
        <v>65</v>
      </c>
      <c r="W312" s="364">
        <f>IFERROR(SUM(W310:W310),"0")</f>
        <v>57</v>
      </c>
      <c r="X312" s="364">
        <f>IFERROR(SUM(X310:X310),"0")</f>
        <v>57.6</v>
      </c>
      <c r="Y312" s="37"/>
      <c r="Z312" s="365"/>
      <c r="AA312" s="365"/>
    </row>
    <row r="313" spans="1:54" ht="14.25" customHeight="1" x14ac:dyDescent="0.25">
      <c r="A313" s="376" t="s">
        <v>68</v>
      </c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374"/>
      <c r="N313" s="374"/>
      <c r="O313" s="374"/>
      <c r="P313" s="374"/>
      <c r="Q313" s="374"/>
      <c r="R313" s="374"/>
      <c r="S313" s="374"/>
      <c r="T313" s="374"/>
      <c r="U313" s="374"/>
      <c r="V313" s="374"/>
      <c r="W313" s="374"/>
      <c r="X313" s="374"/>
      <c r="Y313" s="374"/>
      <c r="Z313" s="355"/>
      <c r="AA313" s="355"/>
    </row>
    <row r="314" spans="1:54" ht="27" customHeight="1" x14ac:dyDescent="0.25">
      <c r="A314" s="54" t="s">
        <v>447</v>
      </c>
      <c r="B314" s="54" t="s">
        <v>448</v>
      </c>
      <c r="C314" s="31">
        <v>4301051142</v>
      </c>
      <c r="D314" s="369">
        <v>4607091387919</v>
      </c>
      <c r="E314" s="368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67"/>
      <c r="Q314" s="367"/>
      <c r="R314" s="367"/>
      <c r="S314" s="368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69">
        <v>4680115883604</v>
      </c>
      <c r="E315" s="368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67"/>
      <c r="Q315" s="367"/>
      <c r="R315" s="367"/>
      <c r="S315" s="368"/>
      <c r="T315" s="34"/>
      <c r="U315" s="34"/>
      <c r="V315" s="35" t="s">
        <v>65</v>
      </c>
      <c r="W315" s="362">
        <v>4</v>
      </c>
      <c r="X315" s="363">
        <f>IFERROR(IF(W315="",0,CEILING((W315/$H315),1)*$H315),"")</f>
        <v>4.2</v>
      </c>
      <c r="Y315" s="36">
        <f>IFERROR(IF(X315=0,"",ROUNDUP(X315/H315,0)*0.00753),"")</f>
        <v>1.506E-2</v>
      </c>
      <c r="Z315" s="56"/>
      <c r="AA315" s="57"/>
      <c r="AE315" s="58"/>
      <c r="BB315" s="245" t="s">
        <v>1</v>
      </c>
    </row>
    <row r="316" spans="1:54" ht="27" customHeight="1" x14ac:dyDescent="0.25">
      <c r="A316" s="54" t="s">
        <v>451</v>
      </c>
      <c r="B316" s="54" t="s">
        <v>452</v>
      </c>
      <c r="C316" s="31">
        <v>4301051485</v>
      </c>
      <c r="D316" s="369">
        <v>4680115883567</v>
      </c>
      <c r="E316" s="368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67"/>
      <c r="Q316" s="367"/>
      <c r="R316" s="367"/>
      <c r="S316" s="368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73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374"/>
      <c r="N317" s="375"/>
      <c r="O317" s="393" t="s">
        <v>66</v>
      </c>
      <c r="P317" s="394"/>
      <c r="Q317" s="394"/>
      <c r="R317" s="394"/>
      <c r="S317" s="394"/>
      <c r="T317" s="394"/>
      <c r="U317" s="395"/>
      <c r="V317" s="37" t="s">
        <v>67</v>
      </c>
      <c r="W317" s="364">
        <f>IFERROR(W314/H314,"0")+IFERROR(W315/H315,"0")+IFERROR(W316/H316,"0")</f>
        <v>1.9047619047619047</v>
      </c>
      <c r="X317" s="364">
        <f>IFERROR(X314/H314,"0")+IFERROR(X315/H315,"0")+IFERROR(X316/H316,"0")</f>
        <v>2</v>
      </c>
      <c r="Y317" s="364">
        <f>IFERROR(IF(Y314="",0,Y314),"0")+IFERROR(IF(Y315="",0,Y315),"0")+IFERROR(IF(Y316="",0,Y316),"0")</f>
        <v>1.506E-2</v>
      </c>
      <c r="Z317" s="365"/>
      <c r="AA317" s="365"/>
    </row>
    <row r="318" spans="1:54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374"/>
      <c r="N318" s="375"/>
      <c r="O318" s="393" t="s">
        <v>66</v>
      </c>
      <c r="P318" s="394"/>
      <c r="Q318" s="394"/>
      <c r="R318" s="394"/>
      <c r="S318" s="394"/>
      <c r="T318" s="394"/>
      <c r="U318" s="395"/>
      <c r="V318" s="37" t="s">
        <v>65</v>
      </c>
      <c r="W318" s="364">
        <f>IFERROR(SUM(W314:W316),"0")</f>
        <v>4</v>
      </c>
      <c r="X318" s="364">
        <f>IFERROR(SUM(X314:X316),"0")</f>
        <v>4.2</v>
      </c>
      <c r="Y318" s="37"/>
      <c r="Z318" s="365"/>
      <c r="AA318" s="365"/>
    </row>
    <row r="319" spans="1:54" ht="14.25" customHeight="1" x14ac:dyDescent="0.25">
      <c r="A319" s="376" t="s">
        <v>205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74"/>
      <c r="Z319" s="355"/>
      <c r="AA319" s="355"/>
    </row>
    <row r="320" spans="1:54" ht="27" customHeight="1" x14ac:dyDescent="0.25">
      <c r="A320" s="54" t="s">
        <v>453</v>
      </c>
      <c r="B320" s="54" t="s">
        <v>454</v>
      </c>
      <c r="C320" s="31">
        <v>4301060324</v>
      </c>
      <c r="D320" s="369">
        <v>4607091388831</v>
      </c>
      <c r="E320" s="368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67"/>
      <c r="Q320" s="367"/>
      <c r="R320" s="367"/>
      <c r="S320" s="368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x14ac:dyDescent="0.2">
      <c r="A321" s="373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374"/>
      <c r="N321" s="375"/>
      <c r="O321" s="393" t="s">
        <v>66</v>
      </c>
      <c r="P321" s="394"/>
      <c r="Q321" s="394"/>
      <c r="R321" s="394"/>
      <c r="S321" s="394"/>
      <c r="T321" s="394"/>
      <c r="U321" s="395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374"/>
      <c r="N322" s="375"/>
      <c r="O322" s="393" t="s">
        <v>66</v>
      </c>
      <c r="P322" s="394"/>
      <c r="Q322" s="394"/>
      <c r="R322" s="394"/>
      <c r="S322" s="394"/>
      <c r="T322" s="394"/>
      <c r="U322" s="395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customHeight="1" x14ac:dyDescent="0.25">
      <c r="A323" s="376" t="s">
        <v>82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374"/>
      <c r="Y323" s="374"/>
      <c r="Z323" s="355"/>
      <c r="AA323" s="355"/>
    </row>
    <row r="324" spans="1:54" ht="27" customHeight="1" x14ac:dyDescent="0.25">
      <c r="A324" s="54" t="s">
        <v>455</v>
      </c>
      <c r="B324" s="54" t="s">
        <v>456</v>
      </c>
      <c r="C324" s="31">
        <v>4301032015</v>
      </c>
      <c r="D324" s="369">
        <v>4607091383102</v>
      </c>
      <c r="E324" s="368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67"/>
      <c r="Q324" s="367"/>
      <c r="R324" s="367"/>
      <c r="S324" s="368"/>
      <c r="T324" s="34"/>
      <c r="U324" s="34"/>
      <c r="V324" s="35" t="s">
        <v>65</v>
      </c>
      <c r="W324" s="362">
        <v>48</v>
      </c>
      <c r="X324" s="363">
        <f>IFERROR(IF(W324="",0,CEILING((W324/$H324),1)*$H324),"")</f>
        <v>48.449999999999996</v>
      </c>
      <c r="Y324" s="36">
        <f>IFERROR(IF(X324=0,"",ROUNDUP(X324/H324,0)*0.00753),"")</f>
        <v>0.14307</v>
      </c>
      <c r="Z324" s="56"/>
      <c r="AA324" s="57"/>
      <c r="AE324" s="58"/>
      <c r="BB324" s="248" t="s">
        <v>1</v>
      </c>
    </row>
    <row r="325" spans="1:54" x14ac:dyDescent="0.2">
      <c r="A325" s="373"/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5"/>
      <c r="O325" s="393" t="s">
        <v>66</v>
      </c>
      <c r="P325" s="394"/>
      <c r="Q325" s="394"/>
      <c r="R325" s="394"/>
      <c r="S325" s="394"/>
      <c r="T325" s="394"/>
      <c r="U325" s="395"/>
      <c r="V325" s="37" t="s">
        <v>67</v>
      </c>
      <c r="W325" s="364">
        <f>IFERROR(W324/H324,"0")</f>
        <v>18.823529411764707</v>
      </c>
      <c r="X325" s="364">
        <f>IFERROR(X324/H324,"0")</f>
        <v>19</v>
      </c>
      <c r="Y325" s="364">
        <f>IFERROR(IF(Y324="",0,Y324),"0")</f>
        <v>0.14307</v>
      </c>
      <c r="Z325" s="365"/>
      <c r="AA325" s="365"/>
    </row>
    <row r="326" spans="1:54" x14ac:dyDescent="0.2">
      <c r="A326" s="374"/>
      <c r="B326" s="374"/>
      <c r="C326" s="374"/>
      <c r="D326" s="374"/>
      <c r="E326" s="374"/>
      <c r="F326" s="374"/>
      <c r="G326" s="374"/>
      <c r="H326" s="374"/>
      <c r="I326" s="374"/>
      <c r="J326" s="374"/>
      <c r="K326" s="374"/>
      <c r="L326" s="374"/>
      <c r="M326" s="374"/>
      <c r="N326" s="375"/>
      <c r="O326" s="393" t="s">
        <v>66</v>
      </c>
      <c r="P326" s="394"/>
      <c r="Q326" s="394"/>
      <c r="R326" s="394"/>
      <c r="S326" s="394"/>
      <c r="T326" s="394"/>
      <c r="U326" s="395"/>
      <c r="V326" s="37" t="s">
        <v>65</v>
      </c>
      <c r="W326" s="364">
        <f>IFERROR(SUM(W324:W324),"0")</f>
        <v>48</v>
      </c>
      <c r="X326" s="364">
        <f>IFERROR(SUM(X324:X324),"0")</f>
        <v>48.449999999999996</v>
      </c>
      <c r="Y326" s="37"/>
      <c r="Z326" s="365"/>
      <c r="AA326" s="365"/>
    </row>
    <row r="327" spans="1:54" ht="27.75" customHeight="1" x14ac:dyDescent="0.2">
      <c r="A327" s="449" t="s">
        <v>457</v>
      </c>
      <c r="B327" s="450"/>
      <c r="C327" s="450"/>
      <c r="D327" s="450"/>
      <c r="E327" s="450"/>
      <c r="F327" s="450"/>
      <c r="G327" s="450"/>
      <c r="H327" s="450"/>
      <c r="I327" s="450"/>
      <c r="J327" s="450"/>
      <c r="K327" s="450"/>
      <c r="L327" s="450"/>
      <c r="M327" s="450"/>
      <c r="N327" s="450"/>
      <c r="O327" s="450"/>
      <c r="P327" s="450"/>
      <c r="Q327" s="450"/>
      <c r="R327" s="450"/>
      <c r="S327" s="450"/>
      <c r="T327" s="450"/>
      <c r="U327" s="450"/>
      <c r="V327" s="450"/>
      <c r="W327" s="450"/>
      <c r="X327" s="450"/>
      <c r="Y327" s="450"/>
      <c r="Z327" s="48"/>
      <c r="AA327" s="48"/>
    </row>
    <row r="328" spans="1:54" ht="16.5" customHeight="1" x14ac:dyDescent="0.25">
      <c r="A328" s="381" t="s">
        <v>458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374"/>
      <c r="Y328" s="374"/>
      <c r="Z328" s="356"/>
      <c r="AA328" s="356"/>
    </row>
    <row r="329" spans="1:54" ht="14.25" customHeight="1" x14ac:dyDescent="0.25">
      <c r="A329" s="376" t="s">
        <v>104</v>
      </c>
      <c r="B329" s="374"/>
      <c r="C329" s="374"/>
      <c r="D329" s="374"/>
      <c r="E329" s="374"/>
      <c r="F329" s="374"/>
      <c r="G329" s="374"/>
      <c r="H329" s="374"/>
      <c r="I329" s="374"/>
      <c r="J329" s="374"/>
      <c r="K329" s="374"/>
      <c r="L329" s="374"/>
      <c r="M329" s="374"/>
      <c r="N329" s="374"/>
      <c r="O329" s="374"/>
      <c r="P329" s="374"/>
      <c r="Q329" s="374"/>
      <c r="R329" s="374"/>
      <c r="S329" s="374"/>
      <c r="T329" s="374"/>
      <c r="U329" s="374"/>
      <c r="V329" s="374"/>
      <c r="W329" s="374"/>
      <c r="X329" s="374"/>
      <c r="Y329" s="374"/>
      <c r="Z329" s="355"/>
      <c r="AA329" s="355"/>
    </row>
    <row r="330" spans="1:54" ht="27" customHeight="1" x14ac:dyDescent="0.25">
      <c r="A330" s="54" t="s">
        <v>459</v>
      </c>
      <c r="B330" s="54" t="s">
        <v>460</v>
      </c>
      <c r="C330" s="31">
        <v>4301011239</v>
      </c>
      <c r="D330" s="369">
        <v>4607091383997</v>
      </c>
      <c r="E330" s="368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7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67"/>
      <c r="Q330" s="367"/>
      <c r="R330" s="367"/>
      <c r="S330" s="368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9">
        <v>4607091383997</v>
      </c>
      <c r="E331" s="368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67"/>
      <c r="Q331" s="367"/>
      <c r="R331" s="367"/>
      <c r="S331" s="368"/>
      <c r="T331" s="34"/>
      <c r="U331" s="34"/>
      <c r="V331" s="35" t="s">
        <v>65</v>
      </c>
      <c r="W331" s="362">
        <v>1600</v>
      </c>
      <c r="X331" s="363">
        <f t="shared" si="17"/>
        <v>1605</v>
      </c>
      <c r="Y331" s="36">
        <f>IFERROR(IF(X331=0,"",ROUNDUP(X331/H331,0)*0.02175),"")</f>
        <v>2.3272499999999998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9">
        <v>4607091384130</v>
      </c>
      <c r="E332" s="368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67"/>
      <c r="Q332" s="367"/>
      <c r="R332" s="367"/>
      <c r="S332" s="368"/>
      <c r="T332" s="34"/>
      <c r="U332" s="34"/>
      <c r="V332" s="35" t="s">
        <v>65</v>
      </c>
      <c r="W332" s="362">
        <v>1150</v>
      </c>
      <c r="X332" s="363">
        <f t="shared" si="17"/>
        <v>1155</v>
      </c>
      <c r="Y332" s="36">
        <f>IFERROR(IF(X332=0,"",ROUNDUP(X332/H332,0)*0.02175),"")</f>
        <v>1.67475</v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462</v>
      </c>
      <c r="B333" s="54" t="s">
        <v>464</v>
      </c>
      <c r="C333" s="31">
        <v>4301011240</v>
      </c>
      <c r="D333" s="369">
        <v>4607091384130</v>
      </c>
      <c r="E333" s="368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67"/>
      <c r="Q333" s="367"/>
      <c r="R333" s="367"/>
      <c r="S333" s="368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9">
        <v>4607091384147</v>
      </c>
      <c r="E334" s="368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67"/>
      <c r="Q334" s="367"/>
      <c r="R334" s="367"/>
      <c r="S334" s="368"/>
      <c r="T334" s="34"/>
      <c r="U334" s="34"/>
      <c r="V334" s="35" t="s">
        <v>65</v>
      </c>
      <c r="W334" s="362">
        <v>800</v>
      </c>
      <c r="X334" s="363">
        <f t="shared" si="17"/>
        <v>810</v>
      </c>
      <c r="Y334" s="36">
        <f>IFERROR(IF(X334=0,"",ROUNDUP(X334/H334,0)*0.02175),"")</f>
        <v>1.1744999999999999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465</v>
      </c>
      <c r="B335" s="54" t="s">
        <v>467</v>
      </c>
      <c r="C335" s="31">
        <v>4301011238</v>
      </c>
      <c r="D335" s="369">
        <v>4607091384147</v>
      </c>
      <c r="E335" s="368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67"/>
      <c r="Q335" s="367"/>
      <c r="R335" s="367"/>
      <c r="S335" s="368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468</v>
      </c>
      <c r="B336" s="54" t="s">
        <v>469</v>
      </c>
      <c r="C336" s="31">
        <v>4301011327</v>
      </c>
      <c r="D336" s="369">
        <v>4607091384154</v>
      </c>
      <c r="E336" s="368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67"/>
      <c r="Q336" s="367"/>
      <c r="R336" s="367"/>
      <c r="S336" s="368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4301011332</v>
      </c>
      <c r="D337" s="369">
        <v>4607091384161</v>
      </c>
      <c r="E337" s="368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67"/>
      <c r="Q337" s="367"/>
      <c r="R337" s="367"/>
      <c r="S337" s="368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3"/>
      <c r="B338" s="374"/>
      <c r="C338" s="374"/>
      <c r="D338" s="374"/>
      <c r="E338" s="374"/>
      <c r="F338" s="374"/>
      <c r="G338" s="374"/>
      <c r="H338" s="374"/>
      <c r="I338" s="374"/>
      <c r="J338" s="374"/>
      <c r="K338" s="374"/>
      <c r="L338" s="374"/>
      <c r="M338" s="374"/>
      <c r="N338" s="375"/>
      <c r="O338" s="393" t="s">
        <v>66</v>
      </c>
      <c r="P338" s="394"/>
      <c r="Q338" s="394"/>
      <c r="R338" s="394"/>
      <c r="S338" s="394"/>
      <c r="T338" s="394"/>
      <c r="U338" s="395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236.66666666666669</v>
      </c>
      <c r="X338" s="364">
        <f>IFERROR(X330/H330,"0")+IFERROR(X331/H331,"0")+IFERROR(X332/H332,"0")+IFERROR(X333/H333,"0")+IFERROR(X334/H334,"0")+IFERROR(X335/H335,"0")+IFERROR(X336/H336,"0")+IFERROR(X337/H337,"0")</f>
        <v>238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5.1764999999999999</v>
      </c>
      <c r="Z338" s="365"/>
      <c r="AA338" s="365"/>
    </row>
    <row r="339" spans="1:54" x14ac:dyDescent="0.2">
      <c r="A339" s="374"/>
      <c r="B339" s="374"/>
      <c r="C339" s="374"/>
      <c r="D339" s="374"/>
      <c r="E339" s="374"/>
      <c r="F339" s="374"/>
      <c r="G339" s="374"/>
      <c r="H339" s="374"/>
      <c r="I339" s="374"/>
      <c r="J339" s="374"/>
      <c r="K339" s="374"/>
      <c r="L339" s="374"/>
      <c r="M339" s="374"/>
      <c r="N339" s="375"/>
      <c r="O339" s="393" t="s">
        <v>66</v>
      </c>
      <c r="P339" s="394"/>
      <c r="Q339" s="394"/>
      <c r="R339" s="394"/>
      <c r="S339" s="394"/>
      <c r="T339" s="394"/>
      <c r="U339" s="395"/>
      <c r="V339" s="37" t="s">
        <v>65</v>
      </c>
      <c r="W339" s="364">
        <f>IFERROR(SUM(W330:W337),"0")</f>
        <v>3550</v>
      </c>
      <c r="X339" s="364">
        <f>IFERROR(SUM(X330:X337),"0")</f>
        <v>3570</v>
      </c>
      <c r="Y339" s="37"/>
      <c r="Z339" s="365"/>
      <c r="AA339" s="365"/>
    </row>
    <row r="340" spans="1:54" ht="14.25" customHeight="1" x14ac:dyDescent="0.25">
      <c r="A340" s="376" t="s">
        <v>96</v>
      </c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374"/>
      <c r="N340" s="374"/>
      <c r="O340" s="374"/>
      <c r="P340" s="374"/>
      <c r="Q340" s="374"/>
      <c r="R340" s="374"/>
      <c r="S340" s="374"/>
      <c r="T340" s="374"/>
      <c r="U340" s="374"/>
      <c r="V340" s="374"/>
      <c r="W340" s="374"/>
      <c r="X340" s="374"/>
      <c r="Y340" s="374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9">
        <v>4607091383980</v>
      </c>
      <c r="E341" s="368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67"/>
      <c r="Q341" s="367"/>
      <c r="R341" s="367"/>
      <c r="S341" s="368"/>
      <c r="T341" s="34"/>
      <c r="U341" s="34"/>
      <c r="V341" s="35" t="s">
        <v>65</v>
      </c>
      <c r="W341" s="362">
        <v>1150</v>
      </c>
      <c r="X341" s="363">
        <f>IFERROR(IF(W341="",0,CEILING((W341/$H341),1)*$H341),"")</f>
        <v>1155</v>
      </c>
      <c r="Y341" s="36">
        <f>IFERROR(IF(X341=0,"",ROUNDUP(X341/H341,0)*0.02175),"")</f>
        <v>1.67475</v>
      </c>
      <c r="Z341" s="56"/>
      <c r="AA341" s="57"/>
      <c r="AE341" s="58"/>
      <c r="BB341" s="257" t="s">
        <v>1</v>
      </c>
    </row>
    <row r="342" spans="1:54" ht="16.5" customHeight="1" x14ac:dyDescent="0.25">
      <c r="A342" s="54" t="s">
        <v>474</v>
      </c>
      <c r="B342" s="54" t="s">
        <v>475</v>
      </c>
      <c r="C342" s="31">
        <v>4301020270</v>
      </c>
      <c r="D342" s="369">
        <v>4680115883314</v>
      </c>
      <c r="E342" s="368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67"/>
      <c r="Q342" s="367"/>
      <c r="R342" s="367"/>
      <c r="S342" s="368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customHeight="1" x14ac:dyDescent="0.25">
      <c r="A343" s="54" t="s">
        <v>476</v>
      </c>
      <c r="B343" s="54" t="s">
        <v>477</v>
      </c>
      <c r="C343" s="31">
        <v>4301020179</v>
      </c>
      <c r="D343" s="369">
        <v>4607091384178</v>
      </c>
      <c r="E343" s="368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67"/>
      <c r="Q343" s="367"/>
      <c r="R343" s="367"/>
      <c r="S343" s="368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3"/>
      <c r="B344" s="374"/>
      <c r="C344" s="374"/>
      <c r="D344" s="374"/>
      <c r="E344" s="374"/>
      <c r="F344" s="374"/>
      <c r="G344" s="374"/>
      <c r="H344" s="374"/>
      <c r="I344" s="374"/>
      <c r="J344" s="374"/>
      <c r="K344" s="374"/>
      <c r="L344" s="374"/>
      <c r="M344" s="374"/>
      <c r="N344" s="375"/>
      <c r="O344" s="393" t="s">
        <v>66</v>
      </c>
      <c r="P344" s="394"/>
      <c r="Q344" s="394"/>
      <c r="R344" s="394"/>
      <c r="S344" s="394"/>
      <c r="T344" s="394"/>
      <c r="U344" s="395"/>
      <c r="V344" s="37" t="s">
        <v>67</v>
      </c>
      <c r="W344" s="364">
        <f>IFERROR(W341/H341,"0")+IFERROR(W342/H342,"0")+IFERROR(W343/H343,"0")</f>
        <v>76.666666666666671</v>
      </c>
      <c r="X344" s="364">
        <f>IFERROR(X341/H341,"0")+IFERROR(X342/H342,"0")+IFERROR(X343/H343,"0")</f>
        <v>77</v>
      </c>
      <c r="Y344" s="364">
        <f>IFERROR(IF(Y341="",0,Y341),"0")+IFERROR(IF(Y342="",0,Y342),"0")+IFERROR(IF(Y343="",0,Y343),"0")</f>
        <v>1.67475</v>
      </c>
      <c r="Z344" s="365"/>
      <c r="AA344" s="365"/>
    </row>
    <row r="345" spans="1:54" x14ac:dyDescent="0.2">
      <c r="A345" s="374"/>
      <c r="B345" s="374"/>
      <c r="C345" s="374"/>
      <c r="D345" s="374"/>
      <c r="E345" s="374"/>
      <c r="F345" s="374"/>
      <c r="G345" s="374"/>
      <c r="H345" s="374"/>
      <c r="I345" s="374"/>
      <c r="J345" s="374"/>
      <c r="K345" s="374"/>
      <c r="L345" s="374"/>
      <c r="M345" s="374"/>
      <c r="N345" s="375"/>
      <c r="O345" s="393" t="s">
        <v>66</v>
      </c>
      <c r="P345" s="394"/>
      <c r="Q345" s="394"/>
      <c r="R345" s="394"/>
      <c r="S345" s="394"/>
      <c r="T345" s="394"/>
      <c r="U345" s="395"/>
      <c r="V345" s="37" t="s">
        <v>65</v>
      </c>
      <c r="W345" s="364">
        <f>IFERROR(SUM(W341:W343),"0")</f>
        <v>1150</v>
      </c>
      <c r="X345" s="364">
        <f>IFERROR(SUM(X341:X343),"0")</f>
        <v>1155</v>
      </c>
      <c r="Y345" s="37"/>
      <c r="Z345" s="365"/>
      <c r="AA345" s="365"/>
    </row>
    <row r="346" spans="1:54" ht="14.25" customHeight="1" x14ac:dyDescent="0.25">
      <c r="A346" s="376" t="s">
        <v>68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374"/>
      <c r="Y346" s="374"/>
      <c r="Z346" s="355"/>
      <c r="AA346" s="355"/>
    </row>
    <row r="347" spans="1:54" ht="27" customHeight="1" x14ac:dyDescent="0.25">
      <c r="A347" s="54" t="s">
        <v>478</v>
      </c>
      <c r="B347" s="54" t="s">
        <v>479</v>
      </c>
      <c r="C347" s="31">
        <v>4301051560</v>
      </c>
      <c r="D347" s="369">
        <v>4607091383928</v>
      </c>
      <c r="E347" s="368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67"/>
      <c r="Q347" s="367"/>
      <c r="R347" s="367"/>
      <c r="S347" s="368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69">
        <v>4607091384260</v>
      </c>
      <c r="E348" s="368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67"/>
      <c r="Q348" s="367"/>
      <c r="R348" s="367"/>
      <c r="S348" s="368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x14ac:dyDescent="0.2">
      <c r="A349" s="373"/>
      <c r="B349" s="374"/>
      <c r="C349" s="374"/>
      <c r="D349" s="374"/>
      <c r="E349" s="374"/>
      <c r="F349" s="374"/>
      <c r="G349" s="374"/>
      <c r="H349" s="374"/>
      <c r="I349" s="374"/>
      <c r="J349" s="374"/>
      <c r="K349" s="374"/>
      <c r="L349" s="374"/>
      <c r="M349" s="374"/>
      <c r="N349" s="375"/>
      <c r="O349" s="393" t="s">
        <v>66</v>
      </c>
      <c r="P349" s="394"/>
      <c r="Q349" s="394"/>
      <c r="R349" s="394"/>
      <c r="S349" s="394"/>
      <c r="T349" s="394"/>
      <c r="U349" s="395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x14ac:dyDescent="0.2">
      <c r="A350" s="374"/>
      <c r="B350" s="374"/>
      <c r="C350" s="374"/>
      <c r="D350" s="374"/>
      <c r="E350" s="374"/>
      <c r="F350" s="374"/>
      <c r="G350" s="374"/>
      <c r="H350" s="374"/>
      <c r="I350" s="374"/>
      <c r="J350" s="374"/>
      <c r="K350" s="374"/>
      <c r="L350" s="374"/>
      <c r="M350" s="374"/>
      <c r="N350" s="375"/>
      <c r="O350" s="393" t="s">
        <v>66</v>
      </c>
      <c r="P350" s="394"/>
      <c r="Q350" s="394"/>
      <c r="R350" s="394"/>
      <c r="S350" s="394"/>
      <c r="T350" s="394"/>
      <c r="U350" s="395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customHeight="1" x14ac:dyDescent="0.25">
      <c r="A351" s="376" t="s">
        <v>205</v>
      </c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374"/>
      <c r="N351" s="374"/>
      <c r="O351" s="374"/>
      <c r="P351" s="374"/>
      <c r="Q351" s="374"/>
      <c r="R351" s="374"/>
      <c r="S351" s="374"/>
      <c r="T351" s="374"/>
      <c r="U351" s="374"/>
      <c r="V351" s="374"/>
      <c r="W351" s="374"/>
      <c r="X351" s="374"/>
      <c r="Y351" s="374"/>
      <c r="Z351" s="355"/>
      <c r="AA351" s="355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9">
        <v>4607091384673</v>
      </c>
      <c r="E352" s="368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67"/>
      <c r="Q352" s="367"/>
      <c r="R352" s="367"/>
      <c r="S352" s="368"/>
      <c r="T352" s="34"/>
      <c r="U352" s="34"/>
      <c r="V352" s="35" t="s">
        <v>65</v>
      </c>
      <c r="W352" s="362">
        <v>140</v>
      </c>
      <c r="X352" s="363">
        <f>IFERROR(IF(W352="",0,CEILING((W352/$H352),1)*$H352),"")</f>
        <v>140.4</v>
      </c>
      <c r="Y352" s="36">
        <f>IFERROR(IF(X352=0,"",ROUNDUP(X352/H352,0)*0.02175),"")</f>
        <v>0.39149999999999996</v>
      </c>
      <c r="Z352" s="56"/>
      <c r="AA352" s="57"/>
      <c r="AE352" s="58"/>
      <c r="BB352" s="262" t="s">
        <v>1</v>
      </c>
    </row>
    <row r="353" spans="1:54" x14ac:dyDescent="0.2">
      <c r="A353" s="373"/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5"/>
      <c r="O353" s="393" t="s">
        <v>66</v>
      </c>
      <c r="P353" s="394"/>
      <c r="Q353" s="394"/>
      <c r="R353" s="394"/>
      <c r="S353" s="394"/>
      <c r="T353" s="394"/>
      <c r="U353" s="395"/>
      <c r="V353" s="37" t="s">
        <v>67</v>
      </c>
      <c r="W353" s="364">
        <f>IFERROR(W352/H352,"0")</f>
        <v>17.948717948717949</v>
      </c>
      <c r="X353" s="364">
        <f>IFERROR(X352/H352,"0")</f>
        <v>18</v>
      </c>
      <c r="Y353" s="364">
        <f>IFERROR(IF(Y352="",0,Y352),"0")</f>
        <v>0.39149999999999996</v>
      </c>
      <c r="Z353" s="365"/>
      <c r="AA353" s="365"/>
    </row>
    <row r="354" spans="1:54" x14ac:dyDescent="0.2">
      <c r="A354" s="374"/>
      <c r="B354" s="374"/>
      <c r="C354" s="374"/>
      <c r="D354" s="374"/>
      <c r="E354" s="374"/>
      <c r="F354" s="374"/>
      <c r="G354" s="374"/>
      <c r="H354" s="374"/>
      <c r="I354" s="374"/>
      <c r="J354" s="374"/>
      <c r="K354" s="374"/>
      <c r="L354" s="374"/>
      <c r="M354" s="374"/>
      <c r="N354" s="375"/>
      <c r="O354" s="393" t="s">
        <v>66</v>
      </c>
      <c r="P354" s="394"/>
      <c r="Q354" s="394"/>
      <c r="R354" s="394"/>
      <c r="S354" s="394"/>
      <c r="T354" s="394"/>
      <c r="U354" s="395"/>
      <c r="V354" s="37" t="s">
        <v>65</v>
      </c>
      <c r="W354" s="364">
        <f>IFERROR(SUM(W352:W352),"0")</f>
        <v>140</v>
      </c>
      <c r="X354" s="364">
        <f>IFERROR(SUM(X352:X352),"0")</f>
        <v>140.4</v>
      </c>
      <c r="Y354" s="37"/>
      <c r="Z354" s="365"/>
      <c r="AA354" s="365"/>
    </row>
    <row r="355" spans="1:54" ht="16.5" customHeight="1" x14ac:dyDescent="0.25">
      <c r="A355" s="381" t="s">
        <v>484</v>
      </c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374"/>
      <c r="N355" s="374"/>
      <c r="O355" s="374"/>
      <c r="P355" s="374"/>
      <c r="Q355" s="374"/>
      <c r="R355" s="374"/>
      <c r="S355" s="374"/>
      <c r="T355" s="374"/>
      <c r="U355" s="374"/>
      <c r="V355" s="374"/>
      <c r="W355" s="374"/>
      <c r="X355" s="374"/>
      <c r="Y355" s="374"/>
      <c r="Z355" s="356"/>
      <c r="AA355" s="356"/>
    </row>
    <row r="356" spans="1:54" ht="14.25" customHeight="1" x14ac:dyDescent="0.25">
      <c r="A356" s="376" t="s">
        <v>104</v>
      </c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374"/>
      <c r="N356" s="374"/>
      <c r="O356" s="374"/>
      <c r="P356" s="374"/>
      <c r="Q356" s="374"/>
      <c r="R356" s="374"/>
      <c r="S356" s="374"/>
      <c r="T356" s="374"/>
      <c r="U356" s="374"/>
      <c r="V356" s="374"/>
      <c r="W356" s="374"/>
      <c r="X356" s="374"/>
      <c r="Y356" s="374"/>
      <c r="Z356" s="355"/>
      <c r="AA356" s="355"/>
    </row>
    <row r="357" spans="1:54" ht="37.5" customHeight="1" x14ac:dyDescent="0.25">
      <c r="A357" s="54" t="s">
        <v>485</v>
      </c>
      <c r="B357" s="54" t="s">
        <v>486</v>
      </c>
      <c r="C357" s="31">
        <v>4301011324</v>
      </c>
      <c r="D357" s="369">
        <v>4607091384185</v>
      </c>
      <c r="E357" s="368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67"/>
      <c r="Q357" s="367"/>
      <c r="R357" s="367"/>
      <c r="S357" s="368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customHeight="1" x14ac:dyDescent="0.25">
      <c r="A358" s="54" t="s">
        <v>487</v>
      </c>
      <c r="B358" s="54" t="s">
        <v>488</v>
      </c>
      <c r="C358" s="31">
        <v>4301011312</v>
      </c>
      <c r="D358" s="369">
        <v>4607091384192</v>
      </c>
      <c r="E358" s="368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67"/>
      <c r="Q358" s="367"/>
      <c r="R358" s="367"/>
      <c r="S358" s="368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customHeight="1" x14ac:dyDescent="0.25">
      <c r="A359" s="54" t="s">
        <v>489</v>
      </c>
      <c r="B359" s="54" t="s">
        <v>490</v>
      </c>
      <c r="C359" s="31">
        <v>4301011483</v>
      </c>
      <c r="D359" s="369">
        <v>4680115881907</v>
      </c>
      <c r="E359" s="368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67"/>
      <c r="Q359" s="367"/>
      <c r="R359" s="367"/>
      <c r="S359" s="368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customHeight="1" x14ac:dyDescent="0.25">
      <c r="A360" s="54" t="s">
        <v>491</v>
      </c>
      <c r="B360" s="54" t="s">
        <v>492</v>
      </c>
      <c r="C360" s="31">
        <v>4301011655</v>
      </c>
      <c r="D360" s="369">
        <v>4680115883925</v>
      </c>
      <c r="E360" s="368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67"/>
      <c r="Q360" s="367"/>
      <c r="R360" s="367"/>
      <c r="S360" s="368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493</v>
      </c>
      <c r="B361" s="54" t="s">
        <v>494</v>
      </c>
      <c r="C361" s="31">
        <v>4301011303</v>
      </c>
      <c r="D361" s="369">
        <v>4607091384680</v>
      </c>
      <c r="E361" s="368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67"/>
      <c r="Q361" s="367"/>
      <c r="R361" s="367"/>
      <c r="S361" s="368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x14ac:dyDescent="0.2">
      <c r="A362" s="373"/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5"/>
      <c r="O362" s="393" t="s">
        <v>66</v>
      </c>
      <c r="P362" s="394"/>
      <c r="Q362" s="394"/>
      <c r="R362" s="394"/>
      <c r="S362" s="394"/>
      <c r="T362" s="394"/>
      <c r="U362" s="395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x14ac:dyDescent="0.2">
      <c r="A363" s="374"/>
      <c r="B363" s="374"/>
      <c r="C363" s="374"/>
      <c r="D363" s="374"/>
      <c r="E363" s="374"/>
      <c r="F363" s="374"/>
      <c r="G363" s="374"/>
      <c r="H363" s="374"/>
      <c r="I363" s="374"/>
      <c r="J363" s="374"/>
      <c r="K363" s="374"/>
      <c r="L363" s="374"/>
      <c r="M363" s="374"/>
      <c r="N363" s="375"/>
      <c r="O363" s="393" t="s">
        <v>66</v>
      </c>
      <c r="P363" s="394"/>
      <c r="Q363" s="394"/>
      <c r="R363" s="394"/>
      <c r="S363" s="394"/>
      <c r="T363" s="394"/>
      <c r="U363" s="395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customHeight="1" x14ac:dyDescent="0.25">
      <c r="A364" s="376" t="s">
        <v>60</v>
      </c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374"/>
      <c r="N364" s="374"/>
      <c r="O364" s="374"/>
      <c r="P364" s="374"/>
      <c r="Q364" s="374"/>
      <c r="R364" s="374"/>
      <c r="S364" s="374"/>
      <c r="T364" s="374"/>
      <c r="U364" s="374"/>
      <c r="V364" s="374"/>
      <c r="W364" s="374"/>
      <c r="X364" s="374"/>
      <c r="Y364" s="374"/>
      <c r="Z364" s="355"/>
      <c r="AA364" s="355"/>
    </row>
    <row r="365" spans="1:54" ht="27" customHeight="1" x14ac:dyDescent="0.25">
      <c r="A365" s="54" t="s">
        <v>495</v>
      </c>
      <c r="B365" s="54" t="s">
        <v>496</v>
      </c>
      <c r="C365" s="31">
        <v>4301031139</v>
      </c>
      <c r="D365" s="369">
        <v>4607091384802</v>
      </c>
      <c r="E365" s="368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67"/>
      <c r="Q365" s="367"/>
      <c r="R365" s="367"/>
      <c r="S365" s="368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customHeight="1" x14ac:dyDescent="0.25">
      <c r="A366" s="54" t="s">
        <v>497</v>
      </c>
      <c r="B366" s="54" t="s">
        <v>498</v>
      </c>
      <c r="C366" s="31">
        <v>4301031140</v>
      </c>
      <c r="D366" s="369">
        <v>4607091384826</v>
      </c>
      <c r="E366" s="368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67"/>
      <c r="Q366" s="367"/>
      <c r="R366" s="367"/>
      <c r="S366" s="368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x14ac:dyDescent="0.2">
      <c r="A367" s="373"/>
      <c r="B367" s="374"/>
      <c r="C367" s="374"/>
      <c r="D367" s="374"/>
      <c r="E367" s="374"/>
      <c r="F367" s="374"/>
      <c r="G367" s="374"/>
      <c r="H367" s="374"/>
      <c r="I367" s="374"/>
      <c r="J367" s="374"/>
      <c r="K367" s="374"/>
      <c r="L367" s="374"/>
      <c r="M367" s="374"/>
      <c r="N367" s="375"/>
      <c r="O367" s="393" t="s">
        <v>66</v>
      </c>
      <c r="P367" s="394"/>
      <c r="Q367" s="394"/>
      <c r="R367" s="394"/>
      <c r="S367" s="394"/>
      <c r="T367" s="394"/>
      <c r="U367" s="395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x14ac:dyDescent="0.2">
      <c r="A368" s="374"/>
      <c r="B368" s="374"/>
      <c r="C368" s="374"/>
      <c r="D368" s="374"/>
      <c r="E368" s="374"/>
      <c r="F368" s="374"/>
      <c r="G368" s="374"/>
      <c r="H368" s="374"/>
      <c r="I368" s="374"/>
      <c r="J368" s="374"/>
      <c r="K368" s="374"/>
      <c r="L368" s="374"/>
      <c r="M368" s="374"/>
      <c r="N368" s="375"/>
      <c r="O368" s="393" t="s">
        <v>66</v>
      </c>
      <c r="P368" s="394"/>
      <c r="Q368" s="394"/>
      <c r="R368" s="394"/>
      <c r="S368" s="394"/>
      <c r="T368" s="394"/>
      <c r="U368" s="395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customHeight="1" x14ac:dyDescent="0.25">
      <c r="A369" s="376" t="s">
        <v>68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374"/>
      <c r="Y369" s="374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9">
        <v>4607091384246</v>
      </c>
      <c r="E370" s="368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3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67"/>
      <c r="Q370" s="367"/>
      <c r="R370" s="367"/>
      <c r="S370" s="368"/>
      <c r="T370" s="34"/>
      <c r="U370" s="34"/>
      <c r="V370" s="35" t="s">
        <v>65</v>
      </c>
      <c r="W370" s="362">
        <v>700</v>
      </c>
      <c r="X370" s="363">
        <f>IFERROR(IF(W370="",0,CEILING((W370/$H370),1)*$H370),"")</f>
        <v>702</v>
      </c>
      <c r="Y370" s="36">
        <f>IFERROR(IF(X370=0,"",ROUNDUP(X370/H370,0)*0.02175),"")</f>
        <v>1.9574999999999998</v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501</v>
      </c>
      <c r="B371" s="54" t="s">
        <v>502</v>
      </c>
      <c r="C371" s="31">
        <v>4301051445</v>
      </c>
      <c r="D371" s="369">
        <v>4680115881976</v>
      </c>
      <c r="E371" s="368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67"/>
      <c r="Q371" s="367"/>
      <c r="R371" s="367"/>
      <c r="S371" s="368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customHeight="1" x14ac:dyDescent="0.25">
      <c r="A372" s="54" t="s">
        <v>503</v>
      </c>
      <c r="B372" s="54" t="s">
        <v>504</v>
      </c>
      <c r="C372" s="31">
        <v>4301051297</v>
      </c>
      <c r="D372" s="369">
        <v>4607091384253</v>
      </c>
      <c r="E372" s="368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67"/>
      <c r="Q372" s="367"/>
      <c r="R372" s="367"/>
      <c r="S372" s="368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customHeight="1" x14ac:dyDescent="0.25">
      <c r="A373" s="54" t="s">
        <v>505</v>
      </c>
      <c r="B373" s="54" t="s">
        <v>506</v>
      </c>
      <c r="C373" s="31">
        <v>4301051444</v>
      </c>
      <c r="D373" s="369">
        <v>4680115881969</v>
      </c>
      <c r="E373" s="368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67"/>
      <c r="Q373" s="367"/>
      <c r="R373" s="367"/>
      <c r="S373" s="368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3"/>
      <c r="B374" s="374"/>
      <c r="C374" s="374"/>
      <c r="D374" s="374"/>
      <c r="E374" s="374"/>
      <c r="F374" s="374"/>
      <c r="G374" s="374"/>
      <c r="H374" s="374"/>
      <c r="I374" s="374"/>
      <c r="J374" s="374"/>
      <c r="K374" s="374"/>
      <c r="L374" s="374"/>
      <c r="M374" s="374"/>
      <c r="N374" s="375"/>
      <c r="O374" s="393" t="s">
        <v>66</v>
      </c>
      <c r="P374" s="394"/>
      <c r="Q374" s="394"/>
      <c r="R374" s="394"/>
      <c r="S374" s="394"/>
      <c r="T374" s="394"/>
      <c r="U374" s="395"/>
      <c r="V374" s="37" t="s">
        <v>67</v>
      </c>
      <c r="W374" s="364">
        <f>IFERROR(W370/H370,"0")+IFERROR(W371/H371,"0")+IFERROR(W372/H372,"0")+IFERROR(W373/H373,"0")</f>
        <v>89.743589743589752</v>
      </c>
      <c r="X374" s="364">
        <f>IFERROR(X370/H370,"0")+IFERROR(X371/H371,"0")+IFERROR(X372/H372,"0")+IFERROR(X373/H373,"0")</f>
        <v>90</v>
      </c>
      <c r="Y374" s="364">
        <f>IFERROR(IF(Y370="",0,Y370),"0")+IFERROR(IF(Y371="",0,Y371),"0")+IFERROR(IF(Y372="",0,Y372),"0")+IFERROR(IF(Y373="",0,Y373),"0")</f>
        <v>1.9574999999999998</v>
      </c>
      <c r="Z374" s="365"/>
      <c r="AA374" s="365"/>
    </row>
    <row r="375" spans="1:54" x14ac:dyDescent="0.2">
      <c r="A375" s="374"/>
      <c r="B375" s="374"/>
      <c r="C375" s="374"/>
      <c r="D375" s="374"/>
      <c r="E375" s="374"/>
      <c r="F375" s="374"/>
      <c r="G375" s="374"/>
      <c r="H375" s="374"/>
      <c r="I375" s="374"/>
      <c r="J375" s="374"/>
      <c r="K375" s="374"/>
      <c r="L375" s="374"/>
      <c r="M375" s="374"/>
      <c r="N375" s="375"/>
      <c r="O375" s="393" t="s">
        <v>66</v>
      </c>
      <c r="P375" s="394"/>
      <c r="Q375" s="394"/>
      <c r="R375" s="394"/>
      <c r="S375" s="394"/>
      <c r="T375" s="394"/>
      <c r="U375" s="395"/>
      <c r="V375" s="37" t="s">
        <v>65</v>
      </c>
      <c r="W375" s="364">
        <f>IFERROR(SUM(W370:W373),"0")</f>
        <v>700</v>
      </c>
      <c r="X375" s="364">
        <f>IFERROR(SUM(X370:X373),"0")</f>
        <v>702</v>
      </c>
      <c r="Y375" s="37"/>
      <c r="Z375" s="365"/>
      <c r="AA375" s="365"/>
    </row>
    <row r="376" spans="1:54" ht="14.25" customHeight="1" x14ac:dyDescent="0.25">
      <c r="A376" s="376" t="s">
        <v>205</v>
      </c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374"/>
      <c r="N376" s="374"/>
      <c r="O376" s="374"/>
      <c r="P376" s="374"/>
      <c r="Q376" s="374"/>
      <c r="R376" s="374"/>
      <c r="S376" s="374"/>
      <c r="T376" s="374"/>
      <c r="U376" s="374"/>
      <c r="V376" s="374"/>
      <c r="W376" s="374"/>
      <c r="X376" s="374"/>
      <c r="Y376" s="374"/>
      <c r="Z376" s="355"/>
      <c r="AA376" s="355"/>
    </row>
    <row r="377" spans="1:54" ht="27" customHeight="1" x14ac:dyDescent="0.25">
      <c r="A377" s="54" t="s">
        <v>507</v>
      </c>
      <c r="B377" s="54" t="s">
        <v>508</v>
      </c>
      <c r="C377" s="31">
        <v>4301060322</v>
      </c>
      <c r="D377" s="369">
        <v>4607091389357</v>
      </c>
      <c r="E377" s="368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67"/>
      <c r="Q377" s="367"/>
      <c r="R377" s="367"/>
      <c r="S377" s="368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x14ac:dyDescent="0.2">
      <c r="A378" s="373"/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5"/>
      <c r="O378" s="393" t="s">
        <v>66</v>
      </c>
      <c r="P378" s="394"/>
      <c r="Q378" s="394"/>
      <c r="R378" s="394"/>
      <c r="S378" s="394"/>
      <c r="T378" s="394"/>
      <c r="U378" s="395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x14ac:dyDescent="0.2">
      <c r="A379" s="374"/>
      <c r="B379" s="374"/>
      <c r="C379" s="374"/>
      <c r="D379" s="374"/>
      <c r="E379" s="374"/>
      <c r="F379" s="374"/>
      <c r="G379" s="374"/>
      <c r="H379" s="374"/>
      <c r="I379" s="374"/>
      <c r="J379" s="374"/>
      <c r="K379" s="374"/>
      <c r="L379" s="374"/>
      <c r="M379" s="374"/>
      <c r="N379" s="375"/>
      <c r="O379" s="393" t="s">
        <v>66</v>
      </c>
      <c r="P379" s="394"/>
      <c r="Q379" s="394"/>
      <c r="R379" s="394"/>
      <c r="S379" s="394"/>
      <c r="T379" s="394"/>
      <c r="U379" s="395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customHeight="1" x14ac:dyDescent="0.2">
      <c r="A380" s="449" t="s">
        <v>509</v>
      </c>
      <c r="B380" s="450"/>
      <c r="C380" s="450"/>
      <c r="D380" s="450"/>
      <c r="E380" s="450"/>
      <c r="F380" s="450"/>
      <c r="G380" s="450"/>
      <c r="H380" s="450"/>
      <c r="I380" s="450"/>
      <c r="J380" s="450"/>
      <c r="K380" s="450"/>
      <c r="L380" s="450"/>
      <c r="M380" s="450"/>
      <c r="N380" s="450"/>
      <c r="O380" s="450"/>
      <c r="P380" s="450"/>
      <c r="Q380" s="450"/>
      <c r="R380" s="450"/>
      <c r="S380" s="450"/>
      <c r="T380" s="450"/>
      <c r="U380" s="450"/>
      <c r="V380" s="450"/>
      <c r="W380" s="450"/>
      <c r="X380" s="450"/>
      <c r="Y380" s="450"/>
      <c r="Z380" s="48"/>
      <c r="AA380" s="48"/>
    </row>
    <row r="381" spans="1:54" ht="16.5" customHeight="1" x14ac:dyDescent="0.25">
      <c r="A381" s="381" t="s">
        <v>510</v>
      </c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374"/>
      <c r="N381" s="374"/>
      <c r="O381" s="374"/>
      <c r="P381" s="374"/>
      <c r="Q381" s="374"/>
      <c r="R381" s="374"/>
      <c r="S381" s="374"/>
      <c r="T381" s="374"/>
      <c r="U381" s="374"/>
      <c r="V381" s="374"/>
      <c r="W381" s="374"/>
      <c r="X381" s="374"/>
      <c r="Y381" s="374"/>
      <c r="Z381" s="356"/>
      <c r="AA381" s="356"/>
    </row>
    <row r="382" spans="1:54" ht="14.25" customHeight="1" x14ac:dyDescent="0.25">
      <c r="A382" s="376" t="s">
        <v>104</v>
      </c>
      <c r="B382" s="374"/>
      <c r="C382" s="374"/>
      <c r="D382" s="374"/>
      <c r="E382" s="374"/>
      <c r="F382" s="374"/>
      <c r="G382" s="374"/>
      <c r="H382" s="374"/>
      <c r="I382" s="374"/>
      <c r="J382" s="374"/>
      <c r="K382" s="374"/>
      <c r="L382" s="374"/>
      <c r="M382" s="374"/>
      <c r="N382" s="374"/>
      <c r="O382" s="374"/>
      <c r="P382" s="374"/>
      <c r="Q382" s="374"/>
      <c r="R382" s="374"/>
      <c r="S382" s="374"/>
      <c r="T382" s="374"/>
      <c r="U382" s="374"/>
      <c r="V382" s="374"/>
      <c r="W382" s="374"/>
      <c r="X382" s="374"/>
      <c r="Y382" s="374"/>
      <c r="Z382" s="355"/>
      <c r="AA382" s="355"/>
    </row>
    <row r="383" spans="1:54" ht="27" customHeight="1" x14ac:dyDescent="0.25">
      <c r="A383" s="54" t="s">
        <v>511</v>
      </c>
      <c r="B383" s="54" t="s">
        <v>512</v>
      </c>
      <c r="C383" s="31">
        <v>4301011428</v>
      </c>
      <c r="D383" s="369">
        <v>4607091389708</v>
      </c>
      <c r="E383" s="368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67"/>
      <c r="Q383" s="367"/>
      <c r="R383" s="367"/>
      <c r="S383" s="368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customHeight="1" x14ac:dyDescent="0.25">
      <c r="A384" s="54" t="s">
        <v>513</v>
      </c>
      <c r="B384" s="54" t="s">
        <v>514</v>
      </c>
      <c r="C384" s="31">
        <v>4301011427</v>
      </c>
      <c r="D384" s="369">
        <v>4607091389692</v>
      </c>
      <c r="E384" s="368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67"/>
      <c r="Q384" s="367"/>
      <c r="R384" s="367"/>
      <c r="S384" s="368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x14ac:dyDescent="0.2">
      <c r="A385" s="373"/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5"/>
      <c r="O385" s="393" t="s">
        <v>66</v>
      </c>
      <c r="P385" s="394"/>
      <c r="Q385" s="394"/>
      <c r="R385" s="394"/>
      <c r="S385" s="394"/>
      <c r="T385" s="394"/>
      <c r="U385" s="395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x14ac:dyDescent="0.2">
      <c r="A386" s="374"/>
      <c r="B386" s="374"/>
      <c r="C386" s="374"/>
      <c r="D386" s="374"/>
      <c r="E386" s="374"/>
      <c r="F386" s="374"/>
      <c r="G386" s="374"/>
      <c r="H386" s="374"/>
      <c r="I386" s="374"/>
      <c r="J386" s="374"/>
      <c r="K386" s="374"/>
      <c r="L386" s="374"/>
      <c r="M386" s="374"/>
      <c r="N386" s="375"/>
      <c r="O386" s="393" t="s">
        <v>66</v>
      </c>
      <c r="P386" s="394"/>
      <c r="Q386" s="394"/>
      <c r="R386" s="394"/>
      <c r="S386" s="394"/>
      <c r="T386" s="394"/>
      <c r="U386" s="395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customHeight="1" x14ac:dyDescent="0.25">
      <c r="A387" s="376" t="s">
        <v>60</v>
      </c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374"/>
      <c r="N387" s="374"/>
      <c r="O387" s="374"/>
      <c r="P387" s="374"/>
      <c r="Q387" s="374"/>
      <c r="R387" s="374"/>
      <c r="S387" s="374"/>
      <c r="T387" s="374"/>
      <c r="U387" s="374"/>
      <c r="V387" s="374"/>
      <c r="W387" s="374"/>
      <c r="X387" s="374"/>
      <c r="Y387" s="374"/>
      <c r="Z387" s="355"/>
      <c r="AA387" s="355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9">
        <v>4607091389753</v>
      </c>
      <c r="E388" s="368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67"/>
      <c r="Q388" s="367"/>
      <c r="R388" s="367"/>
      <c r="S388" s="368"/>
      <c r="T388" s="34"/>
      <c r="U388" s="34"/>
      <c r="V388" s="35" t="s">
        <v>65</v>
      </c>
      <c r="W388" s="362">
        <v>96</v>
      </c>
      <c r="X388" s="363">
        <f t="shared" ref="X388:X400" si="18">IFERROR(IF(W388="",0,CEILING((W388/$H388),1)*$H388),"")</f>
        <v>96.600000000000009</v>
      </c>
      <c r="Y388" s="36">
        <f>IFERROR(IF(X388=0,"",ROUNDUP(X388/H388,0)*0.00753),"")</f>
        <v>0.17319000000000001</v>
      </c>
      <c r="Z388" s="56"/>
      <c r="AA388" s="57"/>
      <c r="AE388" s="58"/>
      <c r="BB388" s="277" t="s">
        <v>1</v>
      </c>
    </row>
    <row r="389" spans="1:54" ht="27" customHeight="1" x14ac:dyDescent="0.25">
      <c r="A389" s="54" t="s">
        <v>517</v>
      </c>
      <c r="B389" s="54" t="s">
        <v>518</v>
      </c>
      <c r="C389" s="31">
        <v>4301031174</v>
      </c>
      <c r="D389" s="369">
        <v>4607091389760</v>
      </c>
      <c r="E389" s="368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41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67"/>
      <c r="Q389" s="367"/>
      <c r="R389" s="367"/>
      <c r="S389" s="368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9">
        <v>4607091389746</v>
      </c>
      <c r="E390" s="368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67"/>
      <c r="Q390" s="367"/>
      <c r="R390" s="367"/>
      <c r="S390" s="368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customHeight="1" x14ac:dyDescent="0.25">
      <c r="A391" s="54" t="s">
        <v>521</v>
      </c>
      <c r="B391" s="54" t="s">
        <v>522</v>
      </c>
      <c r="C391" s="31">
        <v>4301031236</v>
      </c>
      <c r="D391" s="369">
        <v>4680115882928</v>
      </c>
      <c r="E391" s="368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67"/>
      <c r="Q391" s="367"/>
      <c r="R391" s="367"/>
      <c r="S391" s="368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523</v>
      </c>
      <c r="B392" s="54" t="s">
        <v>524</v>
      </c>
      <c r="C392" s="31">
        <v>4301031257</v>
      </c>
      <c r="D392" s="369">
        <v>4680115883147</v>
      </c>
      <c r="E392" s="368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7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67"/>
      <c r="Q392" s="367"/>
      <c r="R392" s="367"/>
      <c r="S392" s="368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525</v>
      </c>
      <c r="B393" s="54" t="s">
        <v>526</v>
      </c>
      <c r="C393" s="31">
        <v>4301031178</v>
      </c>
      <c r="D393" s="369">
        <v>4607091384338</v>
      </c>
      <c r="E393" s="368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67"/>
      <c r="Q393" s="367"/>
      <c r="R393" s="367"/>
      <c r="S393" s="368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527</v>
      </c>
      <c r="B394" s="54" t="s">
        <v>528</v>
      </c>
      <c r="C394" s="31">
        <v>4301031254</v>
      </c>
      <c r="D394" s="369">
        <v>4680115883154</v>
      </c>
      <c r="E394" s="368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67"/>
      <c r="Q394" s="367"/>
      <c r="R394" s="367"/>
      <c r="S394" s="368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69">
        <v>4607091389524</v>
      </c>
      <c r="E395" s="368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67"/>
      <c r="Q395" s="367"/>
      <c r="R395" s="367"/>
      <c r="S395" s="368"/>
      <c r="T395" s="34"/>
      <c r="U395" s="34"/>
      <c r="V395" s="35" t="s">
        <v>65</v>
      </c>
      <c r="W395" s="362">
        <v>59</v>
      </c>
      <c r="X395" s="363">
        <f t="shared" si="18"/>
        <v>60.900000000000006</v>
      </c>
      <c r="Y395" s="36">
        <f t="shared" si="19"/>
        <v>0.14558000000000001</v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531</v>
      </c>
      <c r="B396" s="54" t="s">
        <v>532</v>
      </c>
      <c r="C396" s="31">
        <v>4301031258</v>
      </c>
      <c r="D396" s="369">
        <v>4680115883161</v>
      </c>
      <c r="E396" s="368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67"/>
      <c r="Q396" s="367"/>
      <c r="R396" s="367"/>
      <c r="S396" s="368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533</v>
      </c>
      <c r="B397" s="54" t="s">
        <v>534</v>
      </c>
      <c r="C397" s="31">
        <v>4301031170</v>
      </c>
      <c r="D397" s="369">
        <v>4607091384345</v>
      </c>
      <c r="E397" s="368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67"/>
      <c r="Q397" s="367"/>
      <c r="R397" s="367"/>
      <c r="S397" s="368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535</v>
      </c>
      <c r="B398" s="54" t="s">
        <v>536</v>
      </c>
      <c r="C398" s="31">
        <v>4301031256</v>
      </c>
      <c r="D398" s="369">
        <v>4680115883178</v>
      </c>
      <c r="E398" s="368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67"/>
      <c r="Q398" s="367"/>
      <c r="R398" s="367"/>
      <c r="S398" s="368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69">
        <v>4607091389531</v>
      </c>
      <c r="E399" s="368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67"/>
      <c r="Q399" s="367"/>
      <c r="R399" s="367"/>
      <c r="S399" s="368"/>
      <c r="T399" s="34"/>
      <c r="U399" s="34"/>
      <c r="V399" s="35" t="s">
        <v>65</v>
      </c>
      <c r="W399" s="362">
        <v>70</v>
      </c>
      <c r="X399" s="363">
        <f t="shared" si="18"/>
        <v>71.400000000000006</v>
      </c>
      <c r="Y399" s="36">
        <f t="shared" si="19"/>
        <v>0.17068</v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539</v>
      </c>
      <c r="B400" s="54" t="s">
        <v>540</v>
      </c>
      <c r="C400" s="31">
        <v>4301031255</v>
      </c>
      <c r="D400" s="369">
        <v>4680115883185</v>
      </c>
      <c r="E400" s="368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67"/>
      <c r="Q400" s="367"/>
      <c r="R400" s="367"/>
      <c r="S400" s="368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3"/>
      <c r="B401" s="374"/>
      <c r="C401" s="374"/>
      <c r="D401" s="374"/>
      <c r="E401" s="374"/>
      <c r="F401" s="374"/>
      <c r="G401" s="374"/>
      <c r="H401" s="374"/>
      <c r="I401" s="374"/>
      <c r="J401" s="374"/>
      <c r="K401" s="374"/>
      <c r="L401" s="374"/>
      <c r="M401" s="374"/>
      <c r="N401" s="375"/>
      <c r="O401" s="393" t="s">
        <v>66</v>
      </c>
      <c r="P401" s="394"/>
      <c r="Q401" s="394"/>
      <c r="R401" s="394"/>
      <c r="S401" s="394"/>
      <c r="T401" s="394"/>
      <c r="U401" s="395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84.285714285714278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86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0.48945</v>
      </c>
      <c r="Z401" s="365"/>
      <c r="AA401" s="365"/>
    </row>
    <row r="402" spans="1:54" x14ac:dyDescent="0.2">
      <c r="A402" s="374"/>
      <c r="B402" s="374"/>
      <c r="C402" s="374"/>
      <c r="D402" s="374"/>
      <c r="E402" s="374"/>
      <c r="F402" s="374"/>
      <c r="G402" s="374"/>
      <c r="H402" s="374"/>
      <c r="I402" s="374"/>
      <c r="J402" s="374"/>
      <c r="K402" s="374"/>
      <c r="L402" s="374"/>
      <c r="M402" s="374"/>
      <c r="N402" s="375"/>
      <c r="O402" s="393" t="s">
        <v>66</v>
      </c>
      <c r="P402" s="394"/>
      <c r="Q402" s="394"/>
      <c r="R402" s="394"/>
      <c r="S402" s="394"/>
      <c r="T402" s="394"/>
      <c r="U402" s="395"/>
      <c r="V402" s="37" t="s">
        <v>65</v>
      </c>
      <c r="W402" s="364">
        <f>IFERROR(SUM(W388:W400),"0")</f>
        <v>225</v>
      </c>
      <c r="X402" s="364">
        <f>IFERROR(SUM(X388:X400),"0")</f>
        <v>228.9</v>
      </c>
      <c r="Y402" s="37"/>
      <c r="Z402" s="365"/>
      <c r="AA402" s="365"/>
    </row>
    <row r="403" spans="1:54" ht="14.25" customHeight="1" x14ac:dyDescent="0.25">
      <c r="A403" s="376" t="s">
        <v>68</v>
      </c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374"/>
      <c r="N403" s="374"/>
      <c r="O403" s="374"/>
      <c r="P403" s="374"/>
      <c r="Q403" s="374"/>
      <c r="R403" s="374"/>
      <c r="S403" s="374"/>
      <c r="T403" s="374"/>
      <c r="U403" s="374"/>
      <c r="V403" s="374"/>
      <c r="W403" s="374"/>
      <c r="X403" s="374"/>
      <c r="Y403" s="374"/>
      <c r="Z403" s="355"/>
      <c r="AA403" s="355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69">
        <v>4607091389685</v>
      </c>
      <c r="E404" s="368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67"/>
      <c r="Q404" s="367"/>
      <c r="R404" s="367"/>
      <c r="S404" s="368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customHeight="1" x14ac:dyDescent="0.25">
      <c r="A405" s="54" t="s">
        <v>543</v>
      </c>
      <c r="B405" s="54" t="s">
        <v>544</v>
      </c>
      <c r="C405" s="31">
        <v>4301051431</v>
      </c>
      <c r="D405" s="369">
        <v>4607091389654</v>
      </c>
      <c r="E405" s="368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67"/>
      <c r="Q405" s="367"/>
      <c r="R405" s="367"/>
      <c r="S405" s="368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customHeight="1" x14ac:dyDescent="0.25">
      <c r="A406" s="54" t="s">
        <v>545</v>
      </c>
      <c r="B406" s="54" t="s">
        <v>546</v>
      </c>
      <c r="C406" s="31">
        <v>4301051284</v>
      </c>
      <c r="D406" s="369">
        <v>4607091384352</v>
      </c>
      <c r="E406" s="368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67"/>
      <c r="Q406" s="367"/>
      <c r="R406" s="367"/>
      <c r="S406" s="368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73"/>
      <c r="B407" s="374"/>
      <c r="C407" s="374"/>
      <c r="D407" s="374"/>
      <c r="E407" s="374"/>
      <c r="F407" s="374"/>
      <c r="G407" s="374"/>
      <c r="H407" s="374"/>
      <c r="I407" s="374"/>
      <c r="J407" s="374"/>
      <c r="K407" s="374"/>
      <c r="L407" s="374"/>
      <c r="M407" s="374"/>
      <c r="N407" s="375"/>
      <c r="O407" s="393" t="s">
        <v>66</v>
      </c>
      <c r="P407" s="394"/>
      <c r="Q407" s="394"/>
      <c r="R407" s="394"/>
      <c r="S407" s="394"/>
      <c r="T407" s="394"/>
      <c r="U407" s="395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x14ac:dyDescent="0.2">
      <c r="A408" s="374"/>
      <c r="B408" s="374"/>
      <c r="C408" s="374"/>
      <c r="D408" s="374"/>
      <c r="E408" s="374"/>
      <c r="F408" s="374"/>
      <c r="G408" s="374"/>
      <c r="H408" s="374"/>
      <c r="I408" s="374"/>
      <c r="J408" s="374"/>
      <c r="K408" s="374"/>
      <c r="L408" s="374"/>
      <c r="M408" s="374"/>
      <c r="N408" s="375"/>
      <c r="O408" s="393" t="s">
        <v>66</v>
      </c>
      <c r="P408" s="394"/>
      <c r="Q408" s="394"/>
      <c r="R408" s="394"/>
      <c r="S408" s="394"/>
      <c r="T408" s="394"/>
      <c r="U408" s="395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customHeight="1" x14ac:dyDescent="0.25">
      <c r="A409" s="376" t="s">
        <v>205</v>
      </c>
      <c r="B409" s="374"/>
      <c r="C409" s="374"/>
      <c r="D409" s="374"/>
      <c r="E409" s="374"/>
      <c r="F409" s="374"/>
      <c r="G409" s="374"/>
      <c r="H409" s="374"/>
      <c r="I409" s="374"/>
      <c r="J409" s="374"/>
      <c r="K409" s="374"/>
      <c r="L409" s="374"/>
      <c r="M409" s="374"/>
      <c r="N409" s="374"/>
      <c r="O409" s="374"/>
      <c r="P409" s="374"/>
      <c r="Q409" s="374"/>
      <c r="R409" s="374"/>
      <c r="S409" s="374"/>
      <c r="T409" s="374"/>
      <c r="U409" s="374"/>
      <c r="V409" s="374"/>
      <c r="W409" s="374"/>
      <c r="X409" s="374"/>
      <c r="Y409" s="374"/>
      <c r="Z409" s="355"/>
      <c r="AA409" s="355"/>
    </row>
    <row r="410" spans="1:54" ht="27" customHeight="1" x14ac:dyDescent="0.25">
      <c r="A410" s="54" t="s">
        <v>547</v>
      </c>
      <c r="B410" s="54" t="s">
        <v>548</v>
      </c>
      <c r="C410" s="31">
        <v>4301060352</v>
      </c>
      <c r="D410" s="369">
        <v>4680115881648</v>
      </c>
      <c r="E410" s="368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67"/>
      <c r="Q410" s="367"/>
      <c r="R410" s="367"/>
      <c r="S410" s="368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x14ac:dyDescent="0.2">
      <c r="A411" s="373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374"/>
      <c r="N411" s="375"/>
      <c r="O411" s="393" t="s">
        <v>66</v>
      </c>
      <c r="P411" s="394"/>
      <c r="Q411" s="394"/>
      <c r="R411" s="394"/>
      <c r="S411" s="394"/>
      <c r="T411" s="394"/>
      <c r="U411" s="395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x14ac:dyDescent="0.2">
      <c r="A412" s="374"/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5"/>
      <c r="O412" s="393" t="s">
        <v>66</v>
      </c>
      <c r="P412" s="394"/>
      <c r="Q412" s="394"/>
      <c r="R412" s="394"/>
      <c r="S412" s="394"/>
      <c r="T412" s="394"/>
      <c r="U412" s="395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customHeight="1" x14ac:dyDescent="0.25">
      <c r="A413" s="376" t="s">
        <v>82</v>
      </c>
      <c r="B413" s="374"/>
      <c r="C413" s="374"/>
      <c r="D413" s="374"/>
      <c r="E413" s="374"/>
      <c r="F413" s="374"/>
      <c r="G413" s="374"/>
      <c r="H413" s="374"/>
      <c r="I413" s="374"/>
      <c r="J413" s="374"/>
      <c r="K413" s="374"/>
      <c r="L413" s="374"/>
      <c r="M413" s="374"/>
      <c r="N413" s="374"/>
      <c r="O413" s="374"/>
      <c r="P413" s="374"/>
      <c r="Q413" s="374"/>
      <c r="R413" s="374"/>
      <c r="S413" s="374"/>
      <c r="T413" s="374"/>
      <c r="U413" s="374"/>
      <c r="V413" s="374"/>
      <c r="W413" s="374"/>
      <c r="X413" s="374"/>
      <c r="Y413" s="374"/>
      <c r="Z413" s="355"/>
      <c r="AA413" s="355"/>
    </row>
    <row r="414" spans="1:54" ht="27" customHeight="1" x14ac:dyDescent="0.25">
      <c r="A414" s="54" t="s">
        <v>549</v>
      </c>
      <c r="B414" s="54" t="s">
        <v>550</v>
      </c>
      <c r="C414" s="31">
        <v>4301032045</v>
      </c>
      <c r="D414" s="369">
        <v>4680115884335</v>
      </c>
      <c r="E414" s="368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67"/>
      <c r="Q414" s="367"/>
      <c r="R414" s="367"/>
      <c r="S414" s="368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customHeight="1" x14ac:dyDescent="0.25">
      <c r="A415" s="54" t="s">
        <v>553</v>
      </c>
      <c r="B415" s="54" t="s">
        <v>554</v>
      </c>
      <c r="C415" s="31">
        <v>4301032047</v>
      </c>
      <c r="D415" s="369">
        <v>4680115884342</v>
      </c>
      <c r="E415" s="368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3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67"/>
      <c r="Q415" s="367"/>
      <c r="R415" s="367"/>
      <c r="S415" s="368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customHeight="1" x14ac:dyDescent="0.25">
      <c r="A416" s="54" t="s">
        <v>555</v>
      </c>
      <c r="B416" s="54" t="s">
        <v>556</v>
      </c>
      <c r="C416" s="31">
        <v>4301170011</v>
      </c>
      <c r="D416" s="369">
        <v>4680115884113</v>
      </c>
      <c r="E416" s="368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67"/>
      <c r="Q416" s="367"/>
      <c r="R416" s="367"/>
      <c r="S416" s="368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x14ac:dyDescent="0.2">
      <c r="A417" s="373"/>
      <c r="B417" s="374"/>
      <c r="C417" s="374"/>
      <c r="D417" s="374"/>
      <c r="E417" s="374"/>
      <c r="F417" s="374"/>
      <c r="G417" s="374"/>
      <c r="H417" s="374"/>
      <c r="I417" s="374"/>
      <c r="J417" s="374"/>
      <c r="K417" s="374"/>
      <c r="L417" s="374"/>
      <c r="M417" s="374"/>
      <c r="N417" s="375"/>
      <c r="O417" s="393" t="s">
        <v>66</v>
      </c>
      <c r="P417" s="394"/>
      <c r="Q417" s="394"/>
      <c r="R417" s="394"/>
      <c r="S417" s="394"/>
      <c r="T417" s="394"/>
      <c r="U417" s="395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x14ac:dyDescent="0.2">
      <c r="A418" s="374"/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5"/>
      <c r="O418" s="393" t="s">
        <v>66</v>
      </c>
      <c r="P418" s="394"/>
      <c r="Q418" s="394"/>
      <c r="R418" s="394"/>
      <c r="S418" s="394"/>
      <c r="T418" s="394"/>
      <c r="U418" s="395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customHeight="1" x14ac:dyDescent="0.25">
      <c r="A419" s="381" t="s">
        <v>557</v>
      </c>
      <c r="B419" s="374"/>
      <c r="C419" s="374"/>
      <c r="D419" s="374"/>
      <c r="E419" s="374"/>
      <c r="F419" s="374"/>
      <c r="G419" s="374"/>
      <c r="H419" s="374"/>
      <c r="I419" s="374"/>
      <c r="J419" s="374"/>
      <c r="K419" s="374"/>
      <c r="L419" s="374"/>
      <c r="M419" s="374"/>
      <c r="N419" s="374"/>
      <c r="O419" s="374"/>
      <c r="P419" s="374"/>
      <c r="Q419" s="374"/>
      <c r="R419" s="374"/>
      <c r="S419" s="374"/>
      <c r="T419" s="374"/>
      <c r="U419" s="374"/>
      <c r="V419" s="374"/>
      <c r="W419" s="374"/>
      <c r="X419" s="374"/>
      <c r="Y419" s="374"/>
      <c r="Z419" s="356"/>
      <c r="AA419" s="356"/>
    </row>
    <row r="420" spans="1:54" ht="14.25" customHeight="1" x14ac:dyDescent="0.25">
      <c r="A420" s="376" t="s">
        <v>96</v>
      </c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374"/>
      <c r="N420" s="374"/>
      <c r="O420" s="374"/>
      <c r="P420" s="374"/>
      <c r="Q420" s="374"/>
      <c r="R420" s="374"/>
      <c r="S420" s="374"/>
      <c r="T420" s="374"/>
      <c r="U420" s="374"/>
      <c r="V420" s="374"/>
      <c r="W420" s="374"/>
      <c r="X420" s="374"/>
      <c r="Y420" s="374"/>
      <c r="Z420" s="355"/>
      <c r="AA420" s="355"/>
    </row>
    <row r="421" spans="1:54" ht="27" customHeight="1" x14ac:dyDescent="0.25">
      <c r="A421" s="54" t="s">
        <v>558</v>
      </c>
      <c r="B421" s="54" t="s">
        <v>559</v>
      </c>
      <c r="C421" s="31">
        <v>4301020214</v>
      </c>
      <c r="D421" s="369">
        <v>4607091389388</v>
      </c>
      <c r="E421" s="368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67"/>
      <c r="Q421" s="367"/>
      <c r="R421" s="367"/>
      <c r="S421" s="368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customHeight="1" x14ac:dyDescent="0.25">
      <c r="A422" s="54" t="s">
        <v>560</v>
      </c>
      <c r="B422" s="54" t="s">
        <v>561</v>
      </c>
      <c r="C422" s="31">
        <v>4301020185</v>
      </c>
      <c r="D422" s="369">
        <v>4607091389364</v>
      </c>
      <c r="E422" s="368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67"/>
      <c r="Q422" s="367"/>
      <c r="R422" s="367"/>
      <c r="S422" s="368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x14ac:dyDescent="0.2">
      <c r="A423" s="373"/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5"/>
      <c r="O423" s="393" t="s">
        <v>66</v>
      </c>
      <c r="P423" s="394"/>
      <c r="Q423" s="394"/>
      <c r="R423" s="394"/>
      <c r="S423" s="394"/>
      <c r="T423" s="394"/>
      <c r="U423" s="395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x14ac:dyDescent="0.2">
      <c r="A424" s="374"/>
      <c r="B424" s="374"/>
      <c r="C424" s="374"/>
      <c r="D424" s="374"/>
      <c r="E424" s="374"/>
      <c r="F424" s="374"/>
      <c r="G424" s="374"/>
      <c r="H424" s="374"/>
      <c r="I424" s="374"/>
      <c r="J424" s="374"/>
      <c r="K424" s="374"/>
      <c r="L424" s="374"/>
      <c r="M424" s="374"/>
      <c r="N424" s="375"/>
      <c r="O424" s="393" t="s">
        <v>66</v>
      </c>
      <c r="P424" s="394"/>
      <c r="Q424" s="394"/>
      <c r="R424" s="394"/>
      <c r="S424" s="394"/>
      <c r="T424" s="394"/>
      <c r="U424" s="395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customHeight="1" x14ac:dyDescent="0.25">
      <c r="A425" s="376" t="s">
        <v>60</v>
      </c>
      <c r="B425" s="374"/>
      <c r="C425" s="374"/>
      <c r="D425" s="374"/>
      <c r="E425" s="374"/>
      <c r="F425" s="374"/>
      <c r="G425" s="374"/>
      <c r="H425" s="374"/>
      <c r="I425" s="374"/>
      <c r="J425" s="374"/>
      <c r="K425" s="374"/>
      <c r="L425" s="374"/>
      <c r="M425" s="374"/>
      <c r="N425" s="374"/>
      <c r="O425" s="374"/>
      <c r="P425" s="374"/>
      <c r="Q425" s="374"/>
      <c r="R425" s="374"/>
      <c r="S425" s="374"/>
      <c r="T425" s="374"/>
      <c r="U425" s="374"/>
      <c r="V425" s="374"/>
      <c r="W425" s="374"/>
      <c r="X425" s="374"/>
      <c r="Y425" s="374"/>
      <c r="Z425" s="355"/>
      <c r="AA425" s="355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69">
        <v>4607091389739</v>
      </c>
      <c r="E426" s="368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67"/>
      <c r="Q426" s="367"/>
      <c r="R426" s="367"/>
      <c r="S426" s="368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564</v>
      </c>
      <c r="B427" s="54" t="s">
        <v>565</v>
      </c>
      <c r="C427" s="31">
        <v>4301031247</v>
      </c>
      <c r="D427" s="369">
        <v>4680115883048</v>
      </c>
      <c r="E427" s="368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67"/>
      <c r="Q427" s="367"/>
      <c r="R427" s="367"/>
      <c r="S427" s="368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566</v>
      </c>
      <c r="B428" s="54" t="s">
        <v>567</v>
      </c>
      <c r="C428" s="31">
        <v>4301031176</v>
      </c>
      <c r="D428" s="369">
        <v>4607091389425</v>
      </c>
      <c r="E428" s="368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1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67"/>
      <c r="Q428" s="367"/>
      <c r="R428" s="367"/>
      <c r="S428" s="368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568</v>
      </c>
      <c r="B429" s="54" t="s">
        <v>569</v>
      </c>
      <c r="C429" s="31">
        <v>4301031215</v>
      </c>
      <c r="D429" s="369">
        <v>4680115882911</v>
      </c>
      <c r="E429" s="368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4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67"/>
      <c r="Q429" s="367"/>
      <c r="R429" s="367"/>
      <c r="S429" s="368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570</v>
      </c>
      <c r="B430" s="54" t="s">
        <v>571</v>
      </c>
      <c r="C430" s="31">
        <v>4301031167</v>
      </c>
      <c r="D430" s="369">
        <v>4680115880771</v>
      </c>
      <c r="E430" s="368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67"/>
      <c r="Q430" s="367"/>
      <c r="R430" s="367"/>
      <c r="S430" s="368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572</v>
      </c>
      <c r="B431" s="54" t="s">
        <v>573</v>
      </c>
      <c r="C431" s="31">
        <v>4301031173</v>
      </c>
      <c r="D431" s="369">
        <v>4607091389500</v>
      </c>
      <c r="E431" s="368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2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67"/>
      <c r="Q431" s="367"/>
      <c r="R431" s="367"/>
      <c r="S431" s="368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574</v>
      </c>
      <c r="B432" s="54" t="s">
        <v>575</v>
      </c>
      <c r="C432" s="31">
        <v>4301031103</v>
      </c>
      <c r="D432" s="369">
        <v>4680115881983</v>
      </c>
      <c r="E432" s="368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67"/>
      <c r="Q432" s="367"/>
      <c r="R432" s="367"/>
      <c r="S432" s="368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73"/>
      <c r="B433" s="374"/>
      <c r="C433" s="374"/>
      <c r="D433" s="374"/>
      <c r="E433" s="374"/>
      <c r="F433" s="374"/>
      <c r="G433" s="374"/>
      <c r="H433" s="374"/>
      <c r="I433" s="374"/>
      <c r="J433" s="374"/>
      <c r="K433" s="374"/>
      <c r="L433" s="374"/>
      <c r="M433" s="374"/>
      <c r="N433" s="375"/>
      <c r="O433" s="393" t="s">
        <v>66</v>
      </c>
      <c r="P433" s="394"/>
      <c r="Q433" s="394"/>
      <c r="R433" s="394"/>
      <c r="S433" s="394"/>
      <c r="T433" s="394"/>
      <c r="U433" s="395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x14ac:dyDescent="0.2">
      <c r="A434" s="374"/>
      <c r="B434" s="374"/>
      <c r="C434" s="374"/>
      <c r="D434" s="374"/>
      <c r="E434" s="374"/>
      <c r="F434" s="374"/>
      <c r="G434" s="374"/>
      <c r="H434" s="374"/>
      <c r="I434" s="374"/>
      <c r="J434" s="374"/>
      <c r="K434" s="374"/>
      <c r="L434" s="374"/>
      <c r="M434" s="374"/>
      <c r="N434" s="375"/>
      <c r="O434" s="393" t="s">
        <v>66</v>
      </c>
      <c r="P434" s="394"/>
      <c r="Q434" s="394"/>
      <c r="R434" s="394"/>
      <c r="S434" s="394"/>
      <c r="T434" s="394"/>
      <c r="U434" s="395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customHeight="1" x14ac:dyDescent="0.25">
      <c r="A435" s="376" t="s">
        <v>82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374"/>
      <c r="Y435" s="374"/>
      <c r="Z435" s="355"/>
      <c r="AA435" s="355"/>
    </row>
    <row r="436" spans="1:54" ht="27" customHeight="1" x14ac:dyDescent="0.25">
      <c r="A436" s="54" t="s">
        <v>576</v>
      </c>
      <c r="B436" s="54" t="s">
        <v>577</v>
      </c>
      <c r="C436" s="31">
        <v>4301032046</v>
      </c>
      <c r="D436" s="369">
        <v>4680115884359</v>
      </c>
      <c r="E436" s="368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67"/>
      <c r="Q436" s="367"/>
      <c r="R436" s="367"/>
      <c r="S436" s="368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customHeight="1" x14ac:dyDescent="0.25">
      <c r="A437" s="54" t="s">
        <v>578</v>
      </c>
      <c r="B437" s="54" t="s">
        <v>579</v>
      </c>
      <c r="C437" s="31">
        <v>4301040358</v>
      </c>
      <c r="D437" s="369">
        <v>4680115884571</v>
      </c>
      <c r="E437" s="368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67"/>
      <c r="Q437" s="367"/>
      <c r="R437" s="367"/>
      <c r="S437" s="368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x14ac:dyDescent="0.2">
      <c r="A438" s="373"/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5"/>
      <c r="O438" s="393" t="s">
        <v>66</v>
      </c>
      <c r="P438" s="394"/>
      <c r="Q438" s="394"/>
      <c r="R438" s="394"/>
      <c r="S438" s="394"/>
      <c r="T438" s="394"/>
      <c r="U438" s="395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x14ac:dyDescent="0.2">
      <c r="A439" s="374"/>
      <c r="B439" s="374"/>
      <c r="C439" s="374"/>
      <c r="D439" s="374"/>
      <c r="E439" s="374"/>
      <c r="F439" s="374"/>
      <c r="G439" s="374"/>
      <c r="H439" s="374"/>
      <c r="I439" s="374"/>
      <c r="J439" s="374"/>
      <c r="K439" s="374"/>
      <c r="L439" s="374"/>
      <c r="M439" s="374"/>
      <c r="N439" s="375"/>
      <c r="O439" s="393" t="s">
        <v>66</v>
      </c>
      <c r="P439" s="394"/>
      <c r="Q439" s="394"/>
      <c r="R439" s="394"/>
      <c r="S439" s="394"/>
      <c r="T439" s="394"/>
      <c r="U439" s="395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customHeight="1" x14ac:dyDescent="0.25">
      <c r="A440" s="376" t="s">
        <v>91</v>
      </c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374"/>
      <c r="N440" s="374"/>
      <c r="O440" s="374"/>
      <c r="P440" s="374"/>
      <c r="Q440" s="374"/>
      <c r="R440" s="374"/>
      <c r="S440" s="374"/>
      <c r="T440" s="374"/>
      <c r="U440" s="374"/>
      <c r="V440" s="374"/>
      <c r="W440" s="374"/>
      <c r="X440" s="374"/>
      <c r="Y440" s="374"/>
      <c r="Z440" s="355"/>
      <c r="AA440" s="355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69">
        <v>4680115884090</v>
      </c>
      <c r="E441" s="368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8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67"/>
      <c r="Q441" s="367"/>
      <c r="R441" s="367"/>
      <c r="S441" s="368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x14ac:dyDescent="0.2">
      <c r="A442" s="373"/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5"/>
      <c r="O442" s="393" t="s">
        <v>66</v>
      </c>
      <c r="P442" s="394"/>
      <c r="Q442" s="394"/>
      <c r="R442" s="394"/>
      <c r="S442" s="394"/>
      <c r="T442" s="394"/>
      <c r="U442" s="395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x14ac:dyDescent="0.2">
      <c r="A443" s="374"/>
      <c r="B443" s="374"/>
      <c r="C443" s="374"/>
      <c r="D443" s="374"/>
      <c r="E443" s="374"/>
      <c r="F443" s="374"/>
      <c r="G443" s="374"/>
      <c r="H443" s="374"/>
      <c r="I443" s="374"/>
      <c r="J443" s="374"/>
      <c r="K443" s="374"/>
      <c r="L443" s="374"/>
      <c r="M443" s="374"/>
      <c r="N443" s="375"/>
      <c r="O443" s="393" t="s">
        <v>66</v>
      </c>
      <c r="P443" s="394"/>
      <c r="Q443" s="394"/>
      <c r="R443" s="394"/>
      <c r="S443" s="394"/>
      <c r="T443" s="394"/>
      <c r="U443" s="395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customHeight="1" x14ac:dyDescent="0.25">
      <c r="A444" s="376" t="s">
        <v>582</v>
      </c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374"/>
      <c r="N444" s="374"/>
      <c r="O444" s="374"/>
      <c r="P444" s="374"/>
      <c r="Q444" s="374"/>
      <c r="R444" s="374"/>
      <c r="S444" s="374"/>
      <c r="T444" s="374"/>
      <c r="U444" s="374"/>
      <c r="V444" s="374"/>
      <c r="W444" s="374"/>
      <c r="X444" s="374"/>
      <c r="Y444" s="374"/>
      <c r="Z444" s="355"/>
      <c r="AA444" s="355"/>
    </row>
    <row r="445" spans="1:54" ht="27" customHeight="1" x14ac:dyDescent="0.25">
      <c r="A445" s="54" t="s">
        <v>583</v>
      </c>
      <c r="B445" s="54" t="s">
        <v>584</v>
      </c>
      <c r="C445" s="31">
        <v>4301040357</v>
      </c>
      <c r="D445" s="369">
        <v>4680115884564</v>
      </c>
      <c r="E445" s="368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1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67"/>
      <c r="Q445" s="367"/>
      <c r="R445" s="367"/>
      <c r="S445" s="368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x14ac:dyDescent="0.2">
      <c r="A446" s="373"/>
      <c r="B446" s="374"/>
      <c r="C446" s="374"/>
      <c r="D446" s="374"/>
      <c r="E446" s="374"/>
      <c r="F446" s="374"/>
      <c r="G446" s="374"/>
      <c r="H446" s="374"/>
      <c r="I446" s="374"/>
      <c r="J446" s="374"/>
      <c r="K446" s="374"/>
      <c r="L446" s="374"/>
      <c r="M446" s="374"/>
      <c r="N446" s="375"/>
      <c r="O446" s="393" t="s">
        <v>66</v>
      </c>
      <c r="P446" s="394"/>
      <c r="Q446" s="394"/>
      <c r="R446" s="394"/>
      <c r="S446" s="394"/>
      <c r="T446" s="394"/>
      <c r="U446" s="395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x14ac:dyDescent="0.2">
      <c r="A447" s="374"/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5"/>
      <c r="O447" s="393" t="s">
        <v>66</v>
      </c>
      <c r="P447" s="394"/>
      <c r="Q447" s="394"/>
      <c r="R447" s="394"/>
      <c r="S447" s="394"/>
      <c r="T447" s="394"/>
      <c r="U447" s="395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customHeight="1" x14ac:dyDescent="0.2">
      <c r="A448" s="449" t="s">
        <v>585</v>
      </c>
      <c r="B448" s="450"/>
      <c r="C448" s="450"/>
      <c r="D448" s="450"/>
      <c r="E448" s="450"/>
      <c r="F448" s="450"/>
      <c r="G448" s="450"/>
      <c r="H448" s="450"/>
      <c r="I448" s="450"/>
      <c r="J448" s="450"/>
      <c r="K448" s="450"/>
      <c r="L448" s="450"/>
      <c r="M448" s="450"/>
      <c r="N448" s="450"/>
      <c r="O448" s="450"/>
      <c r="P448" s="450"/>
      <c r="Q448" s="450"/>
      <c r="R448" s="450"/>
      <c r="S448" s="450"/>
      <c r="T448" s="450"/>
      <c r="U448" s="450"/>
      <c r="V448" s="450"/>
      <c r="W448" s="450"/>
      <c r="X448" s="450"/>
      <c r="Y448" s="450"/>
      <c r="Z448" s="48"/>
      <c r="AA448" s="48"/>
    </row>
    <row r="449" spans="1:54" ht="16.5" customHeight="1" x14ac:dyDescent="0.25">
      <c r="A449" s="381" t="s">
        <v>585</v>
      </c>
      <c r="B449" s="374"/>
      <c r="C449" s="374"/>
      <c r="D449" s="374"/>
      <c r="E449" s="374"/>
      <c r="F449" s="374"/>
      <c r="G449" s="374"/>
      <c r="H449" s="374"/>
      <c r="I449" s="374"/>
      <c r="J449" s="374"/>
      <c r="K449" s="374"/>
      <c r="L449" s="374"/>
      <c r="M449" s="374"/>
      <c r="N449" s="374"/>
      <c r="O449" s="374"/>
      <c r="P449" s="374"/>
      <c r="Q449" s="374"/>
      <c r="R449" s="374"/>
      <c r="S449" s="374"/>
      <c r="T449" s="374"/>
      <c r="U449" s="374"/>
      <c r="V449" s="374"/>
      <c r="W449" s="374"/>
      <c r="X449" s="374"/>
      <c r="Y449" s="374"/>
      <c r="Z449" s="356"/>
      <c r="AA449" s="356"/>
    </row>
    <row r="450" spans="1:54" ht="14.25" customHeight="1" x14ac:dyDescent="0.25">
      <c r="A450" s="376" t="s">
        <v>104</v>
      </c>
      <c r="B450" s="374"/>
      <c r="C450" s="374"/>
      <c r="D450" s="374"/>
      <c r="E450" s="374"/>
      <c r="F450" s="374"/>
      <c r="G450" s="374"/>
      <c r="H450" s="374"/>
      <c r="I450" s="374"/>
      <c r="J450" s="374"/>
      <c r="K450" s="374"/>
      <c r="L450" s="374"/>
      <c r="M450" s="374"/>
      <c r="N450" s="374"/>
      <c r="O450" s="374"/>
      <c r="P450" s="374"/>
      <c r="Q450" s="374"/>
      <c r="R450" s="374"/>
      <c r="S450" s="374"/>
      <c r="T450" s="374"/>
      <c r="U450" s="374"/>
      <c r="V450" s="374"/>
      <c r="W450" s="374"/>
      <c r="X450" s="374"/>
      <c r="Y450" s="374"/>
      <c r="Z450" s="355"/>
      <c r="AA450" s="355"/>
    </row>
    <row r="451" spans="1:54" ht="27" customHeight="1" x14ac:dyDescent="0.25">
      <c r="A451" s="54" t="s">
        <v>586</v>
      </c>
      <c r="B451" s="54" t="s">
        <v>587</v>
      </c>
      <c r="C451" s="31">
        <v>4301011795</v>
      </c>
      <c r="D451" s="369">
        <v>4607091389067</v>
      </c>
      <c r="E451" s="368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67"/>
      <c r="Q451" s="367"/>
      <c r="R451" s="367"/>
      <c r="S451" s="368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9">
        <v>4607091383522</v>
      </c>
      <c r="E452" s="368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9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67"/>
      <c r="Q452" s="367"/>
      <c r="R452" s="367"/>
      <c r="S452" s="368"/>
      <c r="T452" s="34"/>
      <c r="U452" s="34"/>
      <c r="V452" s="35" t="s">
        <v>65</v>
      </c>
      <c r="W452" s="362">
        <v>850</v>
      </c>
      <c r="X452" s="363">
        <f t="shared" si="21"/>
        <v>850.08</v>
      </c>
      <c r="Y452" s="36">
        <f t="shared" si="22"/>
        <v>1.9255599999999999</v>
      </c>
      <c r="Z452" s="56"/>
      <c r="AA452" s="57"/>
      <c r="AE452" s="58"/>
      <c r="BB452" s="311" t="s">
        <v>1</v>
      </c>
    </row>
    <row r="453" spans="1:54" ht="27" customHeight="1" x14ac:dyDescent="0.25">
      <c r="A453" s="54" t="s">
        <v>590</v>
      </c>
      <c r="B453" s="54" t="s">
        <v>591</v>
      </c>
      <c r="C453" s="31">
        <v>4301011785</v>
      </c>
      <c r="D453" s="369">
        <v>4607091384437</v>
      </c>
      <c r="E453" s="368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1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67"/>
      <c r="Q453" s="367"/>
      <c r="R453" s="367"/>
      <c r="S453" s="368"/>
      <c r="T453" s="34"/>
      <c r="U453" s="34"/>
      <c r="V453" s="35" t="s">
        <v>65</v>
      </c>
      <c r="W453" s="362">
        <v>74</v>
      </c>
      <c r="X453" s="363">
        <f t="shared" si="21"/>
        <v>79.2</v>
      </c>
      <c r="Y453" s="36">
        <f t="shared" si="22"/>
        <v>0.1794</v>
      </c>
      <c r="Z453" s="56"/>
      <c r="AA453" s="57"/>
      <c r="AE453" s="58"/>
      <c r="BB453" s="312" t="s">
        <v>1</v>
      </c>
    </row>
    <row r="454" spans="1:54" ht="16.5" customHeight="1" x14ac:dyDescent="0.25">
      <c r="A454" s="54" t="s">
        <v>592</v>
      </c>
      <c r="B454" s="54" t="s">
        <v>593</v>
      </c>
      <c r="C454" s="31">
        <v>4301011774</v>
      </c>
      <c r="D454" s="369">
        <v>4680115884502</v>
      </c>
      <c r="E454" s="368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67"/>
      <c r="Q454" s="367"/>
      <c r="R454" s="367"/>
      <c r="S454" s="368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9">
        <v>4607091389104</v>
      </c>
      <c r="E455" s="368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67"/>
      <c r="Q455" s="367"/>
      <c r="R455" s="367"/>
      <c r="S455" s="368"/>
      <c r="T455" s="34"/>
      <c r="U455" s="34"/>
      <c r="V455" s="35" t="s">
        <v>65</v>
      </c>
      <c r="W455" s="362">
        <v>450</v>
      </c>
      <c r="X455" s="363">
        <f t="shared" si="21"/>
        <v>454.08000000000004</v>
      </c>
      <c r="Y455" s="36">
        <f t="shared" si="22"/>
        <v>1.0285599999999999</v>
      </c>
      <c r="Z455" s="56"/>
      <c r="AA455" s="57"/>
      <c r="AE455" s="58"/>
      <c r="BB455" s="314" t="s">
        <v>1</v>
      </c>
    </row>
    <row r="456" spans="1:54" ht="16.5" customHeight="1" x14ac:dyDescent="0.25">
      <c r="A456" s="54" t="s">
        <v>596</v>
      </c>
      <c r="B456" s="54" t="s">
        <v>597</v>
      </c>
      <c r="C456" s="31">
        <v>4301011799</v>
      </c>
      <c r="D456" s="369">
        <v>4680115884519</v>
      </c>
      <c r="E456" s="368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67"/>
      <c r="Q456" s="367"/>
      <c r="R456" s="367"/>
      <c r="S456" s="368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69">
        <v>4680115880603</v>
      </c>
      <c r="E457" s="368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67"/>
      <c r="Q457" s="367"/>
      <c r="R457" s="367"/>
      <c r="S457" s="368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4301011775</v>
      </c>
      <c r="D458" s="369">
        <v>4607091389999</v>
      </c>
      <c r="E458" s="368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67"/>
      <c r="Q458" s="367"/>
      <c r="R458" s="367"/>
      <c r="S458" s="368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4301011770</v>
      </c>
      <c r="D459" s="369">
        <v>4680115882782</v>
      </c>
      <c r="E459" s="368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4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67"/>
      <c r="Q459" s="367"/>
      <c r="R459" s="367"/>
      <c r="S459" s="368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604</v>
      </c>
      <c r="B460" s="54" t="s">
        <v>605</v>
      </c>
      <c r="C460" s="31">
        <v>4301011190</v>
      </c>
      <c r="D460" s="369">
        <v>4607091389098</v>
      </c>
      <c r="E460" s="368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67"/>
      <c r="Q460" s="367"/>
      <c r="R460" s="367"/>
      <c r="S460" s="368"/>
      <c r="T460" s="34"/>
      <c r="U460" s="34"/>
      <c r="V460" s="35" t="s">
        <v>65</v>
      </c>
      <c r="W460" s="362">
        <v>61</v>
      </c>
      <c r="X460" s="363">
        <f t="shared" si="21"/>
        <v>62.4</v>
      </c>
      <c r="Y460" s="36">
        <f>IFERROR(IF(X460=0,"",ROUNDUP(X460/H460,0)*0.00753),"")</f>
        <v>0.19578000000000001</v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4301011784</v>
      </c>
      <c r="D461" s="369">
        <v>4607091389982</v>
      </c>
      <c r="E461" s="368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67"/>
      <c r="Q461" s="367"/>
      <c r="R461" s="367"/>
      <c r="S461" s="368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3"/>
      <c r="B462" s="374"/>
      <c r="C462" s="374"/>
      <c r="D462" s="374"/>
      <c r="E462" s="374"/>
      <c r="F462" s="374"/>
      <c r="G462" s="374"/>
      <c r="H462" s="374"/>
      <c r="I462" s="374"/>
      <c r="J462" s="374"/>
      <c r="K462" s="374"/>
      <c r="L462" s="374"/>
      <c r="M462" s="374"/>
      <c r="N462" s="375"/>
      <c r="O462" s="393" t="s">
        <v>66</v>
      </c>
      <c r="P462" s="394"/>
      <c r="Q462" s="394"/>
      <c r="R462" s="394"/>
      <c r="S462" s="394"/>
      <c r="T462" s="394"/>
      <c r="U462" s="395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285.64393939393938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288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3.3292999999999999</v>
      </c>
      <c r="Z462" s="365"/>
      <c r="AA462" s="365"/>
    </row>
    <row r="463" spans="1:54" x14ac:dyDescent="0.2">
      <c r="A463" s="374"/>
      <c r="B463" s="374"/>
      <c r="C463" s="374"/>
      <c r="D463" s="374"/>
      <c r="E463" s="374"/>
      <c r="F463" s="374"/>
      <c r="G463" s="374"/>
      <c r="H463" s="374"/>
      <c r="I463" s="374"/>
      <c r="J463" s="374"/>
      <c r="K463" s="374"/>
      <c r="L463" s="374"/>
      <c r="M463" s="374"/>
      <c r="N463" s="375"/>
      <c r="O463" s="393" t="s">
        <v>66</v>
      </c>
      <c r="P463" s="394"/>
      <c r="Q463" s="394"/>
      <c r="R463" s="394"/>
      <c r="S463" s="394"/>
      <c r="T463" s="394"/>
      <c r="U463" s="395"/>
      <c r="V463" s="37" t="s">
        <v>65</v>
      </c>
      <c r="W463" s="364">
        <f>IFERROR(SUM(W451:W461),"0")</f>
        <v>1435</v>
      </c>
      <c r="X463" s="364">
        <f>IFERROR(SUM(X451:X461),"0")</f>
        <v>1445.7600000000002</v>
      </c>
      <c r="Y463" s="37"/>
      <c r="Z463" s="365"/>
      <c r="AA463" s="365"/>
    </row>
    <row r="464" spans="1:54" ht="14.25" customHeight="1" x14ac:dyDescent="0.25">
      <c r="A464" s="376" t="s">
        <v>96</v>
      </c>
      <c r="B464" s="374"/>
      <c r="C464" s="374"/>
      <c r="D464" s="374"/>
      <c r="E464" s="374"/>
      <c r="F464" s="374"/>
      <c r="G464" s="374"/>
      <c r="H464" s="374"/>
      <c r="I464" s="374"/>
      <c r="J464" s="374"/>
      <c r="K464" s="374"/>
      <c r="L464" s="374"/>
      <c r="M464" s="374"/>
      <c r="N464" s="374"/>
      <c r="O464" s="374"/>
      <c r="P464" s="374"/>
      <c r="Q464" s="374"/>
      <c r="R464" s="374"/>
      <c r="S464" s="374"/>
      <c r="T464" s="374"/>
      <c r="U464" s="374"/>
      <c r="V464" s="374"/>
      <c r="W464" s="374"/>
      <c r="X464" s="374"/>
      <c r="Y464" s="374"/>
      <c r="Z464" s="355"/>
      <c r="AA464" s="355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9">
        <v>4607091388930</v>
      </c>
      <c r="E465" s="368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67"/>
      <c r="Q465" s="367"/>
      <c r="R465" s="367"/>
      <c r="S465" s="368"/>
      <c r="T465" s="34"/>
      <c r="U465" s="34"/>
      <c r="V465" s="35" t="s">
        <v>65</v>
      </c>
      <c r="W465" s="362">
        <v>400</v>
      </c>
      <c r="X465" s="363">
        <f>IFERROR(IF(W465="",0,CEILING((W465/$H465),1)*$H465),"")</f>
        <v>401.28000000000003</v>
      </c>
      <c r="Y465" s="36">
        <f>IFERROR(IF(X465=0,"",ROUNDUP(X465/H465,0)*0.01196),"")</f>
        <v>0.90895999999999999</v>
      </c>
      <c r="Z465" s="56"/>
      <c r="AA465" s="57"/>
      <c r="AE465" s="58"/>
      <c r="BB465" s="321" t="s">
        <v>1</v>
      </c>
    </row>
    <row r="466" spans="1:54" ht="16.5" customHeight="1" x14ac:dyDescent="0.25">
      <c r="A466" s="54" t="s">
        <v>610</v>
      </c>
      <c r="B466" s="54" t="s">
        <v>611</v>
      </c>
      <c r="C466" s="31">
        <v>4301020206</v>
      </c>
      <c r="D466" s="369">
        <v>4680115880054</v>
      </c>
      <c r="E466" s="368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67"/>
      <c r="Q466" s="367"/>
      <c r="R466" s="367"/>
      <c r="S466" s="368"/>
      <c r="T466" s="34"/>
      <c r="U466" s="34"/>
      <c r="V466" s="35" t="s">
        <v>65</v>
      </c>
      <c r="W466" s="362">
        <v>50</v>
      </c>
      <c r="X466" s="363">
        <f>IFERROR(IF(W466="",0,CEILING((W466/$H466),1)*$H466),"")</f>
        <v>50.4</v>
      </c>
      <c r="Y466" s="36">
        <f>IFERROR(IF(X466=0,"",ROUNDUP(X466/H466,0)*0.00937),"")</f>
        <v>0.13117999999999999</v>
      </c>
      <c r="Z466" s="56"/>
      <c r="AA466" s="57"/>
      <c r="AE466" s="58"/>
      <c r="BB466" s="322" t="s">
        <v>1</v>
      </c>
    </row>
    <row r="467" spans="1:54" x14ac:dyDescent="0.2">
      <c r="A467" s="373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374"/>
      <c r="N467" s="375"/>
      <c r="O467" s="393" t="s">
        <v>66</v>
      </c>
      <c r="P467" s="394"/>
      <c r="Q467" s="394"/>
      <c r="R467" s="394"/>
      <c r="S467" s="394"/>
      <c r="T467" s="394"/>
      <c r="U467" s="395"/>
      <c r="V467" s="37" t="s">
        <v>67</v>
      </c>
      <c r="W467" s="364">
        <f>IFERROR(W465/H465,"0")+IFERROR(W466/H466,"0")</f>
        <v>89.646464646464636</v>
      </c>
      <c r="X467" s="364">
        <f>IFERROR(X465/H465,"0")+IFERROR(X466/H466,"0")</f>
        <v>90</v>
      </c>
      <c r="Y467" s="364">
        <f>IFERROR(IF(Y465="",0,Y465),"0")+IFERROR(IF(Y466="",0,Y466),"0")</f>
        <v>1.0401400000000001</v>
      </c>
      <c r="Z467" s="365"/>
      <c r="AA467" s="365"/>
    </row>
    <row r="468" spans="1:54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374"/>
      <c r="N468" s="375"/>
      <c r="O468" s="393" t="s">
        <v>66</v>
      </c>
      <c r="P468" s="394"/>
      <c r="Q468" s="394"/>
      <c r="R468" s="394"/>
      <c r="S468" s="394"/>
      <c r="T468" s="394"/>
      <c r="U468" s="395"/>
      <c r="V468" s="37" t="s">
        <v>65</v>
      </c>
      <c r="W468" s="364">
        <f>IFERROR(SUM(W465:W466),"0")</f>
        <v>450</v>
      </c>
      <c r="X468" s="364">
        <f>IFERROR(SUM(X465:X466),"0")</f>
        <v>451.68</v>
      </c>
      <c r="Y468" s="37"/>
      <c r="Z468" s="365"/>
      <c r="AA468" s="365"/>
    </row>
    <row r="469" spans="1:54" ht="14.25" customHeight="1" x14ac:dyDescent="0.25">
      <c r="A469" s="376" t="s">
        <v>60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74"/>
      <c r="Z469" s="355"/>
      <c r="AA469" s="355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9">
        <v>4680115883116</v>
      </c>
      <c r="E470" s="368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67"/>
      <c r="Q470" s="367"/>
      <c r="R470" s="367"/>
      <c r="S470" s="368"/>
      <c r="T470" s="34"/>
      <c r="U470" s="34"/>
      <c r="V470" s="35" t="s">
        <v>65</v>
      </c>
      <c r="W470" s="362">
        <v>334</v>
      </c>
      <c r="X470" s="363">
        <f t="shared" ref="X470:X475" si="23">IFERROR(IF(W470="",0,CEILING((W470/$H470),1)*$H470),"")</f>
        <v>337.92</v>
      </c>
      <c r="Y470" s="36">
        <f>IFERROR(IF(X470=0,"",ROUNDUP(X470/H470,0)*0.01196),"")</f>
        <v>0.76544000000000001</v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9">
        <v>4680115883093</v>
      </c>
      <c r="E471" s="368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67"/>
      <c r="Q471" s="367"/>
      <c r="R471" s="367"/>
      <c r="S471" s="368"/>
      <c r="T471" s="34"/>
      <c r="U471" s="34"/>
      <c r="V471" s="35" t="s">
        <v>65</v>
      </c>
      <c r="W471" s="362">
        <v>333</v>
      </c>
      <c r="X471" s="363">
        <f t="shared" si="23"/>
        <v>337.92</v>
      </c>
      <c r="Y471" s="36">
        <f>IFERROR(IF(X471=0,"",ROUNDUP(X471/H471,0)*0.01196),"")</f>
        <v>0.76544000000000001</v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9">
        <v>4680115883109</v>
      </c>
      <c r="E472" s="368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67"/>
      <c r="Q472" s="367"/>
      <c r="R472" s="367"/>
      <c r="S472" s="368"/>
      <c r="T472" s="34"/>
      <c r="U472" s="34"/>
      <c r="V472" s="35" t="s">
        <v>65</v>
      </c>
      <c r="W472" s="362">
        <v>0</v>
      </c>
      <c r="X472" s="363">
        <f t="shared" si="23"/>
        <v>0</v>
      </c>
      <c r="Y472" s="36" t="str">
        <f>IFERROR(IF(X472=0,"",ROUNDUP(X472/H472,0)*0.01196),"")</f>
        <v/>
      </c>
      <c r="Z472" s="56"/>
      <c r="AA472" s="57"/>
      <c r="AE472" s="58"/>
      <c r="BB472" s="325" t="s">
        <v>1</v>
      </c>
    </row>
    <row r="473" spans="1:54" ht="27" customHeight="1" x14ac:dyDescent="0.25">
      <c r="A473" s="54" t="s">
        <v>618</v>
      </c>
      <c r="B473" s="54" t="s">
        <v>619</v>
      </c>
      <c r="C473" s="31">
        <v>4301031249</v>
      </c>
      <c r="D473" s="369">
        <v>4680115882072</v>
      </c>
      <c r="E473" s="368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5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67"/>
      <c r="Q473" s="367"/>
      <c r="R473" s="367"/>
      <c r="S473" s="368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620</v>
      </c>
      <c r="B474" s="54" t="s">
        <v>621</v>
      </c>
      <c r="C474" s="31">
        <v>4301031251</v>
      </c>
      <c r="D474" s="369">
        <v>4680115882102</v>
      </c>
      <c r="E474" s="368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67"/>
      <c r="Q474" s="367"/>
      <c r="R474" s="367"/>
      <c r="S474" s="368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622</v>
      </c>
      <c r="B475" s="54" t="s">
        <v>623</v>
      </c>
      <c r="C475" s="31">
        <v>4301031253</v>
      </c>
      <c r="D475" s="369">
        <v>4680115882096</v>
      </c>
      <c r="E475" s="368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67"/>
      <c r="Q475" s="367"/>
      <c r="R475" s="367"/>
      <c r="S475" s="368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3"/>
      <c r="B476" s="374"/>
      <c r="C476" s="374"/>
      <c r="D476" s="374"/>
      <c r="E476" s="374"/>
      <c r="F476" s="374"/>
      <c r="G476" s="374"/>
      <c r="H476" s="374"/>
      <c r="I476" s="374"/>
      <c r="J476" s="374"/>
      <c r="K476" s="374"/>
      <c r="L476" s="374"/>
      <c r="M476" s="374"/>
      <c r="N476" s="375"/>
      <c r="O476" s="393" t="s">
        <v>66</v>
      </c>
      <c r="P476" s="394"/>
      <c r="Q476" s="394"/>
      <c r="R476" s="394"/>
      <c r="S476" s="394"/>
      <c r="T476" s="394"/>
      <c r="U476" s="395"/>
      <c r="V476" s="37" t="s">
        <v>67</v>
      </c>
      <c r="W476" s="364">
        <f>IFERROR(W470/H470,"0")+IFERROR(W471/H471,"0")+IFERROR(W472/H472,"0")+IFERROR(W473/H473,"0")+IFERROR(W474/H474,"0")+IFERROR(W475/H475,"0")</f>
        <v>126.32575757575756</v>
      </c>
      <c r="X476" s="364">
        <f>IFERROR(X470/H470,"0")+IFERROR(X471/H471,"0")+IFERROR(X472/H472,"0")+IFERROR(X473/H473,"0")+IFERROR(X474/H474,"0")+IFERROR(X475/H475,"0")</f>
        <v>128</v>
      </c>
      <c r="Y476" s="364">
        <f>IFERROR(IF(Y470="",0,Y470),"0")+IFERROR(IF(Y471="",0,Y471),"0")+IFERROR(IF(Y472="",0,Y472),"0")+IFERROR(IF(Y473="",0,Y473),"0")+IFERROR(IF(Y474="",0,Y474),"0")+IFERROR(IF(Y475="",0,Y475),"0")</f>
        <v>1.53088</v>
      </c>
      <c r="Z476" s="365"/>
      <c r="AA476" s="365"/>
    </row>
    <row r="477" spans="1:54" x14ac:dyDescent="0.2">
      <c r="A477" s="374"/>
      <c r="B477" s="374"/>
      <c r="C477" s="374"/>
      <c r="D477" s="374"/>
      <c r="E477" s="374"/>
      <c r="F477" s="374"/>
      <c r="G477" s="374"/>
      <c r="H477" s="374"/>
      <c r="I477" s="374"/>
      <c r="J477" s="374"/>
      <c r="K477" s="374"/>
      <c r="L477" s="374"/>
      <c r="M477" s="374"/>
      <c r="N477" s="375"/>
      <c r="O477" s="393" t="s">
        <v>66</v>
      </c>
      <c r="P477" s="394"/>
      <c r="Q477" s="394"/>
      <c r="R477" s="394"/>
      <c r="S477" s="394"/>
      <c r="T477" s="394"/>
      <c r="U477" s="395"/>
      <c r="V477" s="37" t="s">
        <v>65</v>
      </c>
      <c r="W477" s="364">
        <f>IFERROR(SUM(W470:W475),"0")</f>
        <v>667</v>
      </c>
      <c r="X477" s="364">
        <f>IFERROR(SUM(X470:X475),"0")</f>
        <v>675.84</v>
      </c>
      <c r="Y477" s="37"/>
      <c r="Z477" s="365"/>
      <c r="AA477" s="365"/>
    </row>
    <row r="478" spans="1:54" ht="14.25" customHeight="1" x14ac:dyDescent="0.25">
      <c r="A478" s="376" t="s">
        <v>68</v>
      </c>
      <c r="B478" s="374"/>
      <c r="C478" s="374"/>
      <c r="D478" s="374"/>
      <c r="E478" s="374"/>
      <c r="F478" s="374"/>
      <c r="G478" s="374"/>
      <c r="H478" s="374"/>
      <c r="I478" s="374"/>
      <c r="J478" s="374"/>
      <c r="K478" s="374"/>
      <c r="L478" s="374"/>
      <c r="M478" s="374"/>
      <c r="N478" s="374"/>
      <c r="O478" s="374"/>
      <c r="P478" s="374"/>
      <c r="Q478" s="374"/>
      <c r="R478" s="374"/>
      <c r="S478" s="374"/>
      <c r="T478" s="374"/>
      <c r="U478" s="374"/>
      <c r="V478" s="374"/>
      <c r="W478" s="374"/>
      <c r="X478" s="374"/>
      <c r="Y478" s="374"/>
      <c r="Z478" s="355"/>
      <c r="AA478" s="355"/>
    </row>
    <row r="479" spans="1:54" ht="16.5" customHeight="1" x14ac:dyDescent="0.25">
      <c r="A479" s="54" t="s">
        <v>624</v>
      </c>
      <c r="B479" s="54" t="s">
        <v>625</v>
      </c>
      <c r="C479" s="31">
        <v>4301051230</v>
      </c>
      <c r="D479" s="369">
        <v>4607091383409</v>
      </c>
      <c r="E479" s="368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67"/>
      <c r="Q479" s="367"/>
      <c r="R479" s="367"/>
      <c r="S479" s="368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9">
        <v>4607091383416</v>
      </c>
      <c r="E480" s="368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67"/>
      <c r="Q480" s="367"/>
      <c r="R480" s="367"/>
      <c r="S480" s="368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customHeight="1" x14ac:dyDescent="0.25">
      <c r="A481" s="54" t="s">
        <v>628</v>
      </c>
      <c r="B481" s="54" t="s">
        <v>629</v>
      </c>
      <c r="C481" s="31">
        <v>4301051058</v>
      </c>
      <c r="D481" s="369">
        <v>4680115883536</v>
      </c>
      <c r="E481" s="368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67"/>
      <c r="Q481" s="367"/>
      <c r="R481" s="367"/>
      <c r="S481" s="368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3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374"/>
      <c r="N482" s="375"/>
      <c r="O482" s="393" t="s">
        <v>66</v>
      </c>
      <c r="P482" s="394"/>
      <c r="Q482" s="394"/>
      <c r="R482" s="394"/>
      <c r="S482" s="394"/>
      <c r="T482" s="394"/>
      <c r="U482" s="395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x14ac:dyDescent="0.2">
      <c r="A483" s="374"/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5"/>
      <c r="O483" s="393" t="s">
        <v>66</v>
      </c>
      <c r="P483" s="394"/>
      <c r="Q483" s="394"/>
      <c r="R483" s="394"/>
      <c r="S483" s="394"/>
      <c r="T483" s="394"/>
      <c r="U483" s="395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customHeight="1" x14ac:dyDescent="0.25">
      <c r="A484" s="376" t="s">
        <v>205</v>
      </c>
      <c r="B484" s="374"/>
      <c r="C484" s="374"/>
      <c r="D484" s="374"/>
      <c r="E484" s="374"/>
      <c r="F484" s="374"/>
      <c r="G484" s="374"/>
      <c r="H484" s="374"/>
      <c r="I484" s="374"/>
      <c r="J484" s="374"/>
      <c r="K484" s="374"/>
      <c r="L484" s="374"/>
      <c r="M484" s="374"/>
      <c r="N484" s="374"/>
      <c r="O484" s="374"/>
      <c r="P484" s="374"/>
      <c r="Q484" s="374"/>
      <c r="R484" s="374"/>
      <c r="S484" s="374"/>
      <c r="T484" s="374"/>
      <c r="U484" s="374"/>
      <c r="V484" s="374"/>
      <c r="W484" s="374"/>
      <c r="X484" s="374"/>
      <c r="Y484" s="374"/>
      <c r="Z484" s="355"/>
      <c r="AA484" s="355"/>
    </row>
    <row r="485" spans="1:54" ht="16.5" customHeight="1" x14ac:dyDescent="0.25">
      <c r="A485" s="54" t="s">
        <v>630</v>
      </c>
      <c r="B485" s="54" t="s">
        <v>631</v>
      </c>
      <c r="C485" s="31">
        <v>4301060363</v>
      </c>
      <c r="D485" s="369">
        <v>4680115885035</v>
      </c>
      <c r="E485" s="368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67"/>
      <c r="Q485" s="367"/>
      <c r="R485" s="367"/>
      <c r="S485" s="368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x14ac:dyDescent="0.2">
      <c r="A486" s="373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374"/>
      <c r="N486" s="375"/>
      <c r="O486" s="393" t="s">
        <v>66</v>
      </c>
      <c r="P486" s="394"/>
      <c r="Q486" s="394"/>
      <c r="R486" s="394"/>
      <c r="S486" s="394"/>
      <c r="T486" s="394"/>
      <c r="U486" s="395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374"/>
      <c r="N487" s="375"/>
      <c r="O487" s="393" t="s">
        <v>66</v>
      </c>
      <c r="P487" s="394"/>
      <c r="Q487" s="394"/>
      <c r="R487" s="394"/>
      <c r="S487" s="394"/>
      <c r="T487" s="394"/>
      <c r="U487" s="395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customHeight="1" x14ac:dyDescent="0.2">
      <c r="A488" s="449" t="s">
        <v>632</v>
      </c>
      <c r="B488" s="450"/>
      <c r="C488" s="450"/>
      <c r="D488" s="450"/>
      <c r="E488" s="450"/>
      <c r="F488" s="450"/>
      <c r="G488" s="450"/>
      <c r="H488" s="450"/>
      <c r="I488" s="450"/>
      <c r="J488" s="450"/>
      <c r="K488" s="450"/>
      <c r="L488" s="450"/>
      <c r="M488" s="450"/>
      <c r="N488" s="450"/>
      <c r="O488" s="450"/>
      <c r="P488" s="450"/>
      <c r="Q488" s="450"/>
      <c r="R488" s="450"/>
      <c r="S488" s="450"/>
      <c r="T488" s="450"/>
      <c r="U488" s="450"/>
      <c r="V488" s="450"/>
      <c r="W488" s="450"/>
      <c r="X488" s="450"/>
      <c r="Y488" s="450"/>
      <c r="Z488" s="48"/>
      <c r="AA488" s="48"/>
    </row>
    <row r="489" spans="1:54" ht="16.5" customHeight="1" x14ac:dyDescent="0.25">
      <c r="A489" s="381" t="s">
        <v>633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74"/>
      <c r="Z489" s="356"/>
      <c r="AA489" s="356"/>
    </row>
    <row r="490" spans="1:54" ht="14.25" customHeight="1" x14ac:dyDescent="0.25">
      <c r="A490" s="376" t="s">
        <v>104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74"/>
      <c r="Z490" s="355"/>
      <c r="AA490" s="355"/>
    </row>
    <row r="491" spans="1:54" ht="27" customHeight="1" x14ac:dyDescent="0.25">
      <c r="A491" s="54" t="s">
        <v>634</v>
      </c>
      <c r="B491" s="54" t="s">
        <v>635</v>
      </c>
      <c r="C491" s="31">
        <v>4301011763</v>
      </c>
      <c r="D491" s="369">
        <v>4640242181011</v>
      </c>
      <c r="E491" s="368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9" t="s">
        <v>636</v>
      </c>
      <c r="P491" s="367"/>
      <c r="Q491" s="367"/>
      <c r="R491" s="367"/>
      <c r="S491" s="368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customHeight="1" x14ac:dyDescent="0.25">
      <c r="A492" s="54" t="s">
        <v>637</v>
      </c>
      <c r="B492" s="54" t="s">
        <v>638</v>
      </c>
      <c r="C492" s="31">
        <v>4301011585</v>
      </c>
      <c r="D492" s="369">
        <v>4640242180441</v>
      </c>
      <c r="E492" s="368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3" t="s">
        <v>639</v>
      </c>
      <c r="P492" s="367"/>
      <c r="Q492" s="367"/>
      <c r="R492" s="367"/>
      <c r="S492" s="368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customHeight="1" x14ac:dyDescent="0.25">
      <c r="A493" s="54" t="s">
        <v>640</v>
      </c>
      <c r="B493" s="54" t="s">
        <v>641</v>
      </c>
      <c r="C493" s="31">
        <v>4301011584</v>
      </c>
      <c r="D493" s="369">
        <v>4640242180564</v>
      </c>
      <c r="E493" s="368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7" t="s">
        <v>642</v>
      </c>
      <c r="P493" s="367"/>
      <c r="Q493" s="367"/>
      <c r="R493" s="367"/>
      <c r="S493" s="368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customHeight="1" x14ac:dyDescent="0.25">
      <c r="A494" s="54" t="s">
        <v>643</v>
      </c>
      <c r="B494" s="54" t="s">
        <v>644</v>
      </c>
      <c r="C494" s="31">
        <v>4301011762</v>
      </c>
      <c r="D494" s="369">
        <v>4640242180922</v>
      </c>
      <c r="E494" s="368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7" t="s">
        <v>645</v>
      </c>
      <c r="P494" s="367"/>
      <c r="Q494" s="367"/>
      <c r="R494" s="367"/>
      <c r="S494" s="368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646</v>
      </c>
      <c r="B495" s="54" t="s">
        <v>647</v>
      </c>
      <c r="C495" s="31">
        <v>4301011551</v>
      </c>
      <c r="D495" s="369">
        <v>4640242180038</v>
      </c>
      <c r="E495" s="368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4" t="s">
        <v>648</v>
      </c>
      <c r="P495" s="367"/>
      <c r="Q495" s="367"/>
      <c r="R495" s="367"/>
      <c r="S495" s="368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x14ac:dyDescent="0.2">
      <c r="A496" s="373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374"/>
      <c r="N496" s="375"/>
      <c r="O496" s="393" t="s">
        <v>66</v>
      </c>
      <c r="P496" s="394"/>
      <c r="Q496" s="394"/>
      <c r="R496" s="394"/>
      <c r="S496" s="394"/>
      <c r="T496" s="394"/>
      <c r="U496" s="395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374"/>
      <c r="N497" s="375"/>
      <c r="O497" s="393" t="s">
        <v>66</v>
      </c>
      <c r="P497" s="394"/>
      <c r="Q497" s="394"/>
      <c r="R497" s="394"/>
      <c r="S497" s="394"/>
      <c r="T497" s="394"/>
      <c r="U497" s="395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customHeight="1" x14ac:dyDescent="0.25">
      <c r="A498" s="376" t="s">
        <v>96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74"/>
      <c r="Z498" s="355"/>
      <c r="AA498" s="355"/>
    </row>
    <row r="499" spans="1:54" ht="27" customHeight="1" x14ac:dyDescent="0.25">
      <c r="A499" s="54" t="s">
        <v>649</v>
      </c>
      <c r="B499" s="54" t="s">
        <v>650</v>
      </c>
      <c r="C499" s="31">
        <v>4301020260</v>
      </c>
      <c r="D499" s="369">
        <v>4640242180526</v>
      </c>
      <c r="E499" s="368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67"/>
      <c r="Q499" s="367"/>
      <c r="R499" s="367"/>
      <c r="S499" s="368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customHeight="1" x14ac:dyDescent="0.25">
      <c r="A500" s="54" t="s">
        <v>652</v>
      </c>
      <c r="B500" s="54" t="s">
        <v>653</v>
      </c>
      <c r="C500" s="31">
        <v>4301020269</v>
      </c>
      <c r="D500" s="369">
        <v>4640242180519</v>
      </c>
      <c r="E500" s="368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67"/>
      <c r="Q500" s="367"/>
      <c r="R500" s="367"/>
      <c r="S500" s="368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customHeight="1" x14ac:dyDescent="0.25">
      <c r="A501" s="54" t="s">
        <v>655</v>
      </c>
      <c r="B501" s="54" t="s">
        <v>656</v>
      </c>
      <c r="C501" s="31">
        <v>4301020309</v>
      </c>
      <c r="D501" s="369">
        <v>4640242180090</v>
      </c>
      <c r="E501" s="368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1" t="s">
        <v>657</v>
      </c>
      <c r="P501" s="367"/>
      <c r="Q501" s="367"/>
      <c r="R501" s="367"/>
      <c r="S501" s="368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x14ac:dyDescent="0.2">
      <c r="A502" s="373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374"/>
      <c r="N502" s="375"/>
      <c r="O502" s="393" t="s">
        <v>66</v>
      </c>
      <c r="P502" s="394"/>
      <c r="Q502" s="394"/>
      <c r="R502" s="394"/>
      <c r="S502" s="394"/>
      <c r="T502" s="394"/>
      <c r="U502" s="395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374"/>
      <c r="N503" s="375"/>
      <c r="O503" s="393" t="s">
        <v>66</v>
      </c>
      <c r="P503" s="394"/>
      <c r="Q503" s="394"/>
      <c r="R503" s="394"/>
      <c r="S503" s="394"/>
      <c r="T503" s="394"/>
      <c r="U503" s="395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customHeight="1" x14ac:dyDescent="0.25">
      <c r="A504" s="376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74"/>
      <c r="Z504" s="355"/>
      <c r="AA504" s="355"/>
    </row>
    <row r="505" spans="1:54" ht="27" customHeight="1" x14ac:dyDescent="0.25">
      <c r="A505" s="54" t="s">
        <v>658</v>
      </c>
      <c r="B505" s="54" t="s">
        <v>659</v>
      </c>
      <c r="C505" s="31">
        <v>4301031280</v>
      </c>
      <c r="D505" s="369">
        <v>4640242180816</v>
      </c>
      <c r="E505" s="368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92" t="s">
        <v>660</v>
      </c>
      <c r="P505" s="367"/>
      <c r="Q505" s="367"/>
      <c r="R505" s="367"/>
      <c r="S505" s="368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customHeight="1" x14ac:dyDescent="0.25">
      <c r="A506" s="54" t="s">
        <v>661</v>
      </c>
      <c r="B506" s="54" t="s">
        <v>662</v>
      </c>
      <c r="C506" s="31">
        <v>4301031194</v>
      </c>
      <c r="D506" s="369">
        <v>4680115880856</v>
      </c>
      <c r="E506" s="368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3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67"/>
      <c r="Q506" s="367"/>
      <c r="R506" s="367"/>
      <c r="S506" s="368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9">
        <v>4640242180595</v>
      </c>
      <c r="E507" s="368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31" t="s">
        <v>665</v>
      </c>
      <c r="P507" s="367"/>
      <c r="Q507" s="367"/>
      <c r="R507" s="367"/>
      <c r="S507" s="368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customHeight="1" x14ac:dyDescent="0.25">
      <c r="A508" s="54" t="s">
        <v>666</v>
      </c>
      <c r="B508" s="54" t="s">
        <v>667</v>
      </c>
      <c r="C508" s="31">
        <v>4301031203</v>
      </c>
      <c r="D508" s="369">
        <v>4640242180908</v>
      </c>
      <c r="E508" s="368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40" t="s">
        <v>668</v>
      </c>
      <c r="P508" s="367"/>
      <c r="Q508" s="367"/>
      <c r="R508" s="367"/>
      <c r="S508" s="368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669</v>
      </c>
      <c r="B509" s="54" t="s">
        <v>670</v>
      </c>
      <c r="C509" s="31">
        <v>4301031200</v>
      </c>
      <c r="D509" s="369">
        <v>4640242180489</v>
      </c>
      <c r="E509" s="368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67"/>
      <c r="Q509" s="367"/>
      <c r="R509" s="367"/>
      <c r="S509" s="368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3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374"/>
      <c r="N510" s="375"/>
      <c r="O510" s="393" t="s">
        <v>66</v>
      </c>
      <c r="P510" s="394"/>
      <c r="Q510" s="394"/>
      <c r="R510" s="394"/>
      <c r="S510" s="394"/>
      <c r="T510" s="394"/>
      <c r="U510" s="395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x14ac:dyDescent="0.2">
      <c r="A511" s="374"/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5"/>
      <c r="O511" s="393" t="s">
        <v>66</v>
      </c>
      <c r="P511" s="394"/>
      <c r="Q511" s="394"/>
      <c r="R511" s="394"/>
      <c r="S511" s="394"/>
      <c r="T511" s="394"/>
      <c r="U511" s="395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customHeight="1" x14ac:dyDescent="0.25">
      <c r="A512" s="376" t="s">
        <v>68</v>
      </c>
      <c r="B512" s="374"/>
      <c r="C512" s="374"/>
      <c r="D512" s="374"/>
      <c r="E512" s="374"/>
      <c r="F512" s="374"/>
      <c r="G512" s="374"/>
      <c r="H512" s="374"/>
      <c r="I512" s="374"/>
      <c r="J512" s="374"/>
      <c r="K512" s="374"/>
      <c r="L512" s="374"/>
      <c r="M512" s="374"/>
      <c r="N512" s="374"/>
      <c r="O512" s="374"/>
      <c r="P512" s="374"/>
      <c r="Q512" s="374"/>
      <c r="R512" s="374"/>
      <c r="S512" s="374"/>
      <c r="T512" s="374"/>
      <c r="U512" s="374"/>
      <c r="V512" s="374"/>
      <c r="W512" s="374"/>
      <c r="X512" s="374"/>
      <c r="Y512" s="374"/>
      <c r="Z512" s="355"/>
      <c r="AA512" s="355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9">
        <v>4680115880870</v>
      </c>
      <c r="E513" s="368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67"/>
      <c r="Q513" s="367"/>
      <c r="R513" s="367"/>
      <c r="S513" s="368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customHeight="1" x14ac:dyDescent="0.25">
      <c r="A514" s="54" t="s">
        <v>674</v>
      </c>
      <c r="B514" s="54" t="s">
        <v>675</v>
      </c>
      <c r="C514" s="31">
        <v>4301051510</v>
      </c>
      <c r="D514" s="369">
        <v>4640242180540</v>
      </c>
      <c r="E514" s="368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93" t="s">
        <v>676</v>
      </c>
      <c r="P514" s="367"/>
      <c r="Q514" s="367"/>
      <c r="R514" s="367"/>
      <c r="S514" s="368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customHeight="1" x14ac:dyDescent="0.25">
      <c r="A515" s="54" t="s">
        <v>677</v>
      </c>
      <c r="B515" s="54" t="s">
        <v>678</v>
      </c>
      <c r="C515" s="31">
        <v>4301051390</v>
      </c>
      <c r="D515" s="369">
        <v>4640242181233</v>
      </c>
      <c r="E515" s="368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3" t="s">
        <v>679</v>
      </c>
      <c r="P515" s="367"/>
      <c r="Q515" s="367"/>
      <c r="R515" s="367"/>
      <c r="S515" s="368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customHeight="1" x14ac:dyDescent="0.25">
      <c r="A516" s="54" t="s">
        <v>680</v>
      </c>
      <c r="B516" s="54" t="s">
        <v>681</v>
      </c>
      <c r="C516" s="31">
        <v>4301051508</v>
      </c>
      <c r="D516" s="369">
        <v>4640242180557</v>
      </c>
      <c r="E516" s="368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20" t="s">
        <v>682</v>
      </c>
      <c r="P516" s="367"/>
      <c r="Q516" s="367"/>
      <c r="R516" s="367"/>
      <c r="S516" s="368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683</v>
      </c>
      <c r="B517" s="54" t="s">
        <v>684</v>
      </c>
      <c r="C517" s="31">
        <v>4301051448</v>
      </c>
      <c r="D517" s="369">
        <v>4640242181226</v>
      </c>
      <c r="E517" s="368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20" t="s">
        <v>685</v>
      </c>
      <c r="P517" s="367"/>
      <c r="Q517" s="367"/>
      <c r="R517" s="367"/>
      <c r="S517" s="368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3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374"/>
      <c r="N518" s="375"/>
      <c r="O518" s="393" t="s">
        <v>66</v>
      </c>
      <c r="P518" s="394"/>
      <c r="Q518" s="394"/>
      <c r="R518" s="394"/>
      <c r="S518" s="394"/>
      <c r="T518" s="394"/>
      <c r="U518" s="395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x14ac:dyDescent="0.2">
      <c r="A519" s="374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74"/>
      <c r="N519" s="375"/>
      <c r="O519" s="393" t="s">
        <v>66</v>
      </c>
      <c r="P519" s="394"/>
      <c r="Q519" s="394"/>
      <c r="R519" s="394"/>
      <c r="S519" s="394"/>
      <c r="T519" s="394"/>
      <c r="U519" s="395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customHeight="1" x14ac:dyDescent="0.25">
      <c r="A520" s="376" t="s">
        <v>205</v>
      </c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74"/>
      <c r="N520" s="374"/>
      <c r="O520" s="374"/>
      <c r="P520" s="374"/>
      <c r="Q520" s="374"/>
      <c r="R520" s="374"/>
      <c r="S520" s="374"/>
      <c r="T520" s="374"/>
      <c r="U520" s="374"/>
      <c r="V520" s="374"/>
      <c r="W520" s="374"/>
      <c r="X520" s="374"/>
      <c r="Y520" s="374"/>
      <c r="Z520" s="355"/>
      <c r="AA520" s="355"/>
    </row>
    <row r="521" spans="1:54" ht="27" customHeight="1" x14ac:dyDescent="0.25">
      <c r="A521" s="54" t="s">
        <v>686</v>
      </c>
      <c r="B521" s="54" t="s">
        <v>687</v>
      </c>
      <c r="C521" s="31">
        <v>4301060354</v>
      </c>
      <c r="D521" s="369">
        <v>4640242180120</v>
      </c>
      <c r="E521" s="368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7" t="s">
        <v>688</v>
      </c>
      <c r="P521" s="367"/>
      <c r="Q521" s="367"/>
      <c r="R521" s="367"/>
      <c r="S521" s="368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customHeight="1" x14ac:dyDescent="0.25">
      <c r="A522" s="54" t="s">
        <v>689</v>
      </c>
      <c r="B522" s="54" t="s">
        <v>690</v>
      </c>
      <c r="C522" s="31">
        <v>4301060355</v>
      </c>
      <c r="D522" s="369">
        <v>4640242180137</v>
      </c>
      <c r="E522" s="368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19" t="s">
        <v>691</v>
      </c>
      <c r="P522" s="367"/>
      <c r="Q522" s="367"/>
      <c r="R522" s="367"/>
      <c r="S522" s="368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x14ac:dyDescent="0.2">
      <c r="A523" s="373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74"/>
      <c r="N523" s="375"/>
      <c r="O523" s="393" t="s">
        <v>66</v>
      </c>
      <c r="P523" s="394"/>
      <c r="Q523" s="394"/>
      <c r="R523" s="394"/>
      <c r="S523" s="394"/>
      <c r="T523" s="394"/>
      <c r="U523" s="395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74"/>
      <c r="N524" s="375"/>
      <c r="O524" s="393" t="s">
        <v>66</v>
      </c>
      <c r="P524" s="394"/>
      <c r="Q524" s="394"/>
      <c r="R524" s="394"/>
      <c r="S524" s="394"/>
      <c r="T524" s="394"/>
      <c r="U524" s="395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0"/>
      <c r="B525" s="374"/>
      <c r="C525" s="374"/>
      <c r="D525" s="374"/>
      <c r="E525" s="374"/>
      <c r="F525" s="374"/>
      <c r="G525" s="374"/>
      <c r="H525" s="374"/>
      <c r="I525" s="374"/>
      <c r="J525" s="374"/>
      <c r="K525" s="374"/>
      <c r="L525" s="374"/>
      <c r="M525" s="374"/>
      <c r="N525" s="426"/>
      <c r="O525" s="485" t="s">
        <v>692</v>
      </c>
      <c r="P525" s="486"/>
      <c r="Q525" s="486"/>
      <c r="R525" s="486"/>
      <c r="S525" s="486"/>
      <c r="T525" s="486"/>
      <c r="U525" s="487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17090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17246.730000000003</v>
      </c>
      <c r="Y525" s="37"/>
      <c r="Z525" s="365"/>
      <c r="AA525" s="365"/>
    </row>
    <row r="526" spans="1:54" x14ac:dyDescent="0.2">
      <c r="A526" s="374"/>
      <c r="B526" s="374"/>
      <c r="C526" s="374"/>
      <c r="D526" s="374"/>
      <c r="E526" s="374"/>
      <c r="F526" s="374"/>
      <c r="G526" s="374"/>
      <c r="H526" s="374"/>
      <c r="I526" s="374"/>
      <c r="J526" s="374"/>
      <c r="K526" s="374"/>
      <c r="L526" s="374"/>
      <c r="M526" s="374"/>
      <c r="N526" s="426"/>
      <c r="O526" s="485" t="s">
        <v>693</v>
      </c>
      <c r="P526" s="486"/>
      <c r="Q526" s="486"/>
      <c r="R526" s="486"/>
      <c r="S526" s="486"/>
      <c r="T526" s="486"/>
      <c r="U526" s="487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18069.774349457697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18235.654999999995</v>
      </c>
      <c r="Y526" s="37"/>
      <c r="Z526" s="365"/>
      <c r="AA526" s="365"/>
    </row>
    <row r="527" spans="1:54" x14ac:dyDescent="0.2">
      <c r="A527" s="374"/>
      <c r="B527" s="374"/>
      <c r="C527" s="374"/>
      <c r="D527" s="374"/>
      <c r="E527" s="374"/>
      <c r="F527" s="374"/>
      <c r="G527" s="374"/>
      <c r="H527" s="374"/>
      <c r="I527" s="374"/>
      <c r="J527" s="374"/>
      <c r="K527" s="374"/>
      <c r="L527" s="374"/>
      <c r="M527" s="374"/>
      <c r="N527" s="426"/>
      <c r="O527" s="485" t="s">
        <v>694</v>
      </c>
      <c r="P527" s="486"/>
      <c r="Q527" s="486"/>
      <c r="R527" s="486"/>
      <c r="S527" s="486"/>
      <c r="T527" s="486"/>
      <c r="U527" s="487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32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32</v>
      </c>
      <c r="Y527" s="37"/>
      <c r="Z527" s="365"/>
      <c r="AA527" s="365"/>
    </row>
    <row r="528" spans="1:54" x14ac:dyDescent="0.2">
      <c r="A528" s="374"/>
      <c r="B528" s="374"/>
      <c r="C528" s="374"/>
      <c r="D528" s="374"/>
      <c r="E528" s="374"/>
      <c r="F528" s="374"/>
      <c r="G528" s="374"/>
      <c r="H528" s="374"/>
      <c r="I528" s="374"/>
      <c r="J528" s="374"/>
      <c r="K528" s="374"/>
      <c r="L528" s="374"/>
      <c r="M528" s="374"/>
      <c r="N528" s="426"/>
      <c r="O528" s="485" t="s">
        <v>696</v>
      </c>
      <c r="P528" s="486"/>
      <c r="Q528" s="486"/>
      <c r="R528" s="486"/>
      <c r="S528" s="486"/>
      <c r="T528" s="486"/>
      <c r="U528" s="487"/>
      <c r="V528" s="37" t="s">
        <v>65</v>
      </c>
      <c r="W528" s="364">
        <f>GrossWeightTotal+PalletQtyTotal*25</f>
        <v>18869.774349457697</v>
      </c>
      <c r="X528" s="364">
        <f>GrossWeightTotalR+PalletQtyTotalR*25</f>
        <v>19035.654999999995</v>
      </c>
      <c r="Y528" s="37"/>
      <c r="Z528" s="365"/>
      <c r="AA528" s="365"/>
    </row>
    <row r="529" spans="1:30" x14ac:dyDescent="0.2">
      <c r="A529" s="374"/>
      <c r="B529" s="374"/>
      <c r="C529" s="374"/>
      <c r="D529" s="374"/>
      <c r="E529" s="374"/>
      <c r="F529" s="374"/>
      <c r="G529" s="374"/>
      <c r="H529" s="374"/>
      <c r="I529" s="374"/>
      <c r="J529" s="374"/>
      <c r="K529" s="374"/>
      <c r="L529" s="374"/>
      <c r="M529" s="374"/>
      <c r="N529" s="426"/>
      <c r="O529" s="485" t="s">
        <v>697</v>
      </c>
      <c r="P529" s="486"/>
      <c r="Q529" s="486"/>
      <c r="R529" s="486"/>
      <c r="S529" s="486"/>
      <c r="T529" s="486"/>
      <c r="U529" s="487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3004.8500145110579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3033</v>
      </c>
      <c r="Y529" s="37"/>
      <c r="Z529" s="365"/>
      <c r="AA529" s="365"/>
    </row>
    <row r="530" spans="1:30" ht="14.25" customHeight="1" x14ac:dyDescent="0.2">
      <c r="A530" s="374"/>
      <c r="B530" s="374"/>
      <c r="C530" s="374"/>
      <c r="D530" s="374"/>
      <c r="E530" s="374"/>
      <c r="F530" s="374"/>
      <c r="G530" s="374"/>
      <c r="H530" s="374"/>
      <c r="I530" s="374"/>
      <c r="J530" s="374"/>
      <c r="K530" s="374"/>
      <c r="L530" s="374"/>
      <c r="M530" s="374"/>
      <c r="N530" s="426"/>
      <c r="O530" s="485" t="s">
        <v>698</v>
      </c>
      <c r="P530" s="486"/>
      <c r="Q530" s="486"/>
      <c r="R530" s="486"/>
      <c r="S530" s="486"/>
      <c r="T530" s="486"/>
      <c r="U530" s="487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36.729800000000012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70" t="s">
        <v>94</v>
      </c>
      <c r="D532" s="371"/>
      <c r="E532" s="371"/>
      <c r="F532" s="372"/>
      <c r="G532" s="370" t="s">
        <v>228</v>
      </c>
      <c r="H532" s="371"/>
      <c r="I532" s="371"/>
      <c r="J532" s="371"/>
      <c r="K532" s="371"/>
      <c r="L532" s="371"/>
      <c r="M532" s="371"/>
      <c r="N532" s="371"/>
      <c r="O532" s="371"/>
      <c r="P532" s="372"/>
      <c r="Q532" s="370" t="s">
        <v>457</v>
      </c>
      <c r="R532" s="372"/>
      <c r="S532" s="370" t="s">
        <v>509</v>
      </c>
      <c r="T532" s="372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35" t="s">
        <v>701</v>
      </c>
      <c r="B533" s="370" t="s">
        <v>59</v>
      </c>
      <c r="C533" s="370" t="s">
        <v>95</v>
      </c>
      <c r="D533" s="370" t="s">
        <v>103</v>
      </c>
      <c r="E533" s="370" t="s">
        <v>94</v>
      </c>
      <c r="F533" s="370" t="s">
        <v>218</v>
      </c>
      <c r="G533" s="370" t="s">
        <v>229</v>
      </c>
      <c r="H533" s="370" t="s">
        <v>236</v>
      </c>
      <c r="I533" s="370" t="s">
        <v>255</v>
      </c>
      <c r="J533" s="370" t="s">
        <v>314</v>
      </c>
      <c r="K533" s="354"/>
      <c r="L533" s="370" t="s">
        <v>344</v>
      </c>
      <c r="M533" s="354"/>
      <c r="N533" s="370" t="s">
        <v>344</v>
      </c>
      <c r="O533" s="370" t="s">
        <v>426</v>
      </c>
      <c r="P533" s="370" t="s">
        <v>444</v>
      </c>
      <c r="Q533" s="370" t="s">
        <v>458</v>
      </c>
      <c r="R533" s="370" t="s">
        <v>484</v>
      </c>
      <c r="S533" s="370" t="s">
        <v>510</v>
      </c>
      <c r="T533" s="370" t="s">
        <v>557</v>
      </c>
      <c r="U533" s="370" t="s">
        <v>585</v>
      </c>
      <c r="V533" s="370" t="s">
        <v>633</v>
      </c>
      <c r="AA533" s="52"/>
      <c r="AD533" s="354"/>
    </row>
    <row r="534" spans="1:30" ht="13.5" customHeight="1" thickBot="1" x14ac:dyDescent="0.25">
      <c r="A534" s="536"/>
      <c r="B534" s="378"/>
      <c r="C534" s="378"/>
      <c r="D534" s="378"/>
      <c r="E534" s="378"/>
      <c r="F534" s="378"/>
      <c r="G534" s="378"/>
      <c r="H534" s="378"/>
      <c r="I534" s="378"/>
      <c r="J534" s="378"/>
      <c r="K534" s="354"/>
      <c r="L534" s="378"/>
      <c r="M534" s="354"/>
      <c r="N534" s="378"/>
      <c r="O534" s="378"/>
      <c r="P534" s="378"/>
      <c r="Q534" s="378"/>
      <c r="R534" s="378"/>
      <c r="S534" s="378"/>
      <c r="T534" s="378"/>
      <c r="U534" s="378"/>
      <c r="V534" s="378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421.20000000000005</v>
      </c>
      <c r="D535" s="46">
        <f>IFERROR(X56*1,"0")+IFERROR(X57*1,"0")+IFERROR(X58*1,"0")+IFERROR(X59*1,"0")</f>
        <v>543.6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3327.1999999999994</v>
      </c>
      <c r="F535" s="46">
        <f>IFERROR(X132*1,"0")+IFERROR(X133*1,"0")+IFERROR(X134*1,"0")+IFERROR(X135*1,"0")+IFERROR(X136*1,"0")</f>
        <v>207.3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1045.8000000000002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2371.7999999999997</v>
      </c>
      <c r="J535" s="46">
        <f>IFERROR(X207*1,"0")+IFERROR(X208*1,"0")+IFERROR(X209*1,"0")+IFERROR(X210*1,"0")+IFERROR(X211*1,"0")+IFERROR(X212*1,"0")+IFERROR(X216*1,"0")+IFERROR(X217*1,"0")</f>
        <v>62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663.6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663.6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110.25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4865.3999999999996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702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228.9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2573.2800000000002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N17:N18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O493:S493"/>
    <mergeCell ref="D152:E152"/>
    <mergeCell ref="O401:U401"/>
    <mergeCell ref="D223:E223"/>
    <mergeCell ref="O290:U290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F5:G5"/>
    <mergeCell ref="O294:S294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O127:S127"/>
    <mergeCell ref="D175:E175"/>
    <mergeCell ref="O114:S114"/>
    <mergeCell ref="D392:E392"/>
    <mergeCell ref="O92:U92"/>
    <mergeCell ref="A362:N363"/>
    <mergeCell ref="A349:N350"/>
    <mergeCell ref="O103:U103"/>
    <mergeCell ref="O118:U118"/>
    <mergeCell ref="D29:E29"/>
    <mergeCell ref="A103:N104"/>
    <mergeCell ref="O107:S107"/>
    <mergeCell ref="O23:U23"/>
    <mergeCell ref="D508:E508"/>
    <mergeCell ref="D333:E333"/>
    <mergeCell ref="O180:S180"/>
    <mergeCell ref="D404:E404"/>
    <mergeCell ref="D10:E10"/>
    <mergeCell ref="O101:S101"/>
    <mergeCell ref="F10:G10"/>
    <mergeCell ref="D305:E305"/>
    <mergeCell ref="O190:S190"/>
    <mergeCell ref="D243:E243"/>
    <mergeCell ref="D99:E99"/>
    <mergeCell ref="O117:S117"/>
    <mergeCell ref="D270:E270"/>
    <mergeCell ref="A309:Y309"/>
    <mergeCell ref="O388:S388"/>
    <mergeCell ref="D397:E397"/>
    <mergeCell ref="O480:S480"/>
    <mergeCell ref="A12:L12"/>
    <mergeCell ref="D310:E310"/>
    <mergeCell ref="O83:S83"/>
    <mergeCell ref="O132:S132"/>
    <mergeCell ref="O430:S430"/>
    <mergeCell ref="D101:E101"/>
    <mergeCell ref="A33:N34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A9:C9"/>
    <mergeCell ref="O353:U353"/>
    <mergeCell ref="D202:E202"/>
    <mergeCell ref="A250:Y250"/>
    <mergeCell ref="D58:E58"/>
    <mergeCell ref="O251:S251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A464:Y464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O318:U318"/>
    <mergeCell ref="O461:S461"/>
    <mergeCell ref="O312:U312"/>
    <mergeCell ref="A161:Y161"/>
    <mergeCell ref="D288:E288"/>
    <mergeCell ref="D459:E459"/>
    <mergeCell ref="O156:S156"/>
    <mergeCell ref="D136:E136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P13:Q13"/>
    <mergeCell ref="D56:E56"/>
    <mergeCell ref="D127:E127"/>
    <mergeCell ref="D193:E193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A87:Y87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500:S500"/>
    <mergeCell ref="O108:S108"/>
    <mergeCell ref="D183:E183"/>
    <mergeCell ref="O266:S266"/>
    <mergeCell ref="D275:E275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483:U483"/>
    <mergeCell ref="O406:S406"/>
    <mergeCell ref="D190:E190"/>
    <mergeCell ref="D246:E246"/>
    <mergeCell ref="O433:U433"/>
    <mergeCell ref="D40:E40"/>
    <mergeCell ref="D111:E111"/>
    <mergeCell ref="D233:E233"/>
    <mergeCell ref="D282:E282"/>
    <mergeCell ref="D457:E457"/>
    <mergeCell ref="D475:E475"/>
    <mergeCell ref="A43:Y43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D280:E280"/>
    <mergeCell ref="O418:U418"/>
    <mergeCell ref="A145:N146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398:E398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D9:E9"/>
    <mergeCell ref="D180:E180"/>
    <mergeCell ref="F9:G9"/>
    <mergeCell ref="D167:E167"/>
    <mergeCell ref="O354:U354"/>
    <mergeCell ref="A417:N418"/>
    <mergeCell ref="D232:E232"/>
    <mergeCell ref="A364:Y364"/>
    <mergeCell ref="O194:S194"/>
    <mergeCell ref="A120:Y120"/>
    <mergeCell ref="A484:Y484"/>
    <mergeCell ref="O121:S121"/>
    <mergeCell ref="O412:U412"/>
    <mergeCell ref="O181:S181"/>
    <mergeCell ref="O492:S492"/>
    <mergeCell ref="O479:S479"/>
    <mergeCell ref="V533:V534"/>
    <mergeCell ref="D26:E26"/>
    <mergeCell ref="Q532:R532"/>
    <mergeCell ref="O164:U164"/>
    <mergeCell ref="D324:E324"/>
    <mergeCell ref="O462:U462"/>
    <mergeCell ref="D517:E517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O397:S397"/>
    <mergeCell ref="O245:S245"/>
    <mergeCell ref="A171:Y171"/>
    <mergeCell ref="A231:Y231"/>
    <mergeCell ref="O372:S372"/>
    <mergeCell ref="O310:S310"/>
    <mergeCell ref="D390:E390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08:E108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K17:K18"/>
    <mergeCell ref="A21:Y21"/>
    <mergeCell ref="D27:E27"/>
    <mergeCell ref="O33:U33"/>
    <mergeCell ref="A45:N46"/>
    <mergeCell ref="A55:Y55"/>
    <mergeCell ref="A47:Y47"/>
    <mergeCell ref="O26:S26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D494:E494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O224:S224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2024-04-26T09:13:04Z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