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63F3DE5-1E13-4CD4-AE20-FDB2E70331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X367" i="1" s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Y348" i="1"/>
  <c r="X348" i="1"/>
  <c r="O348" i="1"/>
  <c r="X347" i="1"/>
  <c r="X349" i="1" s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8" i="1" s="1"/>
  <c r="X330" i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X317" i="1"/>
  <c r="W317" i="1"/>
  <c r="Y316" i="1"/>
  <c r="X316" i="1"/>
  <c r="O316" i="1"/>
  <c r="X315" i="1"/>
  <c r="Y315" i="1" s="1"/>
  <c r="O315" i="1"/>
  <c r="Y314" i="1"/>
  <c r="X314" i="1"/>
  <c r="X318" i="1" s="1"/>
  <c r="O314" i="1"/>
  <c r="W312" i="1"/>
  <c r="X311" i="1"/>
  <c r="W311" i="1"/>
  <c r="Y310" i="1"/>
  <c r="Y311" i="1" s="1"/>
  <c r="X310" i="1"/>
  <c r="O310" i="1"/>
  <c r="W307" i="1"/>
  <c r="W306" i="1"/>
  <c r="Y305" i="1"/>
  <c r="X305" i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Y301" i="1" s="1"/>
  <c r="X295" i="1"/>
  <c r="O295" i="1"/>
  <c r="X294" i="1"/>
  <c r="Y294" i="1" s="1"/>
  <c r="O294" i="1"/>
  <c r="Y293" i="1"/>
  <c r="X293" i="1"/>
  <c r="O535" i="1" s="1"/>
  <c r="O293" i="1"/>
  <c r="W290" i="1"/>
  <c r="W289" i="1"/>
  <c r="Y288" i="1"/>
  <c r="X288" i="1"/>
  <c r="O288" i="1"/>
  <c r="X287" i="1"/>
  <c r="Y287" i="1" s="1"/>
  <c r="O287" i="1"/>
  <c r="Y286" i="1"/>
  <c r="Y289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X260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N535" i="1" s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Y224" i="1"/>
  <c r="X224" i="1"/>
  <c r="O224" i="1"/>
  <c r="X223" i="1"/>
  <c r="X229" i="1" s="1"/>
  <c r="O223" i="1"/>
  <c r="Y222" i="1"/>
  <c r="X222" i="1"/>
  <c r="X228" i="1" s="1"/>
  <c r="O222" i="1"/>
  <c r="W219" i="1"/>
  <c r="W218" i="1"/>
  <c r="Y217" i="1"/>
  <c r="X217" i="1"/>
  <c r="O217" i="1"/>
  <c r="X216" i="1"/>
  <c r="X218" i="1" s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X208" i="1"/>
  <c r="X214" i="1" s="1"/>
  <c r="O208" i="1"/>
  <c r="Y207" i="1"/>
  <c r="X207" i="1"/>
  <c r="O207" i="1"/>
  <c r="W204" i="1"/>
  <c r="W203" i="1"/>
  <c r="Y202" i="1"/>
  <c r="X202" i="1"/>
  <c r="O202" i="1"/>
  <c r="X201" i="1"/>
  <c r="Y201" i="1" s="1"/>
  <c r="O201" i="1"/>
  <c r="Y200" i="1"/>
  <c r="X200" i="1"/>
  <c r="O200" i="1"/>
  <c r="X199" i="1"/>
  <c r="X203" i="1" s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X197" i="1" s="1"/>
  <c r="O179" i="1"/>
  <c r="W177" i="1"/>
  <c r="W176" i="1"/>
  <c r="X175" i="1"/>
  <c r="Y175" i="1" s="1"/>
  <c r="O175" i="1"/>
  <c r="Y174" i="1"/>
  <c r="X174" i="1"/>
  <c r="O174" i="1"/>
  <c r="X173" i="1"/>
  <c r="X177" i="1" s="1"/>
  <c r="O173" i="1"/>
  <c r="Y172" i="1"/>
  <c r="X172" i="1"/>
  <c r="X176" i="1" s="1"/>
  <c r="O172" i="1"/>
  <c r="W170" i="1"/>
  <c r="W169" i="1"/>
  <c r="Y168" i="1"/>
  <c r="X168" i="1"/>
  <c r="O168" i="1"/>
  <c r="X167" i="1"/>
  <c r="X169" i="1" s="1"/>
  <c r="O167" i="1"/>
  <c r="W165" i="1"/>
  <c r="W164" i="1"/>
  <c r="X163" i="1"/>
  <c r="X165" i="1" s="1"/>
  <c r="O163" i="1"/>
  <c r="Y162" i="1"/>
  <c r="X162" i="1"/>
  <c r="O162" i="1"/>
  <c r="W159" i="1"/>
  <c r="W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X158" i="1" s="1"/>
  <c r="O150" i="1"/>
  <c r="Y149" i="1"/>
  <c r="X149" i="1"/>
  <c r="O149" i="1"/>
  <c r="W146" i="1"/>
  <c r="W145" i="1"/>
  <c r="Y144" i="1"/>
  <c r="X144" i="1"/>
  <c r="O144" i="1"/>
  <c r="X143" i="1"/>
  <c r="X145" i="1" s="1"/>
  <c r="O143" i="1"/>
  <c r="Y142" i="1"/>
  <c r="X142" i="1"/>
  <c r="G535" i="1" s="1"/>
  <c r="O142" i="1"/>
  <c r="W138" i="1"/>
  <c r="W137" i="1"/>
  <c r="Y136" i="1"/>
  <c r="X136" i="1"/>
  <c r="O136" i="1"/>
  <c r="X135" i="1"/>
  <c r="Y135" i="1" s="1"/>
  <c r="O135" i="1"/>
  <c r="Y134" i="1"/>
  <c r="X134" i="1"/>
  <c r="O134" i="1"/>
  <c r="X133" i="1"/>
  <c r="X137" i="1" s="1"/>
  <c r="O133" i="1"/>
  <c r="Y132" i="1"/>
  <c r="X132" i="1"/>
  <c r="O132" i="1"/>
  <c r="W129" i="1"/>
  <c r="W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X128" i="1" s="1"/>
  <c r="O122" i="1"/>
  <c r="Y121" i="1"/>
  <c r="X121" i="1"/>
  <c r="X129" i="1" s="1"/>
  <c r="O121" i="1"/>
  <c r="W119" i="1"/>
  <c r="W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X118" i="1" s="1"/>
  <c r="O108" i="1"/>
  <c r="Y107" i="1"/>
  <c r="X107" i="1"/>
  <c r="Y106" i="1"/>
  <c r="X106" i="1"/>
  <c r="X119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2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X53" i="1" s="1"/>
  <c r="O51" i="1"/>
  <c r="Y50" i="1"/>
  <c r="X50" i="1"/>
  <c r="C535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3" i="1" s="1"/>
  <c r="O27" i="1"/>
  <c r="Y26" i="1"/>
  <c r="X26" i="1"/>
  <c r="X34" i="1" s="1"/>
  <c r="O26" i="1"/>
  <c r="W24" i="1"/>
  <c r="W525" i="1" s="1"/>
  <c r="X23" i="1"/>
  <c r="W23" i="1"/>
  <c r="W529" i="1" s="1"/>
  <c r="Y22" i="1"/>
  <c r="Y23" i="1" s="1"/>
  <c r="X22" i="1"/>
  <c r="O22" i="1"/>
  <c r="H10" i="1"/>
  <c r="A9" i="1"/>
  <c r="F10" i="1" s="1"/>
  <c r="D7" i="1"/>
  <c r="P6" i="1"/>
  <c r="O2" i="1"/>
  <c r="H9" i="1" l="1"/>
  <c r="A10" i="1"/>
  <c r="B535" i="1"/>
  <c r="X527" i="1"/>
  <c r="X526" i="1"/>
  <c r="X24" i="1"/>
  <c r="Y27" i="1"/>
  <c r="Y33" i="1" s="1"/>
  <c r="Y51" i="1"/>
  <c r="Y52" i="1" s="1"/>
  <c r="X52" i="1"/>
  <c r="Y56" i="1"/>
  <c r="Y60" i="1" s="1"/>
  <c r="X60" i="1"/>
  <c r="Y64" i="1"/>
  <c r="Y85" i="1" s="1"/>
  <c r="X85" i="1"/>
  <c r="Y88" i="1"/>
  <c r="Y92" i="1" s="1"/>
  <c r="X93" i="1"/>
  <c r="Y96" i="1"/>
  <c r="Y103" i="1" s="1"/>
  <c r="Y108" i="1"/>
  <c r="Y118" i="1" s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59" i="1" s="1"/>
  <c r="Y262" i="1"/>
  <c r="Y271" i="1" s="1"/>
  <c r="X271" i="1"/>
  <c r="Y277" i="1"/>
  <c r="X290" i="1"/>
  <c r="X289" i="1"/>
  <c r="Y317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F9" i="1"/>
  <c r="J9" i="1"/>
  <c r="X61" i="1"/>
  <c r="X86" i="1"/>
  <c r="X248" i="1"/>
  <c r="X284" i="1"/>
  <c r="Y280" i="1"/>
  <c r="Y283" i="1" s="1"/>
  <c r="X283" i="1"/>
  <c r="X529" i="1" s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5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<sst xmlns="http://schemas.openxmlformats.org/spreadsheetml/2006/main" count="2243" uniqueCount="735">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</sst>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9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62</v>
      </c>
      <c r="X50" s="363">
        <f>IFERROR(IF(W50="",0,CEILING((W50/$H50),1)*$H50),"")</f>
        <v>64.800000000000011</v>
      </c>
      <c r="Y50" s="36">
        <f>IFERROR(IF(X50=0,"",ROUNDUP(X50/H50,0)*0.02175),"")</f>
        <v>0.1305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5.7407407407407405</v>
      </c>
      <c r="X52" s="364">
        <f>IFERROR(X50/H50,"0")+IFERROR(X51/H51,"0")</f>
        <v>6.0000000000000009</v>
      </c>
      <c r="Y52" s="364">
        <f>IFERROR(IF(Y50="",0,Y50),"0")+IFERROR(IF(Y51="",0,Y51),"0")</f>
        <v>0.1305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62</v>
      </c>
      <c r="X53" s="364">
        <f>IFERROR(SUM(X50:X51),"0")</f>
        <v>64.800000000000011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96</v>
      </c>
      <c r="X56" s="363">
        <f>IFERROR(IF(W56="",0,CEILING((W56/$H56),1)*$H56),"")</f>
        <v>97.2</v>
      </c>
      <c r="Y56" s="36">
        <f>IFERROR(IF(X56=0,"",ROUNDUP(X56/H56,0)*0.02175),"")</f>
        <v>0.19574999999999998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66</v>
      </c>
      <c r="X59" s="363">
        <f>IFERROR(IF(W59="",0,CEILING((W59/$H59),1)*$H59),"")</f>
        <v>68</v>
      </c>
      <c r="Y59" s="36">
        <f>IFERROR(IF(X59=0,"",ROUNDUP(X59/H59,0)*0.00937),"")</f>
        <v>0.15928999999999999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25.388888888888886</v>
      </c>
      <c r="X60" s="364">
        <f>IFERROR(X56/H56,"0")+IFERROR(X57/H57,"0")+IFERROR(X58/H58,"0")+IFERROR(X59/H59,"0")</f>
        <v>26</v>
      </c>
      <c r="Y60" s="364">
        <f>IFERROR(IF(Y56="",0,Y56),"0")+IFERROR(IF(Y57="",0,Y57),"0")+IFERROR(IF(Y58="",0,Y58),"0")+IFERROR(IF(Y59="",0,Y59),"0")</f>
        <v>0.35503999999999997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162</v>
      </c>
      <c r="X61" s="364">
        <f>IFERROR(SUM(X56:X59),"0")</f>
        <v>165.2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171</v>
      </c>
      <c r="X65" s="363">
        <f t="shared" si="2"/>
        <v>179.2</v>
      </c>
      <c r="Y65" s="36">
        <f t="shared" si="3"/>
        <v>0.34799999999999998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59</v>
      </c>
      <c r="X67" s="363">
        <f t="shared" si="2"/>
        <v>67.199999999999989</v>
      </c>
      <c r="Y67" s="36">
        <f t="shared" si="3"/>
        <v>0.1305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223</v>
      </c>
      <c r="X68" s="363">
        <f t="shared" si="2"/>
        <v>226.8</v>
      </c>
      <c r="Y68" s="36">
        <f t="shared" si="3"/>
        <v>0.45674999999999999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121</v>
      </c>
      <c r="X70" s="363">
        <f t="shared" si="2"/>
        <v>123.19999999999999</v>
      </c>
      <c r="Y70" s="36">
        <f t="shared" si="3"/>
        <v>0.23924999999999999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51.987433862433861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54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1.1744999999999999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574</v>
      </c>
      <c r="X86" s="364">
        <f>IFERROR(SUM(X64:X84),"0")</f>
        <v>596.4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47</v>
      </c>
      <c r="X88" s="363">
        <f>IFERROR(IF(W88="",0,CEILING((W88/$H88),1)*$H88),"")</f>
        <v>54</v>
      </c>
      <c r="Y88" s="36">
        <f>IFERROR(IF(X88=0,"",ROUNDUP(X88/H88,0)*0.02175),"")</f>
        <v>0.10874999999999999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4.3518518518518512</v>
      </c>
      <c r="X92" s="364">
        <f>IFERROR(X88/H88,"0")+IFERROR(X89/H89,"0")+IFERROR(X90/H90,"0")+IFERROR(X91/H91,"0")</f>
        <v>5</v>
      </c>
      <c r="Y92" s="364">
        <f>IFERROR(IF(Y88="",0,Y88),"0")+IFERROR(IF(Y89="",0,Y89),"0")+IFERROR(IF(Y90="",0,Y90),"0")+IFERROR(IF(Y91="",0,Y91),"0")</f>
        <v>0.10874999999999999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47</v>
      </c>
      <c r="X93" s="364">
        <f>IFERROR(SUM(X88:X91),"0")</f>
        <v>54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89</v>
      </c>
      <c r="X110" s="363">
        <f t="shared" si="6"/>
        <v>92.4</v>
      </c>
      <c r="Y110" s="36">
        <f>IFERROR(IF(X110=0,"",ROUNDUP(X110/H110,0)*0.02175),"")</f>
        <v>0.23924999999999999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43</v>
      </c>
      <c r="X111" s="363">
        <f t="shared" si="6"/>
        <v>50.400000000000006</v>
      </c>
      <c r="Y111" s="36">
        <f>IFERROR(IF(X111=0,"",ROUNDUP(X111/H111,0)*0.02175),"")</f>
        <v>0.1305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69</v>
      </c>
      <c r="X113" s="363">
        <f t="shared" si="6"/>
        <v>70.2</v>
      </c>
      <c r="Y113" s="36">
        <f>IFERROR(IF(X113=0,"",ROUNDUP(X113/H113,0)*0.00753),"")</f>
        <v>0.19578000000000001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41.269841269841265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43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0.56553000000000009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201</v>
      </c>
      <c r="X119" s="364">
        <f>IFERROR(SUM(X106:X117),"0")</f>
        <v>213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53</v>
      </c>
      <c r="X121" s="363">
        <f t="shared" ref="X121:X127" si="7">IFERROR(IF(W121="",0,CEILING((W121/$H121),1)*$H121),"")</f>
        <v>53.12</v>
      </c>
      <c r="Y121" s="36">
        <f>IFERROR(IF(X121=0,"",ROUNDUP(X121/H121,0)*0.00937),"")</f>
        <v>0.14992</v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42</v>
      </c>
      <c r="X123" s="363">
        <f t="shared" si="7"/>
        <v>42</v>
      </c>
      <c r="Y123" s="36">
        <f>IFERROR(IF(X123=0,"",ROUNDUP(X123/H123,0)*0.02175),"")</f>
        <v>0.10874999999999999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20.963855421686748</v>
      </c>
      <c r="X128" s="364">
        <f>IFERROR(X121/H121,"0")+IFERROR(X122/H122,"0")+IFERROR(X123/H123,"0")+IFERROR(X124/H124,"0")+IFERROR(X125/H125,"0")+IFERROR(X126/H126,"0")+IFERROR(X127/H127,"0")</f>
        <v>21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0.25866999999999996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95</v>
      </c>
      <c r="X129" s="364">
        <f>IFERROR(SUM(X121:X127),"0")</f>
        <v>95.12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164</v>
      </c>
      <c r="X133" s="363">
        <f>IFERROR(IF(W133="",0,CEILING((W133/$H133),1)*$H133),"")</f>
        <v>168</v>
      </c>
      <c r="Y133" s="36">
        <f>IFERROR(IF(X133=0,"",ROUNDUP(X133/H133,0)*0.02175),"")</f>
        <v>0.43499999999999994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113</v>
      </c>
      <c r="X135" s="363">
        <f>IFERROR(IF(W135="",0,CEILING((W135/$H135),1)*$H135),"")</f>
        <v>113.4</v>
      </c>
      <c r="Y135" s="36">
        <f>IFERROR(IF(X135=0,"",ROUNDUP(X135/H135,0)*0.00753),"")</f>
        <v>0.31625999999999999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61.375661375661366</v>
      </c>
      <c r="X137" s="364">
        <f>IFERROR(X132/H132,"0")+IFERROR(X133/H133,"0")+IFERROR(X134/H134,"0")+IFERROR(X135/H135,"0")+IFERROR(X136/H136,"0")</f>
        <v>62</v>
      </c>
      <c r="Y137" s="364">
        <f>IFERROR(IF(Y132="",0,Y132),"0")+IFERROR(IF(Y133="",0,Y133),"0")+IFERROR(IF(Y134="",0,Y134),"0")+IFERROR(IF(Y135="",0,Y135),"0")+IFERROR(IF(Y136="",0,Y136),"0")</f>
        <v>0.75125999999999993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277</v>
      </c>
      <c r="X138" s="364">
        <f>IFERROR(SUM(X132:X136),"0")</f>
        <v>281.39999999999998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24</v>
      </c>
      <c r="X149" s="363">
        <f t="shared" ref="X149:X157" si="8">IFERROR(IF(W149="",0,CEILING((W149/$H149),1)*$H149),"")</f>
        <v>25.200000000000003</v>
      </c>
      <c r="Y149" s="36">
        <f>IFERROR(IF(X149=0,"",ROUNDUP(X149/H149,0)*0.00753),"")</f>
        <v>4.5179999999999998E-2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68</v>
      </c>
      <c r="X152" s="363">
        <f t="shared" si="8"/>
        <v>69.3</v>
      </c>
      <c r="Y152" s="36">
        <f>IFERROR(IF(X152=0,"",ROUNDUP(X152/H152,0)*0.00502),"")</f>
        <v>0.16566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104</v>
      </c>
      <c r="X155" s="363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87.61904761904762</v>
      </c>
      <c r="X158" s="364">
        <f>IFERROR(X149/H149,"0")+IFERROR(X150/H150,"0")+IFERROR(X151/H151,"0")+IFERROR(X152/H152,"0")+IFERROR(X153/H153,"0")+IFERROR(X154/H154,"0")+IFERROR(X155/H155,"0")+IFERROR(X156/H156,"0")+IFERROR(X157/H157,"0")</f>
        <v>89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0.46184000000000003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196</v>
      </c>
      <c r="X159" s="364">
        <f>IFERROR(SUM(X149:X157),"0")</f>
        <v>199.5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191</v>
      </c>
      <c r="X172" s="363">
        <f>IFERROR(IF(W172="",0,CEILING((W172/$H172),1)*$H172),"")</f>
        <v>194.4</v>
      </c>
      <c r="Y172" s="36">
        <f>IFERROR(IF(X172=0,"",ROUNDUP(X172/H172,0)*0.00937),"")</f>
        <v>0.33732000000000001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142</v>
      </c>
      <c r="X173" s="363">
        <f>IFERROR(IF(W173="",0,CEILING((W173/$H173),1)*$H173),"")</f>
        <v>145.80000000000001</v>
      </c>
      <c r="Y173" s="36">
        <f>IFERROR(IF(X173=0,"",ROUNDUP(X173/H173,0)*0.00937),"")</f>
        <v>0.25298999999999999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61.666666666666657</v>
      </c>
      <c r="X176" s="364">
        <f>IFERROR(X172/H172,"0")+IFERROR(X173/H173,"0")+IFERROR(X174/H174,"0")+IFERROR(X175/H175,"0")</f>
        <v>63</v>
      </c>
      <c r="Y176" s="364">
        <f>IFERROR(IF(Y172="",0,Y172),"0")+IFERROR(IF(Y173="",0,Y173),"0")+IFERROR(IF(Y174="",0,Y174),"0")+IFERROR(IF(Y175="",0,Y175),"0")</f>
        <v>0.59031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333</v>
      </c>
      <c r="X177" s="364">
        <f>IFERROR(SUM(X172:X175),"0")</f>
        <v>340.20000000000005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155</v>
      </c>
      <c r="X180" s="363">
        <f t="shared" si="9"/>
        <v>156.6</v>
      </c>
      <c r="Y180" s="36">
        <f>IFERROR(IF(X180=0,"",ROUNDUP(X180/H180,0)*0.02175),"")</f>
        <v>0.39149999999999996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153</v>
      </c>
      <c r="X185" s="363">
        <f t="shared" si="9"/>
        <v>153.6</v>
      </c>
      <c r="Y185" s="36">
        <f>IFERROR(IF(X185=0,"",ROUNDUP(X185/H185,0)*0.00753),"")</f>
        <v>0.48192000000000002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311</v>
      </c>
      <c r="X187" s="363">
        <f t="shared" si="9"/>
        <v>312</v>
      </c>
      <c r="Y187" s="36">
        <f>IFERROR(IF(X187=0,"",ROUNDUP(X187/H187,0)*0.00753),"")</f>
        <v>0.97889999999999999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70</v>
      </c>
      <c r="X189" s="363">
        <f t="shared" si="9"/>
        <v>72</v>
      </c>
      <c r="Y189" s="36">
        <f t="shared" ref="Y189:Y195" si="10">IFERROR(IF(X189=0,"",ROUNDUP(X189/H189,0)*0.00753),"")</f>
        <v>0.22590000000000002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148</v>
      </c>
      <c r="X191" s="363">
        <f t="shared" si="9"/>
        <v>148.79999999999998</v>
      </c>
      <c r="Y191" s="36">
        <f t="shared" si="10"/>
        <v>0.46686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205</v>
      </c>
      <c r="X192" s="363">
        <f t="shared" si="9"/>
        <v>206.4</v>
      </c>
      <c r="Y192" s="36">
        <f t="shared" si="10"/>
        <v>0.64758000000000004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208</v>
      </c>
      <c r="X194" s="363">
        <f t="shared" si="9"/>
        <v>208.79999999999998</v>
      </c>
      <c r="Y194" s="36">
        <f t="shared" si="10"/>
        <v>0.65510999999999997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89</v>
      </c>
      <c r="X195" s="363">
        <f t="shared" si="9"/>
        <v>91.2</v>
      </c>
      <c r="Y195" s="36">
        <f t="shared" si="10"/>
        <v>0.28614000000000001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511.14942528735634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515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4.1339100000000002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1339</v>
      </c>
      <c r="X197" s="364">
        <f>IFERROR(SUM(X179:X195),"0")</f>
        <v>1349.4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30</v>
      </c>
      <c r="X201" s="363">
        <f>IFERROR(IF(W201="",0,CEILING((W201/$H201),1)*$H201),"")</f>
        <v>31.2</v>
      </c>
      <c r="Y201" s="36">
        <f>IFERROR(IF(X201=0,"",ROUNDUP(X201/H201,0)*0.00753),"")</f>
        <v>9.7890000000000005E-2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96</v>
      </c>
      <c r="X202" s="363">
        <f>IFERROR(IF(W202="",0,CEILING((W202/$H202),1)*$H202),"")</f>
        <v>96</v>
      </c>
      <c r="Y202" s="36">
        <f>IFERROR(IF(X202=0,"",ROUNDUP(X202/H202,0)*0.00753),"")</f>
        <v>0.30120000000000002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52.5</v>
      </c>
      <c r="X203" s="364">
        <f>IFERROR(X199/H199,"0")+IFERROR(X200/H200,"0")+IFERROR(X201/H201,"0")+IFERROR(X202/H202,"0")</f>
        <v>53</v>
      </c>
      <c r="Y203" s="364">
        <f>IFERROR(IF(Y199="",0,Y199),"0")+IFERROR(IF(Y200="",0,Y200),"0")+IFERROR(IF(Y201="",0,Y201),"0")+IFERROR(IF(Y202="",0,Y202),"0")</f>
        <v>0.39909000000000006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126</v>
      </c>
      <c r="X204" s="364">
        <f>IFERROR(SUM(X199:X202),"0")</f>
        <v>127.2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170</v>
      </c>
      <c r="X209" s="363">
        <f t="shared" si="11"/>
        <v>174</v>
      </c>
      <c r="Y209" s="36">
        <f>IFERROR(IF(X209=0,"",ROUNDUP(X209/H209,0)*0.02175),"")</f>
        <v>0.32624999999999998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49</v>
      </c>
      <c r="X212" s="363">
        <f t="shared" si="11"/>
        <v>52</v>
      </c>
      <c r="Y212" s="36">
        <f>IFERROR(IF(X212=0,"",ROUNDUP(X212/H212,0)*0.00937),"")</f>
        <v>0.12181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26.905172413793103</v>
      </c>
      <c r="X213" s="364">
        <f>IFERROR(X207/H207,"0")+IFERROR(X208/H208,"0")+IFERROR(X209/H209,"0")+IFERROR(X210/H210,"0")+IFERROR(X211/H211,"0")+IFERROR(X212/H212,"0")</f>
        <v>28</v>
      </c>
      <c r="Y213" s="364">
        <f>IFERROR(IF(Y207="",0,Y207),"0")+IFERROR(IF(Y208="",0,Y208),"0")+IFERROR(IF(Y209="",0,Y209),"0")+IFERROR(IF(Y210="",0,Y210),"0")+IFERROR(IF(Y211="",0,Y211),"0")+IFERROR(IF(Y212="",0,Y212),"0")</f>
        <v>0.44806000000000001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219</v>
      </c>
      <c r="X214" s="364">
        <f>IFERROR(SUM(X207:X212),"0")</f>
        <v>226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30</v>
      </c>
      <c r="X225" s="363">
        <f t="shared" si="12"/>
        <v>32</v>
      </c>
      <c r="Y225" s="36">
        <f>IFERROR(IF(X225=0,"",ROUNDUP(X225/H225,0)*0.00937),"")</f>
        <v>7.4959999999999999E-2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7.5</v>
      </c>
      <c r="X228" s="364">
        <f>IFERROR(X222/H222,"0")+IFERROR(X223/H223,"0")+IFERROR(X224/H224,"0")+IFERROR(X225/H225,"0")+IFERROR(X226/H226,"0")+IFERROR(X227/H227,"0")</f>
        <v>8</v>
      </c>
      <c r="Y228" s="364">
        <f>IFERROR(IF(Y222="",0,Y222),"0")+IFERROR(IF(Y223="",0,Y223),"0")+IFERROR(IF(Y224="",0,Y224),"0")+IFERROR(IF(Y225="",0,Y225),"0")+IFERROR(IF(Y226="",0,Y226),"0")+IFERROR(IF(Y227="",0,Y227),"0")</f>
        <v>7.4959999999999999E-2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30</v>
      </c>
      <c r="X229" s="364">
        <f>IFERROR(SUM(X222:X227),"0")</f>
        <v>32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63</v>
      </c>
      <c r="X255" s="363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15</v>
      </c>
      <c r="X259" s="364">
        <f>IFERROR(X255/H255,"0")+IFERROR(X256/H256,"0")+IFERROR(X257/H257,"0")+IFERROR(X258/H258,"0")</f>
        <v>15</v>
      </c>
      <c r="Y259" s="364">
        <f>IFERROR(IF(Y255="",0,Y255),"0")+IFERROR(IF(Y256="",0,Y256),"0")+IFERROR(IF(Y257="",0,Y257),"0")+IFERROR(IF(Y258="",0,Y258),"0")</f>
        <v>0.11295000000000001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63</v>
      </c>
      <c r="X260" s="364">
        <f>IFERROR(SUM(X255:X258),"0")</f>
        <v>63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278</v>
      </c>
      <c r="X275" s="363">
        <f>IFERROR(IF(W275="",0,CEILING((W275/$H275),1)*$H275),"")</f>
        <v>280.8</v>
      </c>
      <c r="Y275" s="36">
        <f>IFERROR(IF(X275=0,"",ROUNDUP(X275/H275,0)*0.02175),"")</f>
        <v>0.78299999999999992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35.641025641025642</v>
      </c>
      <c r="X277" s="364">
        <f>IFERROR(X274/H274,"0")+IFERROR(X275/H275,"0")+IFERROR(X276/H276,"0")</f>
        <v>36</v>
      </c>
      <c r="Y277" s="364">
        <f>IFERROR(IF(Y274="",0,Y274),"0")+IFERROR(IF(Y275="",0,Y275),"0")+IFERROR(IF(Y276="",0,Y276),"0")</f>
        <v>0.78299999999999992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278</v>
      </c>
      <c r="X278" s="364">
        <f>IFERROR(SUM(X274:X276),"0")</f>
        <v>280.8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15</v>
      </c>
      <c r="X282" s="363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5.882352941176471</v>
      </c>
      <c r="X283" s="364">
        <f>IFERROR(X280/H280,"0")+IFERROR(X281/H281,"0")+IFERROR(X282/H282,"0")</f>
        <v>6</v>
      </c>
      <c r="Y283" s="364">
        <f>IFERROR(IF(Y280="",0,Y280),"0")+IFERROR(IF(Y281="",0,Y281),"0")+IFERROR(IF(Y282="",0,Y282),"0")</f>
        <v>4.5179999999999998E-2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15</v>
      </c>
      <c r="X284" s="364">
        <f>IFERROR(SUM(X280:X282),"0")</f>
        <v>15.299999999999999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14</v>
      </c>
      <c r="X310" s="363">
        <f>IFERROR(IF(W310="",0,CEILING((W310/$H310),1)*$H310),"")</f>
        <v>14.4</v>
      </c>
      <c r="Y310" s="36">
        <f>IFERROR(IF(X310=0,"",ROUNDUP(X310/H310,0)*0.00753),"")</f>
        <v>6.0240000000000002E-2</v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7.7777777777777777</v>
      </c>
      <c r="X311" s="364">
        <f>IFERROR(X310/H310,"0")</f>
        <v>8</v>
      </c>
      <c r="Y311" s="364">
        <f>IFERROR(IF(Y310="",0,Y310),"0")</f>
        <v>6.0240000000000002E-2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14</v>
      </c>
      <c r="X312" s="364">
        <f>IFERROR(SUM(X310:X310),"0")</f>
        <v>14.4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2563</v>
      </c>
      <c r="X331" s="363">
        <f t="shared" si="17"/>
        <v>2565</v>
      </c>
      <c r="Y331" s="36">
        <f>IFERROR(IF(X331=0,"",ROUNDUP(X331/H331,0)*0.02175),"")</f>
        <v>3.7192499999999997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2470</v>
      </c>
      <c r="X332" s="363">
        <f t="shared" si="17"/>
        <v>2475</v>
      </c>
      <c r="Y332" s="36">
        <f>IFERROR(IF(X332=0,"",ROUNDUP(X332/H332,0)*0.02175),"")</f>
        <v>3.5887499999999997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714</v>
      </c>
      <c r="X334" s="363">
        <f t="shared" si="17"/>
        <v>720</v>
      </c>
      <c r="Y334" s="36">
        <f>IFERROR(IF(X334=0,"",ROUNDUP(X334/H334,0)*0.02175),"")</f>
        <v>1.044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383.13333333333333</v>
      </c>
      <c r="X338" s="364">
        <f>IFERROR(X330/H330,"0")+IFERROR(X331/H331,"0")+IFERROR(X332/H332,"0")+IFERROR(X333/H333,"0")+IFERROR(X334/H334,"0")+IFERROR(X335/H335,"0")+IFERROR(X336/H336,"0")+IFERROR(X337/H337,"0")</f>
        <v>384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8.3520000000000003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5747</v>
      </c>
      <c r="X339" s="364">
        <f>IFERROR(SUM(X330:X337),"0")</f>
        <v>5760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2001</v>
      </c>
      <c r="X341" s="363">
        <f>IFERROR(IF(W341="",0,CEILING((W341/$H341),1)*$H341),"")</f>
        <v>2010</v>
      </c>
      <c r="Y341" s="36">
        <f>IFERROR(IF(X341=0,"",ROUNDUP(X341/H341,0)*0.02175),"")</f>
        <v>2.9144999999999999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133.4</v>
      </c>
      <c r="X344" s="364">
        <f>IFERROR(X341/H341,"0")+IFERROR(X342/H342,"0")+IFERROR(X343/H343,"0")</f>
        <v>134</v>
      </c>
      <c r="Y344" s="364">
        <f>IFERROR(IF(Y341="",0,Y341),"0")+IFERROR(IF(Y342="",0,Y342),"0")+IFERROR(IF(Y343="",0,Y343),"0")</f>
        <v>2.9144999999999999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2001</v>
      </c>
      <c r="X345" s="364">
        <f>IFERROR(SUM(X341:X343),"0")</f>
        <v>2010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1119</v>
      </c>
      <c r="X370" s="363">
        <f>IFERROR(IF(W370="",0,CEILING((W370/$H370),1)*$H370),"")</f>
        <v>1123.2</v>
      </c>
      <c r="Y370" s="36">
        <f>IFERROR(IF(X370=0,"",ROUNDUP(X370/H370,0)*0.02175),"")</f>
        <v>3.1319999999999997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143.46153846153845</v>
      </c>
      <c r="X374" s="364">
        <f>IFERROR(X370/H370,"0")+IFERROR(X371/H371,"0")+IFERROR(X372/H372,"0")+IFERROR(X373/H373,"0")</f>
        <v>144</v>
      </c>
      <c r="Y374" s="364">
        <f>IFERROR(IF(Y370="",0,Y370),"0")+IFERROR(IF(Y371="",0,Y371),"0")+IFERROR(IF(Y372="",0,Y372),"0")+IFERROR(IF(Y373="",0,Y373),"0")</f>
        <v>3.1319999999999997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1119</v>
      </c>
      <c r="X375" s="364">
        <f>IFERROR(SUM(X370:X373),"0")</f>
        <v>1123.2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60</v>
      </c>
      <c r="X388" s="363">
        <f t="shared" ref="X388:X400" si="18">IFERROR(IF(W388="",0,CEILING((W388/$H388),1)*$H388),"")</f>
        <v>63</v>
      </c>
      <c r="Y388" s="36">
        <f>IFERROR(IF(X388=0,"",ROUNDUP(X388/H388,0)*0.00753),"")</f>
        <v>0.11295000000000001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194</v>
      </c>
      <c r="X390" s="363">
        <f t="shared" si="18"/>
        <v>197.4</v>
      </c>
      <c r="Y390" s="36">
        <f>IFERROR(IF(X390=0,"",ROUNDUP(X390/H390,0)*0.00753),"")</f>
        <v>0.35391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60.476190476190474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62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0.46686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254</v>
      </c>
      <c r="X402" s="364">
        <f>IFERROR(SUM(X388:X400),"0")</f>
        <v>260.39999999999998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926</v>
      </c>
      <c r="X452" s="363">
        <f t="shared" si="21"/>
        <v>929.28000000000009</v>
      </c>
      <c r="Y452" s="36">
        <f t="shared" si="22"/>
        <v>2.1049600000000002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1000</v>
      </c>
      <c r="X455" s="363">
        <f t="shared" si="21"/>
        <v>1003.2</v>
      </c>
      <c r="Y455" s="36">
        <f t="shared" si="22"/>
        <v>2.2724000000000002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364.77272727272725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366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4.3773600000000004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1926</v>
      </c>
      <c r="X463" s="364">
        <f>IFERROR(SUM(X451:X461),"0")</f>
        <v>1932.48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677</v>
      </c>
      <c r="X465" s="363">
        <f>IFERROR(IF(W465="",0,CEILING((W465/$H465),1)*$H465),"")</f>
        <v>681.12</v>
      </c>
      <c r="Y465" s="36">
        <f>IFERROR(IF(X465=0,"",ROUNDUP(X465/H465,0)*0.01196),"")</f>
        <v>1.54284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128.21969696969697</v>
      </c>
      <c r="X467" s="364">
        <f>IFERROR(X465/H465,"0")+IFERROR(X466/H466,"0")</f>
        <v>129</v>
      </c>
      <c r="Y467" s="364">
        <f>IFERROR(IF(Y465="",0,Y465),"0")+IFERROR(IF(Y466="",0,Y466),"0")</f>
        <v>1.54284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677</v>
      </c>
      <c r="X468" s="364">
        <f>IFERROR(SUM(X465:X466),"0")</f>
        <v>681.12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242</v>
      </c>
      <c r="X470" s="363">
        <f t="shared" ref="X470:X475" si="23">IFERROR(IF(W470="",0,CEILING((W470/$H470),1)*$H470),"")</f>
        <v>242.88000000000002</v>
      </c>
      <c r="Y470" s="36">
        <f>IFERROR(IF(X470=0,"",ROUNDUP(X470/H470,0)*0.01196),"")</f>
        <v>0.55015999999999998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459</v>
      </c>
      <c r="X471" s="363">
        <f t="shared" si="23"/>
        <v>459.36</v>
      </c>
      <c r="Y471" s="36">
        <f>IFERROR(IF(X471=0,"",ROUNDUP(X471/H471,0)*0.01196),"")</f>
        <v>1.0405200000000001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568</v>
      </c>
      <c r="X472" s="363">
        <f t="shared" si="23"/>
        <v>570.24</v>
      </c>
      <c r="Y472" s="36">
        <f>IFERROR(IF(X472=0,"",ROUNDUP(X472/H472,0)*0.01196),"")</f>
        <v>1.2916799999999999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240.34090909090907</v>
      </c>
      <c r="X476" s="364">
        <f>IFERROR(X470/H470,"0")+IFERROR(X471/H471,"0")+IFERROR(X472/H472,"0")+IFERROR(X473/H473,"0")+IFERROR(X474/H474,"0")+IFERROR(X475/H475,"0")</f>
        <v>241</v>
      </c>
      <c r="Y476" s="364">
        <f>IFERROR(IF(Y470="",0,Y470),"0")+IFERROR(IF(Y471="",0,Y471),"0")+IFERROR(IF(Y472="",0,Y472),"0")+IFERROR(IF(Y473="",0,Y473),"0")+IFERROR(IF(Y474="",0,Y474),"0")+IFERROR(IF(Y475="",0,Y475),"0")</f>
        <v>2.8823600000000003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1269</v>
      </c>
      <c r="X477" s="364">
        <f>IFERROR(SUM(X470:X475),"0")</f>
        <v>1272.48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22</v>
      </c>
      <c r="X480" s="363">
        <f>IFERROR(IF(W480="",0,CEILING((W480/$H480),1)*$H480),"")</f>
        <v>23.4</v>
      </c>
      <c r="Y480" s="36">
        <f>IFERROR(IF(X480=0,"",ROUNDUP(X480/H480,0)*0.02175),"")</f>
        <v>6.5250000000000002E-2</v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2.8205128205128207</v>
      </c>
      <c r="X482" s="364">
        <f>IFERROR(X479/H479,"0")+IFERROR(X480/H480,"0")+IFERROR(X481/H481,"0")</f>
        <v>3</v>
      </c>
      <c r="Y482" s="364">
        <f>IFERROR(IF(Y479="",0,Y479),"0")+IFERROR(IF(Y480="",0,Y480),"0")+IFERROR(IF(Y481="",0,Y481),"0")</f>
        <v>6.5250000000000002E-2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22</v>
      </c>
      <c r="X483" s="364">
        <f>IFERROR(SUM(X479:X481),"0")</f>
        <v>23.4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17046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17180.800000000003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17950.711193874165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18093.137999999999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30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30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18700.711193874165</v>
      </c>
      <c r="X528" s="364">
        <f>GrossWeightTotalR+PalletQtyTotalR*25</f>
        <v>18843.137999999999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2479.3446501828566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2501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34.186959999999999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64.800000000000011</v>
      </c>
      <c r="D535" s="46">
        <f>IFERROR(X56*1,"0")+IFERROR(X57*1,"0")+IFERROR(X58*1,"0")+IFERROR(X59*1,"0")</f>
        <v>165.2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958.52</v>
      </c>
      <c r="F535" s="46">
        <f>IFERROR(X132*1,"0")+IFERROR(X133*1,"0")+IFERROR(X134*1,"0")+IFERROR(X135*1,"0")+IFERROR(X136*1,"0")</f>
        <v>281.39999999999998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199.5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1816.8000000000002</v>
      </c>
      <c r="J535" s="46">
        <f>IFERROR(X207*1,"0")+IFERROR(X208*1,"0")+IFERROR(X209*1,"0")+IFERROR(X210*1,"0")+IFERROR(X211*1,"0")+IFERROR(X212*1,"0")+IFERROR(X216*1,"0")+IFERROR(X217*1,"0")</f>
        <v>226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359.1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359.1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14.4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7770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1123.2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260.39999999999998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3909.48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