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2,04,24 ПОКОМ КИ Сочи\машина\"/>
    </mc:Choice>
  </mc:AlternateContent>
  <xr:revisionPtr revIDLastSave="0" documentId="13_ncr:1_{DE7996DC-6995-42B5-869E-81EA905DEB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Y513" i="1" s="1"/>
  <c r="X509" i="1"/>
  <c r="Y509" i="1" s="1"/>
  <c r="O509" i="1"/>
  <c r="Y508" i="1"/>
  <c r="X508" i="1"/>
  <c r="X513" i="1" s="1"/>
  <c r="W506" i="1"/>
  <c r="W505" i="1"/>
  <c r="X504" i="1"/>
  <c r="Y504" i="1" s="1"/>
  <c r="X503" i="1"/>
  <c r="Y503" i="1" s="1"/>
  <c r="X502" i="1"/>
  <c r="W500" i="1"/>
  <c r="X499" i="1"/>
  <c r="W499" i="1"/>
  <c r="Y498" i="1"/>
  <c r="X498" i="1"/>
  <c r="Y497" i="1"/>
  <c r="X497" i="1"/>
  <c r="Y496" i="1"/>
  <c r="X496" i="1"/>
  <c r="Y495" i="1"/>
  <c r="X495" i="1"/>
  <c r="Y494" i="1"/>
  <c r="Y499" i="1" s="1"/>
  <c r="X494" i="1"/>
  <c r="V538" i="1" s="1"/>
  <c r="W490" i="1"/>
  <c r="W489" i="1"/>
  <c r="X488" i="1"/>
  <c r="O488" i="1"/>
  <c r="W486" i="1"/>
  <c r="W485" i="1"/>
  <c r="X484" i="1"/>
  <c r="Y484" i="1" s="1"/>
  <c r="O484" i="1"/>
  <c r="Y483" i="1"/>
  <c r="X483" i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Y479" i="1" s="1"/>
  <c r="X473" i="1"/>
  <c r="O473" i="1"/>
  <c r="W471" i="1"/>
  <c r="X470" i="1"/>
  <c r="W470" i="1"/>
  <c r="Y469" i="1"/>
  <c r="X469" i="1"/>
  <c r="O469" i="1"/>
  <c r="X468" i="1"/>
  <c r="O468" i="1"/>
  <c r="W466" i="1"/>
  <c r="W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Y435" i="1"/>
  <c r="X435" i="1"/>
  <c r="O435" i="1"/>
  <c r="X434" i="1"/>
  <c r="Y434" i="1" s="1"/>
  <c r="O434" i="1"/>
  <c r="Y433" i="1"/>
  <c r="X433" i="1"/>
  <c r="O433" i="1"/>
  <c r="X432" i="1"/>
  <c r="Y432" i="1" s="1"/>
  <c r="O432" i="1"/>
  <c r="Y431" i="1"/>
  <c r="X431" i="1"/>
  <c r="O431" i="1"/>
  <c r="X430" i="1"/>
  <c r="Y430" i="1" s="1"/>
  <c r="O430" i="1"/>
  <c r="Y429" i="1"/>
  <c r="X429" i="1"/>
  <c r="X437" i="1" s="1"/>
  <c r="O429" i="1"/>
  <c r="W427" i="1"/>
  <c r="W426" i="1"/>
  <c r="Y425" i="1"/>
  <c r="X425" i="1"/>
  <c r="O425" i="1"/>
  <c r="X424" i="1"/>
  <c r="O424" i="1"/>
  <c r="W421" i="1"/>
  <c r="W420" i="1"/>
  <c r="X419" i="1"/>
  <c r="Y419" i="1" s="1"/>
  <c r="O419" i="1"/>
  <c r="Y418" i="1"/>
  <c r="X418" i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Y408" i="1"/>
  <c r="X408" i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Y400" i="1"/>
  <c r="X400" i="1"/>
  <c r="O400" i="1"/>
  <c r="X399" i="1"/>
  <c r="Y399" i="1" s="1"/>
  <c r="O399" i="1"/>
  <c r="Y398" i="1"/>
  <c r="X398" i="1"/>
  <c r="O398" i="1"/>
  <c r="X397" i="1"/>
  <c r="Y397" i="1" s="1"/>
  <c r="O397" i="1"/>
  <c r="Y396" i="1"/>
  <c r="X396" i="1"/>
  <c r="O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O391" i="1"/>
  <c r="W389" i="1"/>
  <c r="W388" i="1"/>
  <c r="X387" i="1"/>
  <c r="Y387" i="1" s="1"/>
  <c r="O387" i="1"/>
  <c r="Y386" i="1"/>
  <c r="Y388" i="1" s="1"/>
  <c r="X386" i="1"/>
  <c r="O386" i="1"/>
  <c r="W382" i="1"/>
  <c r="X381" i="1"/>
  <c r="W381" i="1"/>
  <c r="Y380" i="1"/>
  <c r="Y381" i="1" s="1"/>
  <c r="X380" i="1"/>
  <c r="X382" i="1" s="1"/>
  <c r="O380" i="1"/>
  <c r="W378" i="1"/>
  <c r="W377" i="1"/>
  <c r="Y376" i="1"/>
  <c r="X376" i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Y368" i="1"/>
  <c r="Y370" i="1" s="1"/>
  <c r="X368" i="1"/>
  <c r="X370" i="1" s="1"/>
  <c r="O368" i="1"/>
  <c r="W366" i="1"/>
  <c r="W365" i="1"/>
  <c r="Y364" i="1"/>
  <c r="X364" i="1"/>
  <c r="O364" i="1"/>
  <c r="X363" i="1"/>
  <c r="Y363" i="1" s="1"/>
  <c r="O363" i="1"/>
  <c r="Y362" i="1"/>
  <c r="X362" i="1"/>
  <c r="O362" i="1"/>
  <c r="X361" i="1"/>
  <c r="Y361" i="1" s="1"/>
  <c r="O361" i="1"/>
  <c r="Y360" i="1"/>
  <c r="X360" i="1"/>
  <c r="O360" i="1"/>
  <c r="W357" i="1"/>
  <c r="X356" i="1"/>
  <c r="W356" i="1"/>
  <c r="Y355" i="1"/>
  <c r="Y356" i="1" s="1"/>
  <c r="X355" i="1"/>
  <c r="X357" i="1" s="1"/>
  <c r="O355" i="1"/>
  <c r="W353" i="1"/>
  <c r="W352" i="1"/>
  <c r="Y351" i="1"/>
  <c r="X351" i="1"/>
  <c r="O351" i="1"/>
  <c r="X350" i="1"/>
  <c r="X352" i="1" s="1"/>
  <c r="O350" i="1"/>
  <c r="W348" i="1"/>
  <c r="W347" i="1"/>
  <c r="X346" i="1"/>
  <c r="Y346" i="1" s="1"/>
  <c r="O346" i="1"/>
  <c r="Y345" i="1"/>
  <c r="X345" i="1"/>
  <c r="O345" i="1"/>
  <c r="X344" i="1"/>
  <c r="O344" i="1"/>
  <c r="W342" i="1"/>
  <c r="W341" i="1"/>
  <c r="X340" i="1"/>
  <c r="Y340" i="1" s="1"/>
  <c r="O340" i="1"/>
  <c r="Y339" i="1"/>
  <c r="X339" i="1"/>
  <c r="O339" i="1"/>
  <c r="X338" i="1"/>
  <c r="Y338" i="1" s="1"/>
  <c r="O338" i="1"/>
  <c r="Y337" i="1"/>
  <c r="X337" i="1"/>
  <c r="O337" i="1"/>
  <c r="X336" i="1"/>
  <c r="Y336" i="1" s="1"/>
  <c r="O336" i="1"/>
  <c r="Y335" i="1"/>
  <c r="X335" i="1"/>
  <c r="O335" i="1"/>
  <c r="X334" i="1"/>
  <c r="Y334" i="1" s="1"/>
  <c r="O334" i="1"/>
  <c r="Y333" i="1"/>
  <c r="Y341" i="1" s="1"/>
  <c r="X333" i="1"/>
  <c r="O333" i="1"/>
  <c r="W329" i="1"/>
  <c r="X328" i="1"/>
  <c r="W328" i="1"/>
  <c r="Y327" i="1"/>
  <c r="Y328" i="1" s="1"/>
  <c r="X327" i="1"/>
  <c r="X329" i="1" s="1"/>
  <c r="O327" i="1"/>
  <c r="W325" i="1"/>
  <c r="X324" i="1"/>
  <c r="W324" i="1"/>
  <c r="Y323" i="1"/>
  <c r="Y324" i="1" s="1"/>
  <c r="X323" i="1"/>
  <c r="X325" i="1" s="1"/>
  <c r="O323" i="1"/>
  <c r="W321" i="1"/>
  <c r="X320" i="1"/>
  <c r="W320" i="1"/>
  <c r="Y319" i="1"/>
  <c r="X319" i="1"/>
  <c r="O319" i="1"/>
  <c r="X318" i="1"/>
  <c r="Y318" i="1" s="1"/>
  <c r="O318" i="1"/>
  <c r="Y317" i="1"/>
  <c r="X317" i="1"/>
  <c r="X321" i="1" s="1"/>
  <c r="O317" i="1"/>
  <c r="W315" i="1"/>
  <c r="X314" i="1"/>
  <c r="W314" i="1"/>
  <c r="Y313" i="1"/>
  <c r="Y314" i="1" s="1"/>
  <c r="X313" i="1"/>
  <c r="O313" i="1"/>
  <c r="W310" i="1"/>
  <c r="W309" i="1"/>
  <c r="Y308" i="1"/>
  <c r="X308" i="1"/>
  <c r="O308" i="1"/>
  <c r="X307" i="1"/>
  <c r="X309" i="1" s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Y300" i="1"/>
  <c r="X300" i="1"/>
  <c r="O300" i="1"/>
  <c r="X299" i="1"/>
  <c r="Y299" i="1" s="1"/>
  <c r="O299" i="1"/>
  <c r="Y298" i="1"/>
  <c r="Y304" i="1" s="1"/>
  <c r="X298" i="1"/>
  <c r="O298" i="1"/>
  <c r="X297" i="1"/>
  <c r="Y297" i="1" s="1"/>
  <c r="O297" i="1"/>
  <c r="Y296" i="1"/>
  <c r="X296" i="1"/>
  <c r="O538" i="1" s="1"/>
  <c r="O296" i="1"/>
  <c r="W293" i="1"/>
  <c r="W292" i="1"/>
  <c r="Y291" i="1"/>
  <c r="X291" i="1"/>
  <c r="O291" i="1"/>
  <c r="X290" i="1"/>
  <c r="Y290" i="1" s="1"/>
  <c r="O290" i="1"/>
  <c r="Y289" i="1"/>
  <c r="Y292" i="1" s="1"/>
  <c r="X289" i="1"/>
  <c r="O289" i="1"/>
  <c r="W287" i="1"/>
  <c r="W286" i="1"/>
  <c r="Y285" i="1"/>
  <c r="X285" i="1"/>
  <c r="O285" i="1"/>
  <c r="X284" i="1"/>
  <c r="Y284" i="1" s="1"/>
  <c r="X283" i="1"/>
  <c r="W281" i="1"/>
  <c r="X280" i="1"/>
  <c r="W280" i="1"/>
  <c r="Y279" i="1"/>
  <c r="X279" i="1"/>
  <c r="O279" i="1"/>
  <c r="X278" i="1"/>
  <c r="Y278" i="1" s="1"/>
  <c r="O278" i="1"/>
  <c r="Y277" i="1"/>
  <c r="X277" i="1"/>
  <c r="X281" i="1" s="1"/>
  <c r="O277" i="1"/>
  <c r="W275" i="1"/>
  <c r="W274" i="1"/>
  <c r="Y273" i="1"/>
  <c r="X273" i="1"/>
  <c r="O273" i="1"/>
  <c r="X272" i="1"/>
  <c r="Y272" i="1" s="1"/>
  <c r="O272" i="1"/>
  <c r="Y271" i="1"/>
  <c r="X271" i="1"/>
  <c r="O271" i="1"/>
  <c r="X270" i="1"/>
  <c r="Y270" i="1" s="1"/>
  <c r="O270" i="1"/>
  <c r="Y269" i="1"/>
  <c r="X269" i="1"/>
  <c r="O269" i="1"/>
  <c r="X268" i="1"/>
  <c r="Y268" i="1" s="1"/>
  <c r="O268" i="1"/>
  <c r="Y267" i="1"/>
  <c r="X267" i="1"/>
  <c r="O267" i="1"/>
  <c r="X266" i="1"/>
  <c r="Y266" i="1" s="1"/>
  <c r="O266" i="1"/>
  <c r="X265" i="1"/>
  <c r="X275" i="1" s="1"/>
  <c r="O265" i="1"/>
  <c r="W263" i="1"/>
  <c r="W262" i="1"/>
  <c r="X261" i="1"/>
  <c r="Y261" i="1" s="1"/>
  <c r="O261" i="1"/>
  <c r="Y260" i="1"/>
  <c r="X260" i="1"/>
  <c r="O260" i="1"/>
  <c r="X259" i="1"/>
  <c r="X263" i="1" s="1"/>
  <c r="O259" i="1"/>
  <c r="Y258" i="1"/>
  <c r="X258" i="1"/>
  <c r="X262" i="1" s="1"/>
  <c r="O258" i="1"/>
  <c r="W256" i="1"/>
  <c r="X255" i="1"/>
  <c r="W255" i="1"/>
  <c r="Y254" i="1"/>
  <c r="Y255" i="1" s="1"/>
  <c r="X254" i="1"/>
  <c r="X256" i="1" s="1"/>
  <c r="O254" i="1"/>
  <c r="W252" i="1"/>
  <c r="W251" i="1"/>
  <c r="Y250" i="1"/>
  <c r="X250" i="1"/>
  <c r="O250" i="1"/>
  <c r="X249" i="1"/>
  <c r="Y249" i="1" s="1"/>
  <c r="O249" i="1"/>
  <c r="Y248" i="1"/>
  <c r="X248" i="1"/>
  <c r="O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N538" i="1" s="1"/>
  <c r="O235" i="1"/>
  <c r="W232" i="1"/>
  <c r="W231" i="1"/>
  <c r="X230" i="1"/>
  <c r="Y230" i="1" s="1"/>
  <c r="O230" i="1"/>
  <c r="Y229" i="1"/>
  <c r="X229" i="1"/>
  <c r="O229" i="1"/>
  <c r="X228" i="1"/>
  <c r="Y228" i="1" s="1"/>
  <c r="O228" i="1"/>
  <c r="Y227" i="1"/>
  <c r="X227" i="1"/>
  <c r="O227" i="1"/>
  <c r="X226" i="1"/>
  <c r="X232" i="1" s="1"/>
  <c r="O226" i="1"/>
  <c r="Y225" i="1"/>
  <c r="X225" i="1"/>
  <c r="X231" i="1" s="1"/>
  <c r="O225" i="1"/>
  <c r="W222" i="1"/>
  <c r="W221" i="1"/>
  <c r="Y220" i="1"/>
  <c r="X220" i="1"/>
  <c r="O220" i="1"/>
  <c r="X219" i="1"/>
  <c r="X221" i="1" s="1"/>
  <c r="O219" i="1"/>
  <c r="W217" i="1"/>
  <c r="W216" i="1"/>
  <c r="X215" i="1"/>
  <c r="Y215" i="1" s="1"/>
  <c r="O215" i="1"/>
  <c r="Y214" i="1"/>
  <c r="X214" i="1"/>
  <c r="O214" i="1"/>
  <c r="X213" i="1"/>
  <c r="Y213" i="1" s="1"/>
  <c r="O213" i="1"/>
  <c r="Y212" i="1"/>
  <c r="X212" i="1"/>
  <c r="O212" i="1"/>
  <c r="X211" i="1"/>
  <c r="X217" i="1" s="1"/>
  <c r="O211" i="1"/>
  <c r="Y210" i="1"/>
  <c r="X210" i="1"/>
  <c r="O210" i="1"/>
  <c r="W207" i="1"/>
  <c r="W206" i="1"/>
  <c r="Y205" i="1"/>
  <c r="X205" i="1"/>
  <c r="O205" i="1"/>
  <c r="X204" i="1"/>
  <c r="Y204" i="1" s="1"/>
  <c r="O204" i="1"/>
  <c r="Y203" i="1"/>
  <c r="X203" i="1"/>
  <c r="O203" i="1"/>
  <c r="X202" i="1"/>
  <c r="X206" i="1" s="1"/>
  <c r="O202" i="1"/>
  <c r="W200" i="1"/>
  <c r="W199" i="1"/>
  <c r="X198" i="1"/>
  <c r="Y198" i="1" s="1"/>
  <c r="O198" i="1"/>
  <c r="Y197" i="1"/>
  <c r="X197" i="1"/>
  <c r="O197" i="1"/>
  <c r="X196" i="1"/>
  <c r="Y196" i="1" s="1"/>
  <c r="O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X200" i="1" s="1"/>
  <c r="O182" i="1"/>
  <c r="W180" i="1"/>
  <c r="W179" i="1"/>
  <c r="X178" i="1"/>
  <c r="Y178" i="1" s="1"/>
  <c r="O178" i="1"/>
  <c r="Y177" i="1"/>
  <c r="X177" i="1"/>
  <c r="O177" i="1"/>
  <c r="X176" i="1"/>
  <c r="X180" i="1" s="1"/>
  <c r="O176" i="1"/>
  <c r="Y175" i="1"/>
  <c r="X175" i="1"/>
  <c r="X179" i="1" s="1"/>
  <c r="O175" i="1"/>
  <c r="W173" i="1"/>
  <c r="W172" i="1"/>
  <c r="Y171" i="1"/>
  <c r="X171" i="1"/>
  <c r="O171" i="1"/>
  <c r="X170" i="1"/>
  <c r="X173" i="1" s="1"/>
  <c r="O170" i="1"/>
  <c r="W168" i="1"/>
  <c r="W167" i="1"/>
  <c r="X166" i="1"/>
  <c r="Y166" i="1" s="1"/>
  <c r="O166" i="1"/>
  <c r="Y165" i="1"/>
  <c r="Y167" i="1" s="1"/>
  <c r="X165" i="1"/>
  <c r="O165" i="1"/>
  <c r="W162" i="1"/>
  <c r="W161" i="1"/>
  <c r="Y160" i="1"/>
  <c r="X160" i="1"/>
  <c r="O160" i="1"/>
  <c r="X159" i="1"/>
  <c r="Y159" i="1" s="1"/>
  <c r="O159" i="1"/>
  <c r="Y158" i="1"/>
  <c r="X158" i="1"/>
  <c r="O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W149" i="1"/>
  <c r="W148" i="1"/>
  <c r="Y147" i="1"/>
  <c r="X147" i="1"/>
  <c r="O147" i="1"/>
  <c r="X146" i="1"/>
  <c r="X148" i="1" s="1"/>
  <c r="O146" i="1"/>
  <c r="Y145" i="1"/>
  <c r="X145" i="1"/>
  <c r="G538" i="1" s="1"/>
  <c r="O145" i="1"/>
  <c r="W141" i="1"/>
  <c r="W140" i="1"/>
  <c r="Y139" i="1"/>
  <c r="X139" i="1"/>
  <c r="O139" i="1"/>
  <c r="X138" i="1"/>
  <c r="Y138" i="1" s="1"/>
  <c r="O138" i="1"/>
  <c r="Y137" i="1"/>
  <c r="X137" i="1"/>
  <c r="O137" i="1"/>
  <c r="X136" i="1"/>
  <c r="X140" i="1" s="1"/>
  <c r="O136" i="1"/>
  <c r="Y135" i="1"/>
  <c r="X135" i="1"/>
  <c r="O135" i="1"/>
  <c r="W132" i="1"/>
  <c r="W131" i="1"/>
  <c r="Y130" i="1"/>
  <c r="X130" i="1"/>
  <c r="O130" i="1"/>
  <c r="X129" i="1"/>
  <c r="Y129" i="1" s="1"/>
  <c r="O129" i="1"/>
  <c r="Y128" i="1"/>
  <c r="X128" i="1"/>
  <c r="O128" i="1"/>
  <c r="X127" i="1"/>
  <c r="Y127" i="1" s="1"/>
  <c r="O127" i="1"/>
  <c r="Y126" i="1"/>
  <c r="X126" i="1"/>
  <c r="O126" i="1"/>
  <c r="X125" i="1"/>
  <c r="X131" i="1" s="1"/>
  <c r="O125" i="1"/>
  <c r="Y124" i="1"/>
  <c r="X124" i="1"/>
  <c r="X132" i="1" s="1"/>
  <c r="O124" i="1"/>
  <c r="W122" i="1"/>
  <c r="W121" i="1"/>
  <c r="Y120" i="1"/>
  <c r="X120" i="1"/>
  <c r="O120" i="1"/>
  <c r="X119" i="1"/>
  <c r="Y119" i="1" s="1"/>
  <c r="O119" i="1"/>
  <c r="Y118" i="1"/>
  <c r="X118" i="1"/>
  <c r="O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X121" i="1" s="1"/>
  <c r="O109" i="1"/>
  <c r="Y108" i="1"/>
  <c r="X108" i="1"/>
  <c r="Y107" i="1"/>
  <c r="X107" i="1"/>
  <c r="X122" i="1" s="1"/>
  <c r="W105" i="1"/>
  <c r="W104" i="1"/>
  <c r="X103" i="1"/>
  <c r="Y103" i="1" s="1"/>
  <c r="O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Y104" i="1" s="1"/>
  <c r="X96" i="1"/>
  <c r="X104" i="1" s="1"/>
  <c r="O96" i="1"/>
  <c r="W94" i="1"/>
  <c r="W93" i="1"/>
  <c r="Y92" i="1"/>
  <c r="X92" i="1"/>
  <c r="O92" i="1"/>
  <c r="X91" i="1"/>
  <c r="Y91" i="1" s="1"/>
  <c r="O91" i="1"/>
  <c r="Y90" i="1"/>
  <c r="X90" i="1"/>
  <c r="O90" i="1"/>
  <c r="X89" i="1"/>
  <c r="X94" i="1" s="1"/>
  <c r="O89" i="1"/>
  <c r="W87" i="1"/>
  <c r="W86" i="1"/>
  <c r="X85" i="1"/>
  <c r="Y85" i="1" s="1"/>
  <c r="O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Y65" i="1" s="1"/>
  <c r="O65" i="1"/>
  <c r="Y64" i="1"/>
  <c r="X64" i="1"/>
  <c r="O64" i="1"/>
  <c r="W61" i="1"/>
  <c r="W60" i="1"/>
  <c r="Y59" i="1"/>
  <c r="X59" i="1"/>
  <c r="Y58" i="1"/>
  <c r="X58" i="1"/>
  <c r="O58" i="1"/>
  <c r="X57" i="1"/>
  <c r="Y57" i="1" s="1"/>
  <c r="O57" i="1"/>
  <c r="Y56" i="1"/>
  <c r="Y60" i="1" s="1"/>
  <c r="X56" i="1"/>
  <c r="O56" i="1"/>
  <c r="W53" i="1"/>
  <c r="W528" i="1" s="1"/>
  <c r="W52" i="1"/>
  <c r="Y51" i="1"/>
  <c r="X51" i="1"/>
  <c r="O51" i="1"/>
  <c r="X50" i="1"/>
  <c r="C538" i="1" s="1"/>
  <c r="O50" i="1"/>
  <c r="W46" i="1"/>
  <c r="W45" i="1"/>
  <c r="X44" i="1"/>
  <c r="X46" i="1" s="1"/>
  <c r="O44" i="1"/>
  <c r="W42" i="1"/>
  <c r="W41" i="1"/>
  <c r="X40" i="1"/>
  <c r="X41" i="1" s="1"/>
  <c r="O40" i="1"/>
  <c r="W38" i="1"/>
  <c r="W37" i="1"/>
  <c r="X36" i="1"/>
  <c r="X38" i="1" s="1"/>
  <c r="O36" i="1"/>
  <c r="W34" i="1"/>
  <c r="W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O27" i="1"/>
  <c r="X26" i="1"/>
  <c r="X33" i="1" s="1"/>
  <c r="O26" i="1"/>
  <c r="W24" i="1"/>
  <c r="W23" i="1"/>
  <c r="W532" i="1" s="1"/>
  <c r="X22" i="1"/>
  <c r="O22" i="1"/>
  <c r="H10" i="1"/>
  <c r="A9" i="1"/>
  <c r="F10" i="1" s="1"/>
  <c r="D7" i="1"/>
  <c r="P6" i="1"/>
  <c r="O2" i="1"/>
  <c r="Y86" i="1" l="1"/>
  <c r="Y161" i="1"/>
  <c r="H9" i="1"/>
  <c r="A10" i="1"/>
  <c r="B538" i="1"/>
  <c r="X530" i="1"/>
  <c r="X529" i="1"/>
  <c r="X34" i="1"/>
  <c r="X42" i="1"/>
  <c r="X52" i="1"/>
  <c r="X60" i="1"/>
  <c r="X87" i="1"/>
  <c r="X93" i="1"/>
  <c r="X105" i="1"/>
  <c r="X161" i="1"/>
  <c r="X168" i="1"/>
  <c r="X172" i="1"/>
  <c r="F9" i="1"/>
  <c r="J9" i="1"/>
  <c r="Y22" i="1"/>
  <c r="Y23" i="1" s="1"/>
  <c r="X23" i="1"/>
  <c r="Y26" i="1"/>
  <c r="Y33" i="1" s="1"/>
  <c r="Y36" i="1"/>
  <c r="Y37" i="1" s="1"/>
  <c r="X37" i="1"/>
  <c r="Y40" i="1"/>
  <c r="Y41" i="1" s="1"/>
  <c r="Y44" i="1"/>
  <c r="Y45" i="1" s="1"/>
  <c r="X45" i="1"/>
  <c r="Y50" i="1"/>
  <c r="Y52" i="1" s="1"/>
  <c r="X53" i="1"/>
  <c r="D538" i="1"/>
  <c r="X61" i="1"/>
  <c r="E538" i="1"/>
  <c r="X86" i="1"/>
  <c r="Y89" i="1"/>
  <c r="Y93" i="1" s="1"/>
  <c r="Y109" i="1"/>
  <c r="Y121" i="1" s="1"/>
  <c r="Y125" i="1"/>
  <c r="Y131" i="1" s="1"/>
  <c r="F538" i="1"/>
  <c r="Y136" i="1"/>
  <c r="Y140" i="1" s="1"/>
  <c r="X141" i="1"/>
  <c r="Y146" i="1"/>
  <c r="Y148" i="1" s="1"/>
  <c r="X149" i="1"/>
  <c r="H538" i="1"/>
  <c r="X162" i="1"/>
  <c r="I538" i="1"/>
  <c r="X167" i="1"/>
  <c r="Y170" i="1"/>
  <c r="Y172" i="1" s="1"/>
  <c r="Y176" i="1"/>
  <c r="Y179" i="1" s="1"/>
  <c r="Y182" i="1"/>
  <c r="Y199" i="1" s="1"/>
  <c r="X199" i="1"/>
  <c r="Y202" i="1"/>
  <c r="Y206" i="1" s="1"/>
  <c r="X207" i="1"/>
  <c r="J538" i="1"/>
  <c r="Y211" i="1"/>
  <c r="Y216" i="1" s="1"/>
  <c r="X216" i="1"/>
  <c r="Y219" i="1"/>
  <c r="Y221" i="1" s="1"/>
  <c r="X222" i="1"/>
  <c r="Y226" i="1"/>
  <c r="Y231" i="1" s="1"/>
  <c r="Y235" i="1"/>
  <c r="Y251" i="1" s="1"/>
  <c r="X252" i="1"/>
  <c r="Y259" i="1"/>
  <c r="Y262" i="1" s="1"/>
  <c r="Y265" i="1"/>
  <c r="Y274" i="1" s="1"/>
  <c r="X274" i="1"/>
  <c r="Y280" i="1"/>
  <c r="X293" i="1"/>
  <c r="X292" i="1"/>
  <c r="Y320" i="1"/>
  <c r="X341" i="1"/>
  <c r="X342" i="1"/>
  <c r="X347" i="1"/>
  <c r="Y344" i="1"/>
  <c r="Y347" i="1" s="1"/>
  <c r="Y365" i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W531" i="1"/>
  <c r="Q538" i="1"/>
  <c r="X24" i="1"/>
  <c r="X251" i="1"/>
  <c r="X287" i="1"/>
  <c r="Y283" i="1"/>
  <c r="Y286" i="1" s="1"/>
  <c r="X286" i="1"/>
  <c r="X305" i="1"/>
  <c r="X310" i="1"/>
  <c r="Y307" i="1"/>
  <c r="Y309" i="1" s="1"/>
  <c r="X348" i="1"/>
  <c r="X353" i="1"/>
  <c r="Y350" i="1"/>
  <c r="Y352" i="1" s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Y533" i="1" l="1"/>
  <c r="X528" i="1"/>
  <c r="X532" i="1"/>
  <c r="X531" i="1"/>
</calcChain>
</file>

<file path=xl/sharedStrings.xml><?xml version="1.0" encoding="utf-8"?>
<sst xmlns="http://schemas.openxmlformats.org/spreadsheetml/2006/main" count="2266" uniqueCount="744">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</sst>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1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17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535" t="s">
        <v>0</v>
      </c>
      <c r="E1" s="405"/>
      <c r="F1" s="405"/>
      <c r="G1" s="12" t="s">
        <v>1</v>
      </c>
      <c r="H1" s="535" t="s">
        <v>2</v>
      </c>
      <c r="I1" s="405"/>
      <c r="J1" s="405"/>
      <c r="K1" s="405"/>
      <c r="L1" s="405"/>
      <c r="M1" s="405"/>
      <c r="N1" s="405"/>
      <c r="O1" s="405"/>
      <c r="P1" s="405"/>
      <c r="Q1" s="404" t="s">
        <v>3</v>
      </c>
      <c r="R1" s="405"/>
      <c r="S1" s="4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/>
      <c r="Q2" s="376"/>
      <c r="R2" s="376"/>
      <c r="S2" s="376"/>
      <c r="T2" s="376"/>
      <c r="U2" s="376"/>
      <c r="V2" s="376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6"/>
      <c r="P3" s="376"/>
      <c r="Q3" s="376"/>
      <c r="R3" s="376"/>
      <c r="S3" s="376"/>
      <c r="T3" s="376"/>
      <c r="U3" s="376"/>
      <c r="V3" s="376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96" t="s">
        <v>7</v>
      </c>
      <c r="B5" s="417"/>
      <c r="C5" s="418"/>
      <c r="D5" s="660"/>
      <c r="E5" s="661"/>
      <c r="F5" s="443" t="s">
        <v>8</v>
      </c>
      <c r="G5" s="418"/>
      <c r="H5" s="660"/>
      <c r="I5" s="713"/>
      <c r="J5" s="713"/>
      <c r="K5" s="713"/>
      <c r="L5" s="661"/>
      <c r="M5" s="59"/>
      <c r="O5" s="24" t="s">
        <v>9</v>
      </c>
      <c r="P5" s="409">
        <v>45403</v>
      </c>
      <c r="Q5" s="410"/>
      <c r="S5" s="537" t="s">
        <v>10</v>
      </c>
      <c r="T5" s="532"/>
      <c r="U5" s="539" t="s">
        <v>11</v>
      </c>
      <c r="V5" s="410"/>
      <c r="AA5" s="51"/>
      <c r="AB5" s="51"/>
      <c r="AC5" s="51"/>
    </row>
    <row r="6" spans="1:30" s="362" customFormat="1" ht="24" customHeight="1" x14ac:dyDescent="0.2">
      <c r="A6" s="596" t="s">
        <v>12</v>
      </c>
      <c r="B6" s="417"/>
      <c r="C6" s="418"/>
      <c r="D6" s="496" t="s">
        <v>13</v>
      </c>
      <c r="E6" s="497"/>
      <c r="F6" s="497"/>
      <c r="G6" s="497"/>
      <c r="H6" s="497"/>
      <c r="I6" s="497"/>
      <c r="J6" s="497"/>
      <c r="K6" s="497"/>
      <c r="L6" s="410"/>
      <c r="M6" s="60"/>
      <c r="O6" s="24" t="s">
        <v>14</v>
      </c>
      <c r="P6" s="731" t="str">
        <f>IF(P5=0," ",CHOOSE(WEEKDAY(P5,2),"Понедельник","Вторник","Среда","Четверг","Пятница","Суббота","Воскресенье"))</f>
        <v>Воскресенье</v>
      </c>
      <c r="Q6" s="372"/>
      <c r="S6" s="721" t="s">
        <v>15</v>
      </c>
      <c r="T6" s="532"/>
      <c r="U6" s="488" t="s">
        <v>16</v>
      </c>
      <c r="V6" s="489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55" t="str">
        <f>IFERROR(VLOOKUP(DeliveryAddress,Table,3,0),1)</f>
        <v>5</v>
      </c>
      <c r="E7" s="556"/>
      <c r="F7" s="556"/>
      <c r="G7" s="556"/>
      <c r="H7" s="556"/>
      <c r="I7" s="556"/>
      <c r="J7" s="556"/>
      <c r="K7" s="556"/>
      <c r="L7" s="402"/>
      <c r="M7" s="61"/>
      <c r="O7" s="24"/>
      <c r="P7" s="42"/>
      <c r="Q7" s="42"/>
      <c r="S7" s="376"/>
      <c r="T7" s="532"/>
      <c r="U7" s="490"/>
      <c r="V7" s="491"/>
      <c r="AA7" s="51"/>
      <c r="AB7" s="51"/>
      <c r="AC7" s="51"/>
    </row>
    <row r="8" spans="1:30" s="362" customFormat="1" ht="25.5" customHeight="1" x14ac:dyDescent="0.2">
      <c r="A8" s="400" t="s">
        <v>17</v>
      </c>
      <c r="B8" s="384"/>
      <c r="C8" s="385"/>
      <c r="D8" s="670"/>
      <c r="E8" s="671"/>
      <c r="F8" s="671"/>
      <c r="G8" s="671"/>
      <c r="H8" s="671"/>
      <c r="I8" s="671"/>
      <c r="J8" s="671"/>
      <c r="K8" s="671"/>
      <c r="L8" s="672"/>
      <c r="M8" s="62"/>
      <c r="O8" s="24" t="s">
        <v>18</v>
      </c>
      <c r="P8" s="401">
        <v>0.41666666666666669</v>
      </c>
      <c r="Q8" s="402"/>
      <c r="S8" s="376"/>
      <c r="T8" s="532"/>
      <c r="U8" s="490"/>
      <c r="V8" s="491"/>
      <c r="AA8" s="51"/>
      <c r="AB8" s="51"/>
      <c r="AC8" s="51"/>
    </row>
    <row r="9" spans="1:30" s="362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451"/>
      <c r="E9" s="412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411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M9" s="363"/>
      <c r="O9" s="26" t="s">
        <v>19</v>
      </c>
      <c r="P9" s="615"/>
      <c r="Q9" s="399"/>
      <c r="S9" s="376"/>
      <c r="T9" s="532"/>
      <c r="U9" s="492"/>
      <c r="V9" s="493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451"/>
      <c r="E10" s="412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501" t="str">
        <f>IFERROR(VLOOKUP($D$10,Proxy,2,FALSE),"")</f>
        <v/>
      </c>
      <c r="I10" s="376"/>
      <c r="J10" s="376"/>
      <c r="K10" s="376"/>
      <c r="L10" s="376"/>
      <c r="M10" s="361"/>
      <c r="O10" s="26" t="s">
        <v>20</v>
      </c>
      <c r="P10" s="543"/>
      <c r="Q10" s="544"/>
      <c r="T10" s="24" t="s">
        <v>21</v>
      </c>
      <c r="U10" s="685" t="s">
        <v>22</v>
      </c>
      <c r="V10" s="489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98"/>
      <c r="Q11" s="410"/>
      <c r="T11" s="24" t="s">
        <v>25</v>
      </c>
      <c r="U11" s="398" t="s">
        <v>26</v>
      </c>
      <c r="V11" s="399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416" t="s">
        <v>27</v>
      </c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8"/>
      <c r="M12" s="63"/>
      <c r="O12" s="24" t="s">
        <v>28</v>
      </c>
      <c r="P12" s="401"/>
      <c r="Q12" s="402"/>
      <c r="R12" s="23"/>
      <c r="T12" s="24"/>
      <c r="U12" s="405"/>
      <c r="V12" s="376"/>
      <c r="AA12" s="51"/>
      <c r="AB12" s="51"/>
      <c r="AC12" s="51"/>
    </row>
    <row r="13" spans="1:30" s="362" customFormat="1" ht="23.25" customHeight="1" x14ac:dyDescent="0.2">
      <c r="A13" s="416" t="s">
        <v>29</v>
      </c>
      <c r="B13" s="417"/>
      <c r="C13" s="417"/>
      <c r="D13" s="417"/>
      <c r="E13" s="417"/>
      <c r="F13" s="417"/>
      <c r="G13" s="417"/>
      <c r="H13" s="417"/>
      <c r="I13" s="417"/>
      <c r="J13" s="417"/>
      <c r="K13" s="417"/>
      <c r="L13" s="418"/>
      <c r="M13" s="63"/>
      <c r="N13" s="26"/>
      <c r="O13" s="26" t="s">
        <v>30</v>
      </c>
      <c r="P13" s="398"/>
      <c r="Q13" s="399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416" t="s">
        <v>31</v>
      </c>
      <c r="B14" s="417"/>
      <c r="C14" s="417"/>
      <c r="D14" s="417"/>
      <c r="E14" s="417"/>
      <c r="F14" s="417"/>
      <c r="G14" s="417"/>
      <c r="H14" s="417"/>
      <c r="I14" s="417"/>
      <c r="J14" s="417"/>
      <c r="K14" s="417"/>
      <c r="L14" s="418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425" t="s">
        <v>32</v>
      </c>
      <c r="B15" s="417"/>
      <c r="C15" s="417"/>
      <c r="D15" s="417"/>
      <c r="E15" s="417"/>
      <c r="F15" s="417"/>
      <c r="G15" s="417"/>
      <c r="H15" s="417"/>
      <c r="I15" s="417"/>
      <c r="J15" s="417"/>
      <c r="K15" s="417"/>
      <c r="L15" s="418"/>
      <c r="M15" s="64"/>
      <c r="O15" s="621" t="s">
        <v>33</v>
      </c>
      <c r="P15" s="405"/>
      <c r="Q15" s="405"/>
      <c r="R15" s="405"/>
      <c r="S15" s="4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22"/>
      <c r="P16" s="622"/>
      <c r="Q16" s="622"/>
      <c r="R16" s="622"/>
      <c r="S16" s="622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90" t="s">
        <v>34</v>
      </c>
      <c r="B17" s="390" t="s">
        <v>35</v>
      </c>
      <c r="C17" s="604" t="s">
        <v>36</v>
      </c>
      <c r="D17" s="390" t="s">
        <v>37</v>
      </c>
      <c r="E17" s="391"/>
      <c r="F17" s="390" t="s">
        <v>38</v>
      </c>
      <c r="G17" s="390" t="s">
        <v>39</v>
      </c>
      <c r="H17" s="390" t="s">
        <v>40</v>
      </c>
      <c r="I17" s="390" t="s">
        <v>41</v>
      </c>
      <c r="J17" s="390" t="s">
        <v>42</v>
      </c>
      <c r="K17" s="390" t="s">
        <v>43</v>
      </c>
      <c r="L17" s="390" t="s">
        <v>44</v>
      </c>
      <c r="M17" s="390" t="s">
        <v>45</v>
      </c>
      <c r="N17" s="390" t="s">
        <v>46</v>
      </c>
      <c r="O17" s="390" t="s">
        <v>47</v>
      </c>
      <c r="P17" s="691"/>
      <c r="Q17" s="691"/>
      <c r="R17" s="691"/>
      <c r="S17" s="391"/>
      <c r="T17" s="422" t="s">
        <v>48</v>
      </c>
      <c r="U17" s="418"/>
      <c r="V17" s="390" t="s">
        <v>49</v>
      </c>
      <c r="W17" s="390" t="s">
        <v>50</v>
      </c>
      <c r="X17" s="395" t="s">
        <v>51</v>
      </c>
      <c r="Y17" s="390" t="s">
        <v>52</v>
      </c>
      <c r="Z17" s="513" t="s">
        <v>53</v>
      </c>
      <c r="AA17" s="513" t="s">
        <v>54</v>
      </c>
      <c r="AB17" s="513" t="s">
        <v>55</v>
      </c>
      <c r="AC17" s="675"/>
      <c r="AD17" s="676"/>
      <c r="AE17" s="654"/>
      <c r="BB17" s="419" t="s">
        <v>56</v>
      </c>
    </row>
    <row r="18" spans="1:54" ht="14.25" customHeight="1" x14ac:dyDescent="0.2">
      <c r="A18" s="394"/>
      <c r="B18" s="394"/>
      <c r="C18" s="394"/>
      <c r="D18" s="392"/>
      <c r="E18" s="393"/>
      <c r="F18" s="394"/>
      <c r="G18" s="394"/>
      <c r="H18" s="394"/>
      <c r="I18" s="394"/>
      <c r="J18" s="394"/>
      <c r="K18" s="394"/>
      <c r="L18" s="394"/>
      <c r="M18" s="394"/>
      <c r="N18" s="394"/>
      <c r="O18" s="392"/>
      <c r="P18" s="692"/>
      <c r="Q18" s="692"/>
      <c r="R18" s="692"/>
      <c r="S18" s="393"/>
      <c r="T18" s="360" t="s">
        <v>57</v>
      </c>
      <c r="U18" s="360" t="s">
        <v>58</v>
      </c>
      <c r="V18" s="394"/>
      <c r="W18" s="394"/>
      <c r="X18" s="396"/>
      <c r="Y18" s="394"/>
      <c r="Z18" s="514"/>
      <c r="AA18" s="514"/>
      <c r="AB18" s="677"/>
      <c r="AC18" s="678"/>
      <c r="AD18" s="679"/>
      <c r="AE18" s="655"/>
      <c r="BB18" s="376"/>
    </row>
    <row r="19" spans="1:54" ht="27.75" customHeight="1" x14ac:dyDescent="0.2">
      <c r="A19" s="524" t="s">
        <v>59</v>
      </c>
      <c r="B19" s="525"/>
      <c r="C19" s="525"/>
      <c r="D19" s="525"/>
      <c r="E19" s="525"/>
      <c r="F19" s="525"/>
      <c r="G19" s="525"/>
      <c r="H19" s="525"/>
      <c r="I19" s="525"/>
      <c r="J19" s="525"/>
      <c r="K19" s="525"/>
      <c r="L19" s="525"/>
      <c r="M19" s="525"/>
      <c r="N19" s="525"/>
      <c r="O19" s="525"/>
      <c r="P19" s="525"/>
      <c r="Q19" s="525"/>
      <c r="R19" s="525"/>
      <c r="S19" s="525"/>
      <c r="T19" s="525"/>
      <c r="U19" s="525"/>
      <c r="V19" s="525"/>
      <c r="W19" s="525"/>
      <c r="X19" s="525"/>
      <c r="Y19" s="525"/>
      <c r="Z19" s="48"/>
      <c r="AA19" s="48"/>
    </row>
    <row r="20" spans="1:54" ht="16.5" customHeight="1" x14ac:dyDescent="0.25">
      <c r="A20" s="407" t="s">
        <v>59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59"/>
      <c r="AA20" s="359"/>
    </row>
    <row r="21" spans="1:54" ht="14.25" customHeight="1" x14ac:dyDescent="0.25">
      <c r="A21" s="382" t="s">
        <v>60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71">
        <v>4607091389258</v>
      </c>
      <c r="E22" s="372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4"/>
      <c r="Q22" s="374"/>
      <c r="R22" s="374"/>
      <c r="S22" s="372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5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7"/>
      <c r="O23" s="383" t="s">
        <v>66</v>
      </c>
      <c r="P23" s="384"/>
      <c r="Q23" s="384"/>
      <c r="R23" s="384"/>
      <c r="S23" s="384"/>
      <c r="T23" s="384"/>
      <c r="U23" s="385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7"/>
      <c r="O24" s="383" t="s">
        <v>66</v>
      </c>
      <c r="P24" s="384"/>
      <c r="Q24" s="384"/>
      <c r="R24" s="384"/>
      <c r="S24" s="384"/>
      <c r="T24" s="384"/>
      <c r="U24" s="385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customHeight="1" x14ac:dyDescent="0.25">
      <c r="A25" s="382" t="s">
        <v>68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71">
        <v>4607091383881</v>
      </c>
      <c r="E26" s="372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4"/>
      <c r="Q26" s="374"/>
      <c r="R26" s="374"/>
      <c r="S26" s="372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71">
        <v>4607091388237</v>
      </c>
      <c r="E27" s="372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6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4"/>
      <c r="Q27" s="374"/>
      <c r="R27" s="374"/>
      <c r="S27" s="372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71">
        <v>4607091383935</v>
      </c>
      <c r="E28" s="372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7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4"/>
      <c r="Q28" s="374"/>
      <c r="R28" s="374"/>
      <c r="S28" s="372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71">
        <v>4607091383935</v>
      </c>
      <c r="E29" s="372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73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4"/>
      <c r="Q29" s="374"/>
      <c r="R29" s="374"/>
      <c r="S29" s="372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71">
        <v>4680115881853</v>
      </c>
      <c r="E30" s="372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7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4"/>
      <c r="Q30" s="374"/>
      <c r="R30" s="374"/>
      <c r="S30" s="372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71">
        <v>4607091383911</v>
      </c>
      <c r="E31" s="372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73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4"/>
      <c r="Q31" s="374"/>
      <c r="R31" s="374"/>
      <c r="S31" s="372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71">
        <v>4607091388244</v>
      </c>
      <c r="E32" s="372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63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4"/>
      <c r="Q32" s="374"/>
      <c r="R32" s="374"/>
      <c r="S32" s="372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5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7"/>
      <c r="O33" s="383" t="s">
        <v>66</v>
      </c>
      <c r="P33" s="384"/>
      <c r="Q33" s="384"/>
      <c r="R33" s="384"/>
      <c r="S33" s="384"/>
      <c r="T33" s="384"/>
      <c r="U33" s="385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7"/>
      <c r="O34" s="383" t="s">
        <v>66</v>
      </c>
      <c r="P34" s="384"/>
      <c r="Q34" s="384"/>
      <c r="R34" s="384"/>
      <c r="S34" s="384"/>
      <c r="T34" s="384"/>
      <c r="U34" s="385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customHeight="1" x14ac:dyDescent="0.25">
      <c r="A35" s="382" t="s">
        <v>82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71">
        <v>4607091388503</v>
      </c>
      <c r="E36" s="372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7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4"/>
      <c r="Q36" s="374"/>
      <c r="R36" s="374"/>
      <c r="S36" s="372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5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7"/>
      <c r="O37" s="383" t="s">
        <v>66</v>
      </c>
      <c r="P37" s="384"/>
      <c r="Q37" s="384"/>
      <c r="R37" s="384"/>
      <c r="S37" s="384"/>
      <c r="T37" s="384"/>
      <c r="U37" s="385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7"/>
      <c r="O38" s="383" t="s">
        <v>66</v>
      </c>
      <c r="P38" s="384"/>
      <c r="Q38" s="384"/>
      <c r="R38" s="384"/>
      <c r="S38" s="384"/>
      <c r="T38" s="384"/>
      <c r="U38" s="385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customHeight="1" x14ac:dyDescent="0.25">
      <c r="A39" s="382" t="s">
        <v>87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71">
        <v>4607091388282</v>
      </c>
      <c r="E40" s="372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4"/>
      <c r="Q40" s="374"/>
      <c r="R40" s="374"/>
      <c r="S40" s="372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5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7"/>
      <c r="O41" s="383" t="s">
        <v>66</v>
      </c>
      <c r="P41" s="384"/>
      <c r="Q41" s="384"/>
      <c r="R41" s="384"/>
      <c r="S41" s="384"/>
      <c r="T41" s="384"/>
      <c r="U41" s="385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7"/>
      <c r="O42" s="383" t="s">
        <v>66</v>
      </c>
      <c r="P42" s="384"/>
      <c r="Q42" s="384"/>
      <c r="R42" s="384"/>
      <c r="S42" s="384"/>
      <c r="T42" s="384"/>
      <c r="U42" s="385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customHeight="1" x14ac:dyDescent="0.25">
      <c r="A43" s="382" t="s">
        <v>91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71">
        <v>4607091389111</v>
      </c>
      <c r="E44" s="372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7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4"/>
      <c r="Q44" s="374"/>
      <c r="R44" s="374"/>
      <c r="S44" s="372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5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7"/>
      <c r="O45" s="383" t="s">
        <v>66</v>
      </c>
      <c r="P45" s="384"/>
      <c r="Q45" s="384"/>
      <c r="R45" s="384"/>
      <c r="S45" s="384"/>
      <c r="T45" s="384"/>
      <c r="U45" s="385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7"/>
      <c r="O46" s="383" t="s">
        <v>66</v>
      </c>
      <c r="P46" s="384"/>
      <c r="Q46" s="384"/>
      <c r="R46" s="384"/>
      <c r="S46" s="384"/>
      <c r="T46" s="384"/>
      <c r="U46" s="385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customHeight="1" x14ac:dyDescent="0.2">
      <c r="A47" s="524" t="s">
        <v>94</v>
      </c>
      <c r="B47" s="525"/>
      <c r="C47" s="525"/>
      <c r="D47" s="525"/>
      <c r="E47" s="525"/>
      <c r="F47" s="525"/>
      <c r="G47" s="525"/>
      <c r="H47" s="525"/>
      <c r="I47" s="525"/>
      <c r="J47" s="525"/>
      <c r="K47" s="525"/>
      <c r="L47" s="525"/>
      <c r="M47" s="525"/>
      <c r="N47" s="525"/>
      <c r="O47" s="525"/>
      <c r="P47" s="525"/>
      <c r="Q47" s="525"/>
      <c r="R47" s="525"/>
      <c r="S47" s="525"/>
      <c r="T47" s="525"/>
      <c r="U47" s="525"/>
      <c r="V47" s="525"/>
      <c r="W47" s="525"/>
      <c r="X47" s="525"/>
      <c r="Y47" s="525"/>
      <c r="Z47" s="48"/>
      <c r="AA47" s="48"/>
    </row>
    <row r="48" spans="1:54" ht="16.5" customHeight="1" x14ac:dyDescent="0.25">
      <c r="A48" s="407" t="s">
        <v>95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59"/>
      <c r="AA48" s="359"/>
    </row>
    <row r="49" spans="1:54" ht="14.25" customHeight="1" x14ac:dyDescent="0.25">
      <c r="A49" s="382" t="s">
        <v>96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71">
        <v>4680115881440</v>
      </c>
      <c r="E50" s="372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7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4"/>
      <c r="Q50" s="374"/>
      <c r="R50" s="374"/>
      <c r="S50" s="372"/>
      <c r="T50" s="34"/>
      <c r="U50" s="34"/>
      <c r="V50" s="35" t="s">
        <v>65</v>
      </c>
      <c r="W50" s="365">
        <v>170</v>
      </c>
      <c r="X50" s="366">
        <f>IFERROR(IF(W50="",0,CEILING((W50/$H50),1)*$H50),"")</f>
        <v>172.8</v>
      </c>
      <c r="Y50" s="36">
        <f>IFERROR(IF(X50=0,"",ROUNDUP(X50/H50,0)*0.02175),"")</f>
        <v>0.34799999999999998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71">
        <v>4680115881433</v>
      </c>
      <c r="E51" s="372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4"/>
      <c r="Q51" s="374"/>
      <c r="R51" s="374"/>
      <c r="S51" s="372"/>
      <c r="T51" s="34"/>
      <c r="U51" s="34"/>
      <c r="V51" s="35" t="s">
        <v>65</v>
      </c>
      <c r="W51" s="365">
        <v>45</v>
      </c>
      <c r="X51" s="366">
        <f>IFERROR(IF(W51="",0,CEILING((W51/$H51),1)*$H51),"")</f>
        <v>45.900000000000006</v>
      </c>
      <c r="Y51" s="36">
        <f>IFERROR(IF(X51=0,"",ROUNDUP(X51/H51,0)*0.00753),"")</f>
        <v>0.12801000000000001</v>
      </c>
      <c r="Z51" s="56"/>
      <c r="AA51" s="57"/>
      <c r="AE51" s="58"/>
      <c r="BB51" s="77" t="s">
        <v>1</v>
      </c>
    </row>
    <row r="52" spans="1:54" x14ac:dyDescent="0.2">
      <c r="A52" s="375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7"/>
      <c r="O52" s="383" t="s">
        <v>66</v>
      </c>
      <c r="P52" s="384"/>
      <c r="Q52" s="384"/>
      <c r="R52" s="384"/>
      <c r="S52" s="384"/>
      <c r="T52" s="384"/>
      <c r="U52" s="385"/>
      <c r="V52" s="37" t="s">
        <v>67</v>
      </c>
      <c r="W52" s="367">
        <f>IFERROR(W50/H50,"0")+IFERROR(W51/H51,"0")</f>
        <v>32.407407407407405</v>
      </c>
      <c r="X52" s="367">
        <f>IFERROR(X50/H50,"0")+IFERROR(X51/H51,"0")</f>
        <v>33</v>
      </c>
      <c r="Y52" s="367">
        <f>IFERROR(IF(Y50="",0,Y50),"0")+IFERROR(IF(Y51="",0,Y51),"0")</f>
        <v>0.47600999999999999</v>
      </c>
      <c r="Z52" s="368"/>
      <c r="AA52" s="3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7"/>
      <c r="O53" s="383" t="s">
        <v>66</v>
      </c>
      <c r="P53" s="384"/>
      <c r="Q53" s="384"/>
      <c r="R53" s="384"/>
      <c r="S53" s="384"/>
      <c r="T53" s="384"/>
      <c r="U53" s="385"/>
      <c r="V53" s="37" t="s">
        <v>65</v>
      </c>
      <c r="W53" s="367">
        <f>IFERROR(SUM(W50:W51),"0")</f>
        <v>215</v>
      </c>
      <c r="X53" s="367">
        <f>IFERROR(SUM(X50:X51),"0")</f>
        <v>218.70000000000002</v>
      </c>
      <c r="Y53" s="37"/>
      <c r="Z53" s="368"/>
      <c r="AA53" s="368"/>
    </row>
    <row r="54" spans="1:54" ht="16.5" customHeight="1" x14ac:dyDescent="0.25">
      <c r="A54" s="407" t="s">
        <v>103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59"/>
      <c r="AA54" s="359"/>
    </row>
    <row r="55" spans="1:54" ht="14.25" customHeight="1" x14ac:dyDescent="0.25">
      <c r="A55" s="382" t="s">
        <v>104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71">
        <v>4680115881426</v>
      </c>
      <c r="E56" s="372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7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4"/>
      <c r="Q56" s="374"/>
      <c r="R56" s="374"/>
      <c r="S56" s="372"/>
      <c r="T56" s="34"/>
      <c r="U56" s="34"/>
      <c r="V56" s="35" t="s">
        <v>65</v>
      </c>
      <c r="W56" s="365">
        <v>25</v>
      </c>
      <c r="X56" s="366">
        <f>IFERROR(IF(W56="",0,CEILING((W56/$H56),1)*$H56),"")</f>
        <v>32.400000000000006</v>
      </c>
      <c r="Y56" s="36">
        <f>IFERROR(IF(X56=0,"",ROUNDUP(X56/H56,0)*0.02175),"")</f>
        <v>6.5250000000000002E-2</v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71">
        <v>4680115881426</v>
      </c>
      <c r="E57" s="372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7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4"/>
      <c r="Q57" s="374"/>
      <c r="R57" s="374"/>
      <c r="S57" s="372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71">
        <v>4680115881419</v>
      </c>
      <c r="E58" s="372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67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4"/>
      <c r="Q58" s="374"/>
      <c r="R58" s="374"/>
      <c r="S58" s="372"/>
      <c r="T58" s="34"/>
      <c r="U58" s="34"/>
      <c r="V58" s="35" t="s">
        <v>65</v>
      </c>
      <c r="W58" s="365">
        <v>272</v>
      </c>
      <c r="X58" s="366">
        <f>IFERROR(IF(W58="",0,CEILING((W58/$H58),1)*$H58),"")</f>
        <v>274.5</v>
      </c>
      <c r="Y58" s="36">
        <f>IFERROR(IF(X58=0,"",ROUNDUP(X58/H58,0)*0.00937),"")</f>
        <v>0.57157000000000002</v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71">
        <v>4680115881525</v>
      </c>
      <c r="E59" s="372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519" t="s">
        <v>113</v>
      </c>
      <c r="P59" s="374"/>
      <c r="Q59" s="374"/>
      <c r="R59" s="374"/>
      <c r="S59" s="372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5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7"/>
      <c r="O60" s="383" t="s">
        <v>66</v>
      </c>
      <c r="P60" s="384"/>
      <c r="Q60" s="384"/>
      <c r="R60" s="384"/>
      <c r="S60" s="384"/>
      <c r="T60" s="384"/>
      <c r="U60" s="385"/>
      <c r="V60" s="37" t="s">
        <v>67</v>
      </c>
      <c r="W60" s="367">
        <f>IFERROR(W56/H56,"0")+IFERROR(W57/H57,"0")+IFERROR(W58/H58,"0")+IFERROR(W59/H59,"0")</f>
        <v>62.75925925925926</v>
      </c>
      <c r="X60" s="367">
        <f>IFERROR(X56/H56,"0")+IFERROR(X57/H57,"0")+IFERROR(X58/H58,"0")+IFERROR(X59/H59,"0")</f>
        <v>64</v>
      </c>
      <c r="Y60" s="367">
        <f>IFERROR(IF(Y56="",0,Y56),"0")+IFERROR(IF(Y57="",0,Y57),"0")+IFERROR(IF(Y58="",0,Y58),"0")+IFERROR(IF(Y59="",0,Y59),"0")</f>
        <v>0.63682000000000005</v>
      </c>
      <c r="Z60" s="368"/>
      <c r="AA60" s="3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7"/>
      <c r="O61" s="383" t="s">
        <v>66</v>
      </c>
      <c r="P61" s="384"/>
      <c r="Q61" s="384"/>
      <c r="R61" s="384"/>
      <c r="S61" s="384"/>
      <c r="T61" s="384"/>
      <c r="U61" s="385"/>
      <c r="V61" s="37" t="s">
        <v>65</v>
      </c>
      <c r="W61" s="367">
        <f>IFERROR(SUM(W56:W59),"0")</f>
        <v>297</v>
      </c>
      <c r="X61" s="367">
        <f>IFERROR(SUM(X56:X59),"0")</f>
        <v>306.89999999999998</v>
      </c>
      <c r="Y61" s="37"/>
      <c r="Z61" s="368"/>
      <c r="AA61" s="368"/>
    </row>
    <row r="62" spans="1:54" ht="16.5" customHeight="1" x14ac:dyDescent="0.25">
      <c r="A62" s="407" t="s">
        <v>94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59"/>
      <c r="AA62" s="359"/>
    </row>
    <row r="63" spans="1:54" ht="14.25" customHeight="1" x14ac:dyDescent="0.25">
      <c r="A63" s="382" t="s">
        <v>104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76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71">
        <v>4607091382945</v>
      </c>
      <c r="E64" s="372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42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4"/>
      <c r="Q64" s="374"/>
      <c r="R64" s="374"/>
      <c r="S64" s="372"/>
      <c r="T64" s="34"/>
      <c r="U64" s="34"/>
      <c r="V64" s="35" t="s">
        <v>65</v>
      </c>
      <c r="W64" s="365">
        <v>8</v>
      </c>
      <c r="X64" s="366">
        <f t="shared" ref="X64:X85" si="2">IFERROR(IF(W64="",0,CEILING((W64/$H64),1)*$H64),"")</f>
        <v>11.2</v>
      </c>
      <c r="Y64" s="36">
        <f t="shared" ref="Y64:Y70" si="3">IFERROR(IF(X64=0,"",ROUNDUP(X64/H64,0)*0.02175),"")</f>
        <v>2.1749999999999999E-2</v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4301011380</v>
      </c>
      <c r="D65" s="371">
        <v>4607091385670</v>
      </c>
      <c r="E65" s="372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7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4"/>
      <c r="Q65" s="374"/>
      <c r="R65" s="374"/>
      <c r="S65" s="372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71">
        <v>4607091385670</v>
      </c>
      <c r="E66" s="372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4"/>
      <c r="Q66" s="374"/>
      <c r="R66" s="374"/>
      <c r="S66" s="372"/>
      <c r="T66" s="34"/>
      <c r="U66" s="34"/>
      <c r="V66" s="35" t="s">
        <v>65</v>
      </c>
      <c r="W66" s="365">
        <v>52</v>
      </c>
      <c r="X66" s="366">
        <f t="shared" si="2"/>
        <v>56</v>
      </c>
      <c r="Y66" s="36">
        <f t="shared" si="3"/>
        <v>0.10874999999999999</v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71">
        <v>4680115883956</v>
      </c>
      <c r="E67" s="372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51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4"/>
      <c r="Q67" s="374"/>
      <c r="R67" s="374"/>
      <c r="S67" s="372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71">
        <v>4680115881327</v>
      </c>
      <c r="E68" s="372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6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4"/>
      <c r="Q68" s="374"/>
      <c r="R68" s="374"/>
      <c r="S68" s="372"/>
      <c r="T68" s="34"/>
      <c r="U68" s="34"/>
      <c r="V68" s="35" t="s">
        <v>65</v>
      </c>
      <c r="W68" s="365">
        <v>10</v>
      </c>
      <c r="X68" s="366">
        <f t="shared" si="2"/>
        <v>10.8</v>
      </c>
      <c r="Y68" s="36">
        <f t="shared" si="3"/>
        <v>2.1749999999999999E-2</v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4301011703</v>
      </c>
      <c r="D69" s="371">
        <v>4680115882133</v>
      </c>
      <c r="E69" s="372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43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4"/>
      <c r="Q69" s="374"/>
      <c r="R69" s="374"/>
      <c r="S69" s="372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4301011514</v>
      </c>
      <c r="D70" s="371">
        <v>4680115882133</v>
      </c>
      <c r="E70" s="372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4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4"/>
      <c r="Q70" s="374"/>
      <c r="R70" s="374"/>
      <c r="S70" s="372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71">
        <v>4607091382952</v>
      </c>
      <c r="E71" s="372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6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4"/>
      <c r="Q71" s="374"/>
      <c r="R71" s="374"/>
      <c r="S71" s="372"/>
      <c r="T71" s="34"/>
      <c r="U71" s="34"/>
      <c r="V71" s="35" t="s">
        <v>65</v>
      </c>
      <c r="W71" s="365">
        <v>97</v>
      </c>
      <c r="X71" s="366">
        <f t="shared" si="2"/>
        <v>99</v>
      </c>
      <c r="Y71" s="36">
        <f>IFERROR(IF(X71=0,"",ROUNDUP(X71/H71,0)*0.00753),"")</f>
        <v>0.24849000000000002</v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71">
        <v>4607091385687</v>
      </c>
      <c r="E72" s="372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4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4"/>
      <c r="Q72" s="374"/>
      <c r="R72" s="374"/>
      <c r="S72" s="372"/>
      <c r="T72" s="34"/>
      <c r="U72" s="34"/>
      <c r="V72" s="35" t="s">
        <v>65</v>
      </c>
      <c r="W72" s="365">
        <v>223</v>
      </c>
      <c r="X72" s="366">
        <f t="shared" si="2"/>
        <v>224</v>
      </c>
      <c r="Y72" s="36">
        <f t="shared" ref="Y72:Y79" si="4">IFERROR(IF(X72=0,"",ROUNDUP(X72/H72,0)*0.00937),"")</f>
        <v>0.52471999999999996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4301011565</v>
      </c>
      <c r="D73" s="371">
        <v>4680115882539</v>
      </c>
      <c r="E73" s="372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6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4"/>
      <c r="Q73" s="374"/>
      <c r="R73" s="374"/>
      <c r="S73" s="372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71">
        <v>4607091384604</v>
      </c>
      <c r="E74" s="372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6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4"/>
      <c r="Q74" s="374"/>
      <c r="R74" s="374"/>
      <c r="S74" s="372"/>
      <c r="T74" s="34"/>
      <c r="U74" s="34"/>
      <c r="V74" s="35" t="s">
        <v>65</v>
      </c>
      <c r="W74" s="365">
        <v>203</v>
      </c>
      <c r="X74" s="366">
        <f t="shared" si="2"/>
        <v>204</v>
      </c>
      <c r="Y74" s="36">
        <f t="shared" si="4"/>
        <v>0.47787000000000002</v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71">
        <v>4607091384604</v>
      </c>
      <c r="E75" s="372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7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4"/>
      <c r="Q75" s="374"/>
      <c r="R75" s="374"/>
      <c r="S75" s="372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71">
        <v>4680115880283</v>
      </c>
      <c r="E76" s="372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4"/>
      <c r="Q76" s="374"/>
      <c r="R76" s="374"/>
      <c r="S76" s="372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71">
        <v>4680115883949</v>
      </c>
      <c r="E77" s="372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5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4"/>
      <c r="Q77" s="374"/>
      <c r="R77" s="374"/>
      <c r="S77" s="372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141</v>
      </c>
      <c r="B78" s="54" t="s">
        <v>142</v>
      </c>
      <c r="C78" s="31">
        <v>4301011476</v>
      </c>
      <c r="D78" s="371">
        <v>4680115881518</v>
      </c>
      <c r="E78" s="372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66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4"/>
      <c r="Q78" s="374"/>
      <c r="R78" s="374"/>
      <c r="S78" s="372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71">
        <v>4680115881303</v>
      </c>
      <c r="E79" s="372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6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4"/>
      <c r="Q79" s="374"/>
      <c r="R79" s="374"/>
      <c r="S79" s="372"/>
      <c r="T79" s="34"/>
      <c r="U79" s="34"/>
      <c r="V79" s="35" t="s">
        <v>65</v>
      </c>
      <c r="W79" s="365">
        <v>195</v>
      </c>
      <c r="X79" s="366">
        <f t="shared" si="2"/>
        <v>198</v>
      </c>
      <c r="Y79" s="36">
        <f t="shared" si="4"/>
        <v>0.41227999999999998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71">
        <v>4680115882577</v>
      </c>
      <c r="E80" s="372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4"/>
      <c r="Q80" s="374"/>
      <c r="R80" s="374"/>
      <c r="S80" s="372"/>
      <c r="T80" s="34"/>
      <c r="U80" s="34"/>
      <c r="V80" s="35" t="s">
        <v>65</v>
      </c>
      <c r="W80" s="365">
        <v>54</v>
      </c>
      <c r="X80" s="366">
        <f t="shared" si="2"/>
        <v>54.400000000000006</v>
      </c>
      <c r="Y80" s="36">
        <f>IFERROR(IF(X80=0,"",ROUNDUP(X80/H80,0)*0.00753),"")</f>
        <v>0.12801000000000001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145</v>
      </c>
      <c r="B81" s="54" t="s">
        <v>147</v>
      </c>
      <c r="C81" s="31">
        <v>4301011564</v>
      </c>
      <c r="D81" s="371">
        <v>4680115882577</v>
      </c>
      <c r="E81" s="372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7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4"/>
      <c r="Q81" s="374"/>
      <c r="R81" s="374"/>
      <c r="S81" s="372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4301011432</v>
      </c>
      <c r="D82" s="371">
        <v>4680115882720</v>
      </c>
      <c r="E82" s="372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49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4"/>
      <c r="Q82" s="374"/>
      <c r="R82" s="374"/>
      <c r="S82" s="372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150</v>
      </c>
      <c r="B83" s="54" t="s">
        <v>151</v>
      </c>
      <c r="C83" s="31">
        <v>4301011417</v>
      </c>
      <c r="D83" s="371">
        <v>4680115880269</v>
      </c>
      <c r="E83" s="372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4"/>
      <c r="Q83" s="374"/>
      <c r="R83" s="374"/>
      <c r="S83" s="372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71">
        <v>4680115880429</v>
      </c>
      <c r="E84" s="372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7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4"/>
      <c r="Q84" s="374"/>
      <c r="R84" s="374"/>
      <c r="S84" s="372"/>
      <c r="T84" s="34"/>
      <c r="U84" s="34"/>
      <c r="V84" s="35" t="s">
        <v>65</v>
      </c>
      <c r="W84" s="365">
        <v>223</v>
      </c>
      <c r="X84" s="366">
        <f t="shared" si="2"/>
        <v>225</v>
      </c>
      <c r="Y84" s="36">
        <f>IFERROR(IF(X84=0,"",ROUNDUP(X84/H84,0)*0.00937),"")</f>
        <v>0.46849999999999997</v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154</v>
      </c>
      <c r="B85" s="54" t="s">
        <v>155</v>
      </c>
      <c r="C85" s="31">
        <v>4301011462</v>
      </c>
      <c r="D85" s="371">
        <v>4680115881457</v>
      </c>
      <c r="E85" s="372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4"/>
      <c r="Q85" s="374"/>
      <c r="R85" s="374"/>
      <c r="S85" s="372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75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7"/>
      <c r="O86" s="383" t="s">
        <v>66</v>
      </c>
      <c r="P86" s="384"/>
      <c r="Q86" s="384"/>
      <c r="R86" s="384"/>
      <c r="S86" s="384"/>
      <c r="T86" s="384"/>
      <c r="U86" s="385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254.88029100529104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258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2.4121199999999998</v>
      </c>
      <c r="Z86" s="368"/>
      <c r="AA86" s="368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77"/>
      <c r="O87" s="383" t="s">
        <v>66</v>
      </c>
      <c r="P87" s="384"/>
      <c r="Q87" s="384"/>
      <c r="R87" s="384"/>
      <c r="S87" s="384"/>
      <c r="T87" s="384"/>
      <c r="U87" s="385"/>
      <c r="V87" s="37" t="s">
        <v>65</v>
      </c>
      <c r="W87" s="367">
        <f>IFERROR(SUM(W64:W85),"0")</f>
        <v>1065</v>
      </c>
      <c r="X87" s="367">
        <f>IFERROR(SUM(X64:X85),"0")</f>
        <v>1082.4000000000001</v>
      </c>
      <c r="Y87" s="37"/>
      <c r="Z87" s="368"/>
      <c r="AA87" s="368"/>
    </row>
    <row r="88" spans="1:54" ht="14.25" customHeight="1" x14ac:dyDescent="0.25">
      <c r="A88" s="382" t="s">
        <v>96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58"/>
      <c r="AA88" s="358"/>
    </row>
    <row r="89" spans="1:54" ht="16.5" customHeight="1" x14ac:dyDescent="0.25">
      <c r="A89" s="54" t="s">
        <v>156</v>
      </c>
      <c r="B89" s="54" t="s">
        <v>157</v>
      </c>
      <c r="C89" s="31">
        <v>4301020235</v>
      </c>
      <c r="D89" s="371">
        <v>4680115881488</v>
      </c>
      <c r="E89" s="372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5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4"/>
      <c r="Q89" s="374"/>
      <c r="R89" s="374"/>
      <c r="S89" s="372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4301020228</v>
      </c>
      <c r="D90" s="371">
        <v>4680115882751</v>
      </c>
      <c r="E90" s="372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5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4"/>
      <c r="Q90" s="374"/>
      <c r="R90" s="374"/>
      <c r="S90" s="372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160</v>
      </c>
      <c r="B91" s="54" t="s">
        <v>161</v>
      </c>
      <c r="C91" s="31">
        <v>4301020258</v>
      </c>
      <c r="D91" s="371">
        <v>4680115882775</v>
      </c>
      <c r="E91" s="372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72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4"/>
      <c r="Q91" s="374"/>
      <c r="R91" s="374"/>
      <c r="S91" s="372"/>
      <c r="T91" s="34"/>
      <c r="U91" s="34"/>
      <c r="V91" s="35" t="s">
        <v>65</v>
      </c>
      <c r="W91" s="365">
        <v>23</v>
      </c>
      <c r="X91" s="366">
        <f>IFERROR(IF(W91="",0,CEILING((W91/$H91),1)*$H91),"")</f>
        <v>24</v>
      </c>
      <c r="Y91" s="36">
        <f>IFERROR(IF(X91=0,"",ROUNDUP(X91/H91,0)*0.00502),"")</f>
        <v>5.0200000000000002E-2</v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163</v>
      </c>
      <c r="B92" s="54" t="s">
        <v>164</v>
      </c>
      <c r="C92" s="31">
        <v>4301020217</v>
      </c>
      <c r="D92" s="371">
        <v>4680115880658</v>
      </c>
      <c r="E92" s="372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7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4"/>
      <c r="Q92" s="374"/>
      <c r="R92" s="374"/>
      <c r="S92" s="372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75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7"/>
      <c r="O93" s="383" t="s">
        <v>66</v>
      </c>
      <c r="P93" s="384"/>
      <c r="Q93" s="384"/>
      <c r="R93" s="384"/>
      <c r="S93" s="384"/>
      <c r="T93" s="384"/>
      <c r="U93" s="385"/>
      <c r="V93" s="37" t="s">
        <v>67</v>
      </c>
      <c r="W93" s="367">
        <f>IFERROR(W89/H89,"0")+IFERROR(W90/H90,"0")+IFERROR(W91/H91,"0")+IFERROR(W92/H92,"0")</f>
        <v>9.5833333333333339</v>
      </c>
      <c r="X93" s="367">
        <f>IFERROR(X89/H89,"0")+IFERROR(X90/H90,"0")+IFERROR(X91/H91,"0")+IFERROR(X92/H92,"0")</f>
        <v>10</v>
      </c>
      <c r="Y93" s="367">
        <f>IFERROR(IF(Y89="",0,Y89),"0")+IFERROR(IF(Y90="",0,Y90),"0")+IFERROR(IF(Y91="",0,Y91),"0")+IFERROR(IF(Y92="",0,Y92),"0")</f>
        <v>5.0200000000000002E-2</v>
      </c>
      <c r="Z93" s="368"/>
      <c r="AA93" s="368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77"/>
      <c r="O94" s="383" t="s">
        <v>66</v>
      </c>
      <c r="P94" s="384"/>
      <c r="Q94" s="384"/>
      <c r="R94" s="384"/>
      <c r="S94" s="384"/>
      <c r="T94" s="384"/>
      <c r="U94" s="385"/>
      <c r="V94" s="37" t="s">
        <v>65</v>
      </c>
      <c r="W94" s="367">
        <f>IFERROR(SUM(W89:W92),"0")</f>
        <v>23</v>
      </c>
      <c r="X94" s="367">
        <f>IFERROR(SUM(X89:X92),"0")</f>
        <v>24</v>
      </c>
      <c r="Y94" s="37"/>
      <c r="Z94" s="368"/>
      <c r="AA94" s="368"/>
    </row>
    <row r="95" spans="1:54" ht="14.25" customHeight="1" x14ac:dyDescent="0.25">
      <c r="A95" s="382" t="s">
        <v>60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58"/>
      <c r="AA95" s="358"/>
    </row>
    <row r="96" spans="1:54" ht="16.5" customHeight="1" x14ac:dyDescent="0.25">
      <c r="A96" s="54" t="s">
        <v>165</v>
      </c>
      <c r="B96" s="54" t="s">
        <v>166</v>
      </c>
      <c r="C96" s="31">
        <v>4301030895</v>
      </c>
      <c r="D96" s="371">
        <v>4607091387667</v>
      </c>
      <c r="E96" s="372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4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4"/>
      <c r="Q96" s="374"/>
      <c r="R96" s="374"/>
      <c r="S96" s="372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71">
        <v>4607091387636</v>
      </c>
      <c r="E97" s="372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7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4"/>
      <c r="Q97" s="374"/>
      <c r="R97" s="374"/>
      <c r="S97" s="372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71">
        <v>4607091382426</v>
      </c>
      <c r="E98" s="372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5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4"/>
      <c r="Q98" s="374"/>
      <c r="R98" s="374"/>
      <c r="S98" s="372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4301030962</v>
      </c>
      <c r="D99" s="371">
        <v>4607091386547</v>
      </c>
      <c r="E99" s="372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6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4"/>
      <c r="Q99" s="374"/>
      <c r="R99" s="374"/>
      <c r="S99" s="372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4301031079</v>
      </c>
      <c r="D100" s="371">
        <v>4607091384734</v>
      </c>
      <c r="E100" s="372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6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4"/>
      <c r="Q100" s="374"/>
      <c r="R100" s="374"/>
      <c r="S100" s="372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4301030964</v>
      </c>
      <c r="D101" s="371">
        <v>4607091382464</v>
      </c>
      <c r="E101" s="372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4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4"/>
      <c r="Q101" s="374"/>
      <c r="R101" s="374"/>
      <c r="S101" s="372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177</v>
      </c>
      <c r="B102" s="54" t="s">
        <v>178</v>
      </c>
      <c r="C102" s="31">
        <v>4301031235</v>
      </c>
      <c r="D102" s="371">
        <v>4680115883444</v>
      </c>
      <c r="E102" s="372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64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4"/>
      <c r="Q102" s="374"/>
      <c r="R102" s="374"/>
      <c r="S102" s="372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71">
        <v>4680115883444</v>
      </c>
      <c r="E103" s="372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9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4"/>
      <c r="Q103" s="374"/>
      <c r="R103" s="374"/>
      <c r="S103" s="372"/>
      <c r="T103" s="34"/>
      <c r="U103" s="34"/>
      <c r="V103" s="35" t="s">
        <v>65</v>
      </c>
      <c r="W103" s="365">
        <v>12</v>
      </c>
      <c r="X103" s="366">
        <f t="shared" si="5"/>
        <v>14</v>
      </c>
      <c r="Y103" s="36">
        <f>IFERROR(IF(X103=0,"",ROUNDUP(X103/H103,0)*0.00753),"")</f>
        <v>3.7650000000000003E-2</v>
      </c>
      <c r="Z103" s="56"/>
      <c r="AA103" s="57"/>
      <c r="AE103" s="58"/>
      <c r="BB103" s="115" t="s">
        <v>1</v>
      </c>
    </row>
    <row r="104" spans="1:54" x14ac:dyDescent="0.2">
      <c r="A104" s="375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7"/>
      <c r="O104" s="383" t="s">
        <v>66</v>
      </c>
      <c r="P104" s="384"/>
      <c r="Q104" s="384"/>
      <c r="R104" s="384"/>
      <c r="S104" s="384"/>
      <c r="T104" s="384"/>
      <c r="U104" s="385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4.2857142857142856</v>
      </c>
      <c r="X104" s="367">
        <f>IFERROR(X96/H96,"0")+IFERROR(X97/H97,"0")+IFERROR(X98/H98,"0")+IFERROR(X99/H99,"0")+IFERROR(X100/H100,"0")+IFERROR(X101/H101,"0")+IFERROR(X102/H102,"0")+IFERROR(X103/H103,"0")</f>
        <v>5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3.7650000000000003E-2</v>
      </c>
      <c r="Z104" s="368"/>
      <c r="AA104" s="368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77"/>
      <c r="O105" s="383" t="s">
        <v>66</v>
      </c>
      <c r="P105" s="384"/>
      <c r="Q105" s="384"/>
      <c r="R105" s="384"/>
      <c r="S105" s="384"/>
      <c r="T105" s="384"/>
      <c r="U105" s="385"/>
      <c r="V105" s="37" t="s">
        <v>65</v>
      </c>
      <c r="W105" s="367">
        <f>IFERROR(SUM(W96:W103),"0")</f>
        <v>12</v>
      </c>
      <c r="X105" s="367">
        <f>IFERROR(SUM(X96:X103),"0")</f>
        <v>14</v>
      </c>
      <c r="Y105" s="37"/>
      <c r="Z105" s="368"/>
      <c r="AA105" s="368"/>
    </row>
    <row r="106" spans="1:54" ht="14.25" customHeight="1" x14ac:dyDescent="0.25">
      <c r="A106" s="382" t="s">
        <v>68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58"/>
      <c r="AA106" s="358"/>
    </row>
    <row r="107" spans="1:54" ht="16.5" customHeight="1" x14ac:dyDescent="0.25">
      <c r="A107" s="54" t="s">
        <v>180</v>
      </c>
      <c r="B107" s="54" t="s">
        <v>181</v>
      </c>
      <c r="C107" s="31">
        <v>4301051693</v>
      </c>
      <c r="D107" s="371">
        <v>4680115884915</v>
      </c>
      <c r="E107" s="372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440" t="s">
        <v>182</v>
      </c>
      <c r="P107" s="374"/>
      <c r="Q107" s="374"/>
      <c r="R107" s="374"/>
      <c r="S107" s="372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customHeight="1" x14ac:dyDescent="0.25">
      <c r="A108" s="54" t="s">
        <v>185</v>
      </c>
      <c r="B108" s="54" t="s">
        <v>186</v>
      </c>
      <c r="C108" s="31">
        <v>4301051395</v>
      </c>
      <c r="D108" s="371">
        <v>4680115884311</v>
      </c>
      <c r="E108" s="372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95" t="s">
        <v>187</v>
      </c>
      <c r="P108" s="374"/>
      <c r="Q108" s="374"/>
      <c r="R108" s="374"/>
      <c r="S108" s="372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customHeight="1" x14ac:dyDescent="0.25">
      <c r="A109" s="54" t="s">
        <v>188</v>
      </c>
      <c r="B109" s="54" t="s">
        <v>189</v>
      </c>
      <c r="C109" s="31">
        <v>4301051641</v>
      </c>
      <c r="D109" s="371">
        <v>4680115884403</v>
      </c>
      <c r="E109" s="372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4"/>
      <c r="Q109" s="374"/>
      <c r="R109" s="374"/>
      <c r="S109" s="372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71">
        <v>4607091386967</v>
      </c>
      <c r="E110" s="372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38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4"/>
      <c r="Q110" s="374"/>
      <c r="R110" s="374"/>
      <c r="S110" s="372"/>
      <c r="T110" s="34"/>
      <c r="U110" s="34"/>
      <c r="V110" s="35" t="s">
        <v>65</v>
      </c>
      <c r="W110" s="365">
        <v>8</v>
      </c>
      <c r="X110" s="366">
        <f t="shared" si="6"/>
        <v>8.4</v>
      </c>
      <c r="Y110" s="36">
        <f>IFERROR(IF(X110=0,"",ROUNDUP(X110/H110,0)*0.02175),"")</f>
        <v>2.1749999999999999E-2</v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4301051437</v>
      </c>
      <c r="D111" s="371">
        <v>4607091386967</v>
      </c>
      <c r="E111" s="372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4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4"/>
      <c r="Q111" s="374"/>
      <c r="R111" s="374"/>
      <c r="S111" s="372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71">
        <v>4607091385304</v>
      </c>
      <c r="E112" s="372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4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4"/>
      <c r="Q112" s="374"/>
      <c r="R112" s="374"/>
      <c r="S112" s="372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196</v>
      </c>
      <c r="C113" s="31">
        <v>4301051648</v>
      </c>
      <c r="D113" s="371">
        <v>4607091386264</v>
      </c>
      <c r="E113" s="372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4"/>
      <c r="Q113" s="374"/>
      <c r="R113" s="374"/>
      <c r="S113" s="372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197</v>
      </c>
      <c r="B114" s="54" t="s">
        <v>198</v>
      </c>
      <c r="C114" s="31">
        <v>4301051477</v>
      </c>
      <c r="D114" s="371">
        <v>4680115882584</v>
      </c>
      <c r="E114" s="372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45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4"/>
      <c r="Q114" s="374"/>
      <c r="R114" s="374"/>
      <c r="S114" s="372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71">
        <v>4680115882584</v>
      </c>
      <c r="E115" s="372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6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4"/>
      <c r="Q115" s="374"/>
      <c r="R115" s="374"/>
      <c r="S115" s="372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71">
        <v>4607091385731</v>
      </c>
      <c r="E116" s="372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9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4"/>
      <c r="Q116" s="374"/>
      <c r="R116" s="374"/>
      <c r="S116" s="372"/>
      <c r="T116" s="34"/>
      <c r="U116" s="34"/>
      <c r="V116" s="35" t="s">
        <v>65</v>
      </c>
      <c r="W116" s="365">
        <v>255</v>
      </c>
      <c r="X116" s="366">
        <f t="shared" si="6"/>
        <v>256.5</v>
      </c>
      <c r="Y116" s="36">
        <f>IFERROR(IF(X116=0,"",ROUNDUP(X116/H116,0)*0.00753),"")</f>
        <v>0.71535000000000004</v>
      </c>
      <c r="Z116" s="56"/>
      <c r="AA116" s="57"/>
      <c r="AE116" s="58"/>
      <c r="BB116" s="125" t="s">
        <v>1</v>
      </c>
    </row>
    <row r="117" spans="1:54" ht="27" customHeight="1" x14ac:dyDescent="0.25">
      <c r="A117" s="54" t="s">
        <v>202</v>
      </c>
      <c r="B117" s="54" t="s">
        <v>203</v>
      </c>
      <c r="C117" s="31">
        <v>4301051439</v>
      </c>
      <c r="D117" s="371">
        <v>4680115880214</v>
      </c>
      <c r="E117" s="372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45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4"/>
      <c r="Q117" s="374"/>
      <c r="R117" s="374"/>
      <c r="S117" s="372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customHeight="1" x14ac:dyDescent="0.25">
      <c r="A118" s="54" t="s">
        <v>204</v>
      </c>
      <c r="B118" s="54" t="s">
        <v>205</v>
      </c>
      <c r="C118" s="31">
        <v>4301051438</v>
      </c>
      <c r="D118" s="371">
        <v>4680115880894</v>
      </c>
      <c r="E118" s="372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6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4"/>
      <c r="Q118" s="374"/>
      <c r="R118" s="374"/>
      <c r="S118" s="372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71">
        <v>4607091385427</v>
      </c>
      <c r="E119" s="372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4"/>
      <c r="Q119" s="374"/>
      <c r="R119" s="374"/>
      <c r="S119" s="372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customHeight="1" x14ac:dyDescent="0.25">
      <c r="A120" s="54" t="s">
        <v>208</v>
      </c>
      <c r="B120" s="54" t="s">
        <v>209</v>
      </c>
      <c r="C120" s="31">
        <v>4301051480</v>
      </c>
      <c r="D120" s="371">
        <v>4680115882645</v>
      </c>
      <c r="E120" s="372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6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4"/>
      <c r="Q120" s="374"/>
      <c r="R120" s="374"/>
      <c r="S120" s="372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75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77"/>
      <c r="O121" s="383" t="s">
        <v>66</v>
      </c>
      <c r="P121" s="384"/>
      <c r="Q121" s="384"/>
      <c r="R121" s="384"/>
      <c r="S121" s="384"/>
      <c r="T121" s="384"/>
      <c r="U121" s="385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95.396825396825392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96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0.73710000000000009</v>
      </c>
      <c r="Z121" s="368"/>
      <c r="AA121" s="368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77"/>
      <c r="O122" s="383" t="s">
        <v>66</v>
      </c>
      <c r="P122" s="384"/>
      <c r="Q122" s="384"/>
      <c r="R122" s="384"/>
      <c r="S122" s="384"/>
      <c r="T122" s="384"/>
      <c r="U122" s="385"/>
      <c r="V122" s="37" t="s">
        <v>65</v>
      </c>
      <c r="W122" s="367">
        <f>IFERROR(SUM(W107:W120),"0")</f>
        <v>263</v>
      </c>
      <c r="X122" s="367">
        <f>IFERROR(SUM(X107:X120),"0")</f>
        <v>264.89999999999998</v>
      </c>
      <c r="Y122" s="37"/>
      <c r="Z122" s="368"/>
      <c r="AA122" s="368"/>
    </row>
    <row r="123" spans="1:54" ht="14.25" customHeight="1" x14ac:dyDescent="0.25">
      <c r="A123" s="382" t="s">
        <v>210</v>
      </c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58"/>
      <c r="AA123" s="358"/>
    </row>
    <row r="124" spans="1:54" ht="27" customHeight="1" x14ac:dyDescent="0.25">
      <c r="A124" s="54" t="s">
        <v>211</v>
      </c>
      <c r="B124" s="54" t="s">
        <v>212</v>
      </c>
      <c r="C124" s="31">
        <v>4301060296</v>
      </c>
      <c r="D124" s="371">
        <v>4607091383065</v>
      </c>
      <c r="E124" s="372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6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4"/>
      <c r="Q124" s="374"/>
      <c r="R124" s="374"/>
      <c r="S124" s="372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214</v>
      </c>
      <c r="C125" s="31">
        <v>4301060350</v>
      </c>
      <c r="D125" s="371">
        <v>4680115881532</v>
      </c>
      <c r="E125" s="372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44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4"/>
      <c r="Q125" s="374"/>
      <c r="R125" s="374"/>
      <c r="S125" s="372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71">
        <v>4680115881532</v>
      </c>
      <c r="E126" s="372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8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4"/>
      <c r="Q126" s="374"/>
      <c r="R126" s="374"/>
      <c r="S126" s="372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213</v>
      </c>
      <c r="B127" s="54" t="s">
        <v>216</v>
      </c>
      <c r="C127" s="31">
        <v>4301060366</v>
      </c>
      <c r="D127" s="371">
        <v>4680115881532</v>
      </c>
      <c r="E127" s="372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4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4"/>
      <c r="Q127" s="374"/>
      <c r="R127" s="374"/>
      <c r="S127" s="372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customHeight="1" x14ac:dyDescent="0.25">
      <c r="A128" s="54" t="s">
        <v>217</v>
      </c>
      <c r="B128" s="54" t="s">
        <v>218</v>
      </c>
      <c r="C128" s="31">
        <v>4301060356</v>
      </c>
      <c r="D128" s="371">
        <v>4680115882652</v>
      </c>
      <c r="E128" s="372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62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4"/>
      <c r="Q128" s="374"/>
      <c r="R128" s="374"/>
      <c r="S128" s="372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71">
        <v>4680115880238</v>
      </c>
      <c r="E129" s="372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6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4"/>
      <c r="Q129" s="374"/>
      <c r="R129" s="374"/>
      <c r="S129" s="372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customHeight="1" x14ac:dyDescent="0.25">
      <c r="A130" s="54" t="s">
        <v>221</v>
      </c>
      <c r="B130" s="54" t="s">
        <v>222</v>
      </c>
      <c r="C130" s="31">
        <v>4301060351</v>
      </c>
      <c r="D130" s="371">
        <v>4680115881464</v>
      </c>
      <c r="E130" s="372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4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4"/>
      <c r="Q130" s="374"/>
      <c r="R130" s="374"/>
      <c r="S130" s="372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75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77"/>
      <c r="O131" s="383" t="s">
        <v>66</v>
      </c>
      <c r="P131" s="384"/>
      <c r="Q131" s="384"/>
      <c r="R131" s="384"/>
      <c r="S131" s="384"/>
      <c r="T131" s="384"/>
      <c r="U131" s="385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7"/>
      <c r="O132" s="383" t="s">
        <v>66</v>
      </c>
      <c r="P132" s="384"/>
      <c r="Q132" s="384"/>
      <c r="R132" s="384"/>
      <c r="S132" s="384"/>
      <c r="T132" s="384"/>
      <c r="U132" s="385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customHeight="1" x14ac:dyDescent="0.25">
      <c r="A133" s="407" t="s">
        <v>223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59"/>
      <c r="AA133" s="359"/>
    </row>
    <row r="134" spans="1:54" ht="14.25" customHeight="1" x14ac:dyDescent="0.25">
      <c r="A134" s="382" t="s">
        <v>68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58"/>
      <c r="AA134" s="358"/>
    </row>
    <row r="135" spans="1:54" ht="27" customHeight="1" x14ac:dyDescent="0.25">
      <c r="A135" s="54" t="s">
        <v>224</v>
      </c>
      <c r="B135" s="54" t="s">
        <v>225</v>
      </c>
      <c r="C135" s="31">
        <v>4301051360</v>
      </c>
      <c r="D135" s="371">
        <v>4607091385168</v>
      </c>
      <c r="E135" s="372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4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4"/>
      <c r="Q135" s="374"/>
      <c r="R135" s="374"/>
      <c r="S135" s="372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71">
        <v>4607091385168</v>
      </c>
      <c r="E136" s="372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74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4"/>
      <c r="Q136" s="374"/>
      <c r="R136" s="374"/>
      <c r="S136" s="372"/>
      <c r="T136" s="34"/>
      <c r="U136" s="34"/>
      <c r="V136" s="35" t="s">
        <v>65</v>
      </c>
      <c r="W136" s="365">
        <v>0</v>
      </c>
      <c r="X136" s="366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227</v>
      </c>
      <c r="B137" s="54" t="s">
        <v>228</v>
      </c>
      <c r="C137" s="31">
        <v>4301051362</v>
      </c>
      <c r="D137" s="371">
        <v>4607091383256</v>
      </c>
      <c r="E137" s="372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6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4"/>
      <c r="Q137" s="374"/>
      <c r="R137" s="374"/>
      <c r="S137" s="372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71">
        <v>4607091385748</v>
      </c>
      <c r="E138" s="372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4"/>
      <c r="Q138" s="374"/>
      <c r="R138" s="374"/>
      <c r="S138" s="372"/>
      <c r="T138" s="34"/>
      <c r="U138" s="34"/>
      <c r="V138" s="35" t="s">
        <v>65</v>
      </c>
      <c r="W138" s="365">
        <v>189</v>
      </c>
      <c r="X138" s="366">
        <f>IFERROR(IF(W138="",0,CEILING((W138/$H138),1)*$H138),"")</f>
        <v>189</v>
      </c>
      <c r="Y138" s="36">
        <f>IFERROR(IF(X138=0,"",ROUNDUP(X138/H138,0)*0.00753),"")</f>
        <v>0.52710000000000001</v>
      </c>
      <c r="Z138" s="56"/>
      <c r="AA138" s="57"/>
      <c r="AE138" s="58"/>
      <c r="BB138" s="140" t="s">
        <v>1</v>
      </c>
    </row>
    <row r="139" spans="1:54" ht="16.5" customHeight="1" x14ac:dyDescent="0.25">
      <c r="A139" s="54" t="s">
        <v>231</v>
      </c>
      <c r="B139" s="54" t="s">
        <v>232</v>
      </c>
      <c r="C139" s="31">
        <v>4301051738</v>
      </c>
      <c r="D139" s="371">
        <v>4680115884533</v>
      </c>
      <c r="E139" s="372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56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4"/>
      <c r="Q139" s="374"/>
      <c r="R139" s="374"/>
      <c r="S139" s="372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5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7"/>
      <c r="O140" s="383" t="s">
        <v>66</v>
      </c>
      <c r="P140" s="384"/>
      <c r="Q140" s="384"/>
      <c r="R140" s="384"/>
      <c r="S140" s="384"/>
      <c r="T140" s="384"/>
      <c r="U140" s="385"/>
      <c r="V140" s="37" t="s">
        <v>67</v>
      </c>
      <c r="W140" s="367">
        <f>IFERROR(W135/H135,"0")+IFERROR(W136/H136,"0")+IFERROR(W137/H137,"0")+IFERROR(W138/H138,"0")+IFERROR(W139/H139,"0")</f>
        <v>70</v>
      </c>
      <c r="X140" s="367">
        <f>IFERROR(X135/H135,"0")+IFERROR(X136/H136,"0")+IFERROR(X137/H137,"0")+IFERROR(X138/H138,"0")+IFERROR(X139/H139,"0")</f>
        <v>70</v>
      </c>
      <c r="Y140" s="367">
        <f>IFERROR(IF(Y135="",0,Y135),"0")+IFERROR(IF(Y136="",0,Y136),"0")+IFERROR(IF(Y137="",0,Y137),"0")+IFERROR(IF(Y138="",0,Y138),"0")+IFERROR(IF(Y139="",0,Y139),"0")</f>
        <v>0.52710000000000001</v>
      </c>
      <c r="Z140" s="368"/>
      <c r="AA140" s="368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77"/>
      <c r="O141" s="383" t="s">
        <v>66</v>
      </c>
      <c r="P141" s="384"/>
      <c r="Q141" s="384"/>
      <c r="R141" s="384"/>
      <c r="S141" s="384"/>
      <c r="T141" s="384"/>
      <c r="U141" s="385"/>
      <c r="V141" s="37" t="s">
        <v>65</v>
      </c>
      <c r="W141" s="367">
        <f>IFERROR(SUM(W135:W139),"0")</f>
        <v>189</v>
      </c>
      <c r="X141" s="367">
        <f>IFERROR(SUM(X135:X139),"0")</f>
        <v>189</v>
      </c>
      <c r="Y141" s="37"/>
      <c r="Z141" s="368"/>
      <c r="AA141" s="368"/>
    </row>
    <row r="142" spans="1:54" ht="27.75" customHeight="1" x14ac:dyDescent="0.2">
      <c r="A142" s="524" t="s">
        <v>233</v>
      </c>
      <c r="B142" s="525"/>
      <c r="C142" s="525"/>
      <c r="D142" s="525"/>
      <c r="E142" s="525"/>
      <c r="F142" s="525"/>
      <c r="G142" s="525"/>
      <c r="H142" s="525"/>
      <c r="I142" s="525"/>
      <c r="J142" s="525"/>
      <c r="K142" s="525"/>
      <c r="L142" s="525"/>
      <c r="M142" s="525"/>
      <c r="N142" s="525"/>
      <c r="O142" s="525"/>
      <c r="P142" s="525"/>
      <c r="Q142" s="525"/>
      <c r="R142" s="525"/>
      <c r="S142" s="525"/>
      <c r="T142" s="525"/>
      <c r="U142" s="525"/>
      <c r="V142" s="525"/>
      <c r="W142" s="525"/>
      <c r="X142" s="525"/>
      <c r="Y142" s="525"/>
      <c r="Z142" s="48"/>
      <c r="AA142" s="48"/>
    </row>
    <row r="143" spans="1:54" ht="16.5" customHeight="1" x14ac:dyDescent="0.25">
      <c r="A143" s="407" t="s">
        <v>234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59"/>
      <c r="AA143" s="359"/>
    </row>
    <row r="144" spans="1:54" ht="14.25" customHeight="1" x14ac:dyDescent="0.25">
      <c r="A144" s="382" t="s">
        <v>104</v>
      </c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58"/>
      <c r="AA144" s="358"/>
    </row>
    <row r="145" spans="1:54" ht="27" customHeight="1" x14ac:dyDescent="0.25">
      <c r="A145" s="54" t="s">
        <v>235</v>
      </c>
      <c r="B145" s="54" t="s">
        <v>236</v>
      </c>
      <c r="C145" s="31">
        <v>4301011223</v>
      </c>
      <c r="D145" s="371">
        <v>4607091383423</v>
      </c>
      <c r="E145" s="372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6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4"/>
      <c r="Q145" s="374"/>
      <c r="R145" s="374"/>
      <c r="S145" s="372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customHeight="1" x14ac:dyDescent="0.25">
      <c r="A146" s="54" t="s">
        <v>237</v>
      </c>
      <c r="B146" s="54" t="s">
        <v>238</v>
      </c>
      <c r="C146" s="31">
        <v>4301011338</v>
      </c>
      <c r="D146" s="371">
        <v>4607091381405</v>
      </c>
      <c r="E146" s="372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3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4"/>
      <c r="Q146" s="374"/>
      <c r="R146" s="374"/>
      <c r="S146" s="372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customHeight="1" x14ac:dyDescent="0.25">
      <c r="A147" s="54" t="s">
        <v>239</v>
      </c>
      <c r="B147" s="54" t="s">
        <v>240</v>
      </c>
      <c r="C147" s="31">
        <v>4301011333</v>
      </c>
      <c r="D147" s="371">
        <v>4607091386516</v>
      </c>
      <c r="E147" s="372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4"/>
      <c r="Q147" s="374"/>
      <c r="R147" s="374"/>
      <c r="S147" s="372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x14ac:dyDescent="0.2">
      <c r="A148" s="375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77"/>
      <c r="O148" s="383" t="s">
        <v>66</v>
      </c>
      <c r="P148" s="384"/>
      <c r="Q148" s="384"/>
      <c r="R148" s="384"/>
      <c r="S148" s="384"/>
      <c r="T148" s="384"/>
      <c r="U148" s="385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7"/>
      <c r="O149" s="383" t="s">
        <v>66</v>
      </c>
      <c r="P149" s="384"/>
      <c r="Q149" s="384"/>
      <c r="R149" s="384"/>
      <c r="S149" s="384"/>
      <c r="T149" s="384"/>
      <c r="U149" s="385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customHeight="1" x14ac:dyDescent="0.25">
      <c r="A150" s="407" t="s">
        <v>241</v>
      </c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59"/>
      <c r="AA150" s="359"/>
    </row>
    <row r="151" spans="1:54" ht="14.25" customHeight="1" x14ac:dyDescent="0.25">
      <c r="A151" s="382" t="s">
        <v>60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71">
        <v>4680115880993</v>
      </c>
      <c r="E152" s="372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4"/>
      <c r="Q152" s="374"/>
      <c r="R152" s="374"/>
      <c r="S152" s="372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71">
        <v>4680115881761</v>
      </c>
      <c r="E153" s="372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5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4"/>
      <c r="Q153" s="374"/>
      <c r="R153" s="374"/>
      <c r="S153" s="372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71">
        <v>4680115881563</v>
      </c>
      <c r="E154" s="372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7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4"/>
      <c r="Q154" s="374"/>
      <c r="R154" s="374"/>
      <c r="S154" s="372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71">
        <v>4680115880986</v>
      </c>
      <c r="E155" s="372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6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4"/>
      <c r="Q155" s="374"/>
      <c r="R155" s="374"/>
      <c r="S155" s="372"/>
      <c r="T155" s="34"/>
      <c r="U155" s="34"/>
      <c r="V155" s="35" t="s">
        <v>65</v>
      </c>
      <c r="W155" s="365">
        <v>0</v>
      </c>
      <c r="X155" s="366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250</v>
      </c>
      <c r="B156" s="54" t="s">
        <v>251</v>
      </c>
      <c r="C156" s="31">
        <v>4301031190</v>
      </c>
      <c r="D156" s="371">
        <v>4680115880207</v>
      </c>
      <c r="E156" s="372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5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4"/>
      <c r="Q156" s="374"/>
      <c r="R156" s="374"/>
      <c r="S156" s="372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71">
        <v>4680115881785</v>
      </c>
      <c r="E157" s="372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6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4"/>
      <c r="Q157" s="374"/>
      <c r="R157" s="374"/>
      <c r="S157" s="372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71">
        <v>4680115881679</v>
      </c>
      <c r="E158" s="372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5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4"/>
      <c r="Q158" s="374"/>
      <c r="R158" s="374"/>
      <c r="S158" s="372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customHeight="1" x14ac:dyDescent="0.25">
      <c r="A159" s="54" t="s">
        <v>256</v>
      </c>
      <c r="B159" s="54" t="s">
        <v>257</v>
      </c>
      <c r="C159" s="31">
        <v>4301031158</v>
      </c>
      <c r="D159" s="371">
        <v>4680115880191</v>
      </c>
      <c r="E159" s="372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5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4"/>
      <c r="Q159" s="374"/>
      <c r="R159" s="374"/>
      <c r="S159" s="372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customHeight="1" x14ac:dyDescent="0.25">
      <c r="A160" s="54" t="s">
        <v>258</v>
      </c>
      <c r="B160" s="54" t="s">
        <v>259</v>
      </c>
      <c r="C160" s="31">
        <v>4301031245</v>
      </c>
      <c r="D160" s="371">
        <v>4680115883963</v>
      </c>
      <c r="E160" s="372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4"/>
      <c r="Q160" s="374"/>
      <c r="R160" s="374"/>
      <c r="S160" s="372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75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7"/>
      <c r="O161" s="383" t="s">
        <v>66</v>
      </c>
      <c r="P161" s="384"/>
      <c r="Q161" s="384"/>
      <c r="R161" s="384"/>
      <c r="S161" s="384"/>
      <c r="T161" s="384"/>
      <c r="U161" s="385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0</v>
      </c>
      <c r="X161" s="367">
        <f>IFERROR(X152/H152,"0")+IFERROR(X153/H153,"0")+IFERROR(X154/H154,"0")+IFERROR(X155/H155,"0")+IFERROR(X156/H156,"0")+IFERROR(X157/H157,"0")+IFERROR(X158/H158,"0")+IFERROR(X159/H159,"0")+IFERROR(X160/H160,"0")</f>
        <v>0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68"/>
      <c r="AA161" s="368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7"/>
      <c r="O162" s="383" t="s">
        <v>66</v>
      </c>
      <c r="P162" s="384"/>
      <c r="Q162" s="384"/>
      <c r="R162" s="384"/>
      <c r="S162" s="384"/>
      <c r="T162" s="384"/>
      <c r="U162" s="385"/>
      <c r="V162" s="37" t="s">
        <v>65</v>
      </c>
      <c r="W162" s="367">
        <f>IFERROR(SUM(W152:W160),"0")</f>
        <v>0</v>
      </c>
      <c r="X162" s="367">
        <f>IFERROR(SUM(X152:X160),"0")</f>
        <v>0</v>
      </c>
      <c r="Y162" s="37"/>
      <c r="Z162" s="368"/>
      <c r="AA162" s="368"/>
    </row>
    <row r="163" spans="1:54" ht="16.5" customHeight="1" x14ac:dyDescent="0.25">
      <c r="A163" s="407" t="s">
        <v>260</v>
      </c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59"/>
      <c r="AA163" s="359"/>
    </row>
    <row r="164" spans="1:54" ht="14.25" customHeight="1" x14ac:dyDescent="0.25">
      <c r="A164" s="382" t="s">
        <v>104</v>
      </c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58"/>
      <c r="AA164" s="358"/>
    </row>
    <row r="165" spans="1:54" ht="16.5" customHeight="1" x14ac:dyDescent="0.25">
      <c r="A165" s="54" t="s">
        <v>261</v>
      </c>
      <c r="B165" s="54" t="s">
        <v>262</v>
      </c>
      <c r="C165" s="31">
        <v>4301011450</v>
      </c>
      <c r="D165" s="371">
        <v>4680115881402</v>
      </c>
      <c r="E165" s="372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5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4"/>
      <c r="Q165" s="374"/>
      <c r="R165" s="374"/>
      <c r="S165" s="372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customHeight="1" x14ac:dyDescent="0.25">
      <c r="A166" s="54" t="s">
        <v>263</v>
      </c>
      <c r="B166" s="54" t="s">
        <v>264</v>
      </c>
      <c r="C166" s="31">
        <v>4301011454</v>
      </c>
      <c r="D166" s="371">
        <v>4680115881396</v>
      </c>
      <c r="E166" s="372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6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4"/>
      <c r="Q166" s="374"/>
      <c r="R166" s="374"/>
      <c r="S166" s="372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x14ac:dyDescent="0.2">
      <c r="A167" s="375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77"/>
      <c r="O167" s="383" t="s">
        <v>66</v>
      </c>
      <c r="P167" s="384"/>
      <c r="Q167" s="384"/>
      <c r="R167" s="384"/>
      <c r="S167" s="384"/>
      <c r="T167" s="384"/>
      <c r="U167" s="385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7"/>
      <c r="O168" s="383" t="s">
        <v>66</v>
      </c>
      <c r="P168" s="384"/>
      <c r="Q168" s="384"/>
      <c r="R168" s="384"/>
      <c r="S168" s="384"/>
      <c r="T168" s="384"/>
      <c r="U168" s="385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customHeight="1" x14ac:dyDescent="0.25">
      <c r="A169" s="382" t="s">
        <v>96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58"/>
      <c r="AA169" s="358"/>
    </row>
    <row r="170" spans="1:54" ht="16.5" customHeight="1" x14ac:dyDescent="0.25">
      <c r="A170" s="54" t="s">
        <v>265</v>
      </c>
      <c r="B170" s="54" t="s">
        <v>266</v>
      </c>
      <c r="C170" s="31">
        <v>4301020262</v>
      </c>
      <c r="D170" s="371">
        <v>4680115882935</v>
      </c>
      <c r="E170" s="372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6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4"/>
      <c r="Q170" s="374"/>
      <c r="R170" s="374"/>
      <c r="S170" s="372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customHeight="1" x14ac:dyDescent="0.25">
      <c r="A171" s="54" t="s">
        <v>267</v>
      </c>
      <c r="B171" s="54" t="s">
        <v>268</v>
      </c>
      <c r="C171" s="31">
        <v>4301020220</v>
      </c>
      <c r="D171" s="371">
        <v>4680115880764</v>
      </c>
      <c r="E171" s="372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4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4"/>
      <c r="Q171" s="374"/>
      <c r="R171" s="374"/>
      <c r="S171" s="372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x14ac:dyDescent="0.2">
      <c r="A172" s="375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77"/>
      <c r="O172" s="383" t="s">
        <v>66</v>
      </c>
      <c r="P172" s="384"/>
      <c r="Q172" s="384"/>
      <c r="R172" s="384"/>
      <c r="S172" s="384"/>
      <c r="T172" s="384"/>
      <c r="U172" s="385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77"/>
      <c r="O173" s="383" t="s">
        <v>66</v>
      </c>
      <c r="P173" s="384"/>
      <c r="Q173" s="384"/>
      <c r="R173" s="384"/>
      <c r="S173" s="384"/>
      <c r="T173" s="384"/>
      <c r="U173" s="385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customHeight="1" x14ac:dyDescent="0.25">
      <c r="A174" s="382" t="s">
        <v>60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71">
        <v>4680115882683</v>
      </c>
      <c r="E175" s="372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4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4"/>
      <c r="Q175" s="374"/>
      <c r="R175" s="374"/>
      <c r="S175" s="372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71">
        <v>4680115882690</v>
      </c>
      <c r="E176" s="372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4"/>
      <c r="Q176" s="374"/>
      <c r="R176" s="374"/>
      <c r="S176" s="372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71">
        <v>4680115882669</v>
      </c>
      <c r="E177" s="372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4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4"/>
      <c r="Q177" s="374"/>
      <c r="R177" s="374"/>
      <c r="S177" s="372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71">
        <v>4680115882676</v>
      </c>
      <c r="E178" s="372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4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4"/>
      <c r="Q178" s="374"/>
      <c r="R178" s="374"/>
      <c r="S178" s="372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x14ac:dyDescent="0.2">
      <c r="A179" s="375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77"/>
      <c r="O179" s="383" t="s">
        <v>66</v>
      </c>
      <c r="P179" s="384"/>
      <c r="Q179" s="384"/>
      <c r="R179" s="384"/>
      <c r="S179" s="384"/>
      <c r="T179" s="384"/>
      <c r="U179" s="385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77"/>
      <c r="O180" s="383" t="s">
        <v>66</v>
      </c>
      <c r="P180" s="384"/>
      <c r="Q180" s="384"/>
      <c r="R180" s="384"/>
      <c r="S180" s="384"/>
      <c r="T180" s="384"/>
      <c r="U180" s="385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customHeight="1" x14ac:dyDescent="0.25">
      <c r="A181" s="382" t="s">
        <v>68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58"/>
      <c r="AA181" s="358"/>
    </row>
    <row r="182" spans="1:54" ht="27" customHeight="1" x14ac:dyDescent="0.25">
      <c r="A182" s="54" t="s">
        <v>277</v>
      </c>
      <c r="B182" s="54" t="s">
        <v>278</v>
      </c>
      <c r="C182" s="31">
        <v>4301051409</v>
      </c>
      <c r="D182" s="371">
        <v>4680115881556</v>
      </c>
      <c r="E182" s="372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4"/>
      <c r="Q182" s="374"/>
      <c r="R182" s="374"/>
      <c r="S182" s="372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71">
        <v>4680115880573</v>
      </c>
      <c r="E183" s="372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46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4"/>
      <c r="Q183" s="374"/>
      <c r="R183" s="374"/>
      <c r="S183" s="372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281</v>
      </c>
      <c r="B184" s="54" t="s">
        <v>282</v>
      </c>
      <c r="C184" s="31">
        <v>4301051408</v>
      </c>
      <c r="D184" s="371">
        <v>4680115881594</v>
      </c>
      <c r="E184" s="372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4"/>
      <c r="Q184" s="374"/>
      <c r="R184" s="374"/>
      <c r="S184" s="372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283</v>
      </c>
      <c r="B185" s="54" t="s">
        <v>284</v>
      </c>
      <c r="C185" s="31">
        <v>4301051505</v>
      </c>
      <c r="D185" s="371">
        <v>4680115881587</v>
      </c>
      <c r="E185" s="372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43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4"/>
      <c r="Q185" s="374"/>
      <c r="R185" s="374"/>
      <c r="S185" s="372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285</v>
      </c>
      <c r="B186" s="54" t="s">
        <v>286</v>
      </c>
      <c r="C186" s="31">
        <v>4301051380</v>
      </c>
      <c r="D186" s="371">
        <v>4680115880962</v>
      </c>
      <c r="E186" s="372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4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4"/>
      <c r="Q186" s="374"/>
      <c r="R186" s="374"/>
      <c r="S186" s="372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287</v>
      </c>
      <c r="B187" s="54" t="s">
        <v>288</v>
      </c>
      <c r="C187" s="31">
        <v>4301051411</v>
      </c>
      <c r="D187" s="371">
        <v>4680115881617</v>
      </c>
      <c r="E187" s="372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5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4"/>
      <c r="Q187" s="374"/>
      <c r="R187" s="374"/>
      <c r="S187" s="372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71">
        <v>4680115881228</v>
      </c>
      <c r="E188" s="372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8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4"/>
      <c r="Q188" s="374"/>
      <c r="R188" s="374"/>
      <c r="S188" s="372"/>
      <c r="T188" s="34"/>
      <c r="U188" s="34"/>
      <c r="V188" s="35" t="s">
        <v>65</v>
      </c>
      <c r="W188" s="365">
        <v>45</v>
      </c>
      <c r="X188" s="366">
        <f t="shared" si="9"/>
        <v>45.6</v>
      </c>
      <c r="Y188" s="36">
        <f>IFERROR(IF(X188=0,"",ROUNDUP(X188/H188,0)*0.00753),"")</f>
        <v>0.14307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291</v>
      </c>
      <c r="B189" s="54" t="s">
        <v>292</v>
      </c>
      <c r="C189" s="31">
        <v>4301051506</v>
      </c>
      <c r="D189" s="371">
        <v>4680115881037</v>
      </c>
      <c r="E189" s="372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4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4"/>
      <c r="Q189" s="374"/>
      <c r="R189" s="374"/>
      <c r="S189" s="372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71">
        <v>4680115881211</v>
      </c>
      <c r="E190" s="372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4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4"/>
      <c r="Q190" s="374"/>
      <c r="R190" s="374"/>
      <c r="S190" s="372"/>
      <c r="T190" s="34"/>
      <c r="U190" s="34"/>
      <c r="V190" s="35" t="s">
        <v>65</v>
      </c>
      <c r="W190" s="365">
        <v>36</v>
      </c>
      <c r="X190" s="366">
        <f t="shared" si="9"/>
        <v>36</v>
      </c>
      <c r="Y190" s="36">
        <f>IFERROR(IF(X190=0,"",ROUNDUP(X190/H190,0)*0.00753),"")</f>
        <v>0.11295000000000001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295</v>
      </c>
      <c r="B191" s="54" t="s">
        <v>296</v>
      </c>
      <c r="C191" s="31">
        <v>4301051378</v>
      </c>
      <c r="D191" s="371">
        <v>4680115881020</v>
      </c>
      <c r="E191" s="372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7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4"/>
      <c r="Q191" s="374"/>
      <c r="R191" s="374"/>
      <c r="S191" s="372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71">
        <v>4680115882195</v>
      </c>
      <c r="E192" s="372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4"/>
      <c r="Q192" s="374"/>
      <c r="R192" s="374"/>
      <c r="S192" s="372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299</v>
      </c>
      <c r="B193" s="54" t="s">
        <v>300</v>
      </c>
      <c r="C193" s="31">
        <v>4301051479</v>
      </c>
      <c r="D193" s="371">
        <v>4680115882607</v>
      </c>
      <c r="E193" s="372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6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4"/>
      <c r="Q193" s="374"/>
      <c r="R193" s="374"/>
      <c r="S193" s="372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71">
        <v>4680115880092</v>
      </c>
      <c r="E194" s="372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61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4"/>
      <c r="Q194" s="374"/>
      <c r="R194" s="374"/>
      <c r="S194" s="372"/>
      <c r="T194" s="34"/>
      <c r="U194" s="34"/>
      <c r="V194" s="35" t="s">
        <v>65</v>
      </c>
      <c r="W194" s="365">
        <v>47</v>
      </c>
      <c r="X194" s="366">
        <f t="shared" si="9"/>
        <v>48</v>
      </c>
      <c r="Y194" s="36">
        <f t="shared" si="10"/>
        <v>0.15060000000000001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71">
        <v>4680115880221</v>
      </c>
      <c r="E195" s="372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7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4"/>
      <c r="Q195" s="374"/>
      <c r="R195" s="374"/>
      <c r="S195" s="372"/>
      <c r="T195" s="34"/>
      <c r="U195" s="34"/>
      <c r="V195" s="35" t="s">
        <v>65</v>
      </c>
      <c r="W195" s="365">
        <v>85</v>
      </c>
      <c r="X195" s="366">
        <f t="shared" si="9"/>
        <v>86.399999999999991</v>
      </c>
      <c r="Y195" s="36">
        <f t="shared" si="10"/>
        <v>0.27107999999999999</v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305</v>
      </c>
      <c r="B196" s="54" t="s">
        <v>306</v>
      </c>
      <c r="C196" s="31">
        <v>4301051523</v>
      </c>
      <c r="D196" s="371">
        <v>4680115882942</v>
      </c>
      <c r="E196" s="372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4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4"/>
      <c r="Q196" s="374"/>
      <c r="R196" s="374"/>
      <c r="S196" s="372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71">
        <v>4680115880504</v>
      </c>
      <c r="E197" s="372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6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4"/>
      <c r="Q197" s="374"/>
      <c r="R197" s="374"/>
      <c r="S197" s="372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71">
        <v>4680115882164</v>
      </c>
      <c r="E198" s="372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4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4"/>
      <c r="Q198" s="374"/>
      <c r="R198" s="374"/>
      <c r="S198" s="372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x14ac:dyDescent="0.2">
      <c r="A199" s="375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7"/>
      <c r="O199" s="383" t="s">
        <v>66</v>
      </c>
      <c r="P199" s="384"/>
      <c r="Q199" s="384"/>
      <c r="R199" s="384"/>
      <c r="S199" s="384"/>
      <c r="T199" s="384"/>
      <c r="U199" s="385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88.75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90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0.67769999999999997</v>
      </c>
      <c r="Z199" s="368"/>
      <c r="AA199" s="368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77"/>
      <c r="O200" s="383" t="s">
        <v>66</v>
      </c>
      <c r="P200" s="384"/>
      <c r="Q200" s="384"/>
      <c r="R200" s="384"/>
      <c r="S200" s="384"/>
      <c r="T200" s="384"/>
      <c r="U200" s="385"/>
      <c r="V200" s="37" t="s">
        <v>65</v>
      </c>
      <c r="W200" s="367">
        <f>IFERROR(SUM(W182:W198),"0")</f>
        <v>213</v>
      </c>
      <c r="X200" s="367">
        <f>IFERROR(SUM(X182:X198),"0")</f>
        <v>216</v>
      </c>
      <c r="Y200" s="37"/>
      <c r="Z200" s="368"/>
      <c r="AA200" s="368"/>
    </row>
    <row r="201" spans="1:54" ht="14.25" customHeight="1" x14ac:dyDescent="0.25">
      <c r="A201" s="382" t="s">
        <v>210</v>
      </c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58"/>
      <c r="AA201" s="358"/>
    </row>
    <row r="202" spans="1:54" ht="16.5" customHeight="1" x14ac:dyDescent="0.25">
      <c r="A202" s="54" t="s">
        <v>311</v>
      </c>
      <c r="B202" s="54" t="s">
        <v>312</v>
      </c>
      <c r="C202" s="31">
        <v>4301060360</v>
      </c>
      <c r="D202" s="371">
        <v>4680115882874</v>
      </c>
      <c r="E202" s="372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73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4"/>
      <c r="Q202" s="374"/>
      <c r="R202" s="374"/>
      <c r="S202" s="372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customHeight="1" x14ac:dyDescent="0.25">
      <c r="A203" s="54" t="s">
        <v>313</v>
      </c>
      <c r="B203" s="54" t="s">
        <v>314</v>
      </c>
      <c r="C203" s="31">
        <v>4301060359</v>
      </c>
      <c r="D203" s="371">
        <v>4680115884434</v>
      </c>
      <c r="E203" s="372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5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4"/>
      <c r="Q203" s="374"/>
      <c r="R203" s="374"/>
      <c r="S203" s="372"/>
      <c r="T203" s="34"/>
      <c r="U203" s="34"/>
      <c r="V203" s="35" t="s">
        <v>65</v>
      </c>
      <c r="W203" s="365">
        <v>43</v>
      </c>
      <c r="X203" s="366">
        <f>IFERROR(IF(W203="",0,CEILING((W203/$H203),1)*$H203),"")</f>
        <v>44.800000000000004</v>
      </c>
      <c r="Y203" s="36">
        <f>IFERROR(IF(X203=0,"",ROUNDUP(X203/H203,0)*0.00937),"")</f>
        <v>0.13117999999999999</v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71">
        <v>4680115880801</v>
      </c>
      <c r="E204" s="372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5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4"/>
      <c r="Q204" s="374"/>
      <c r="R204" s="374"/>
      <c r="S204" s="372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71">
        <v>4680115880818</v>
      </c>
      <c r="E205" s="372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8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4"/>
      <c r="Q205" s="374"/>
      <c r="R205" s="374"/>
      <c r="S205" s="372"/>
      <c r="T205" s="34"/>
      <c r="U205" s="34"/>
      <c r="V205" s="35" t="s">
        <v>65</v>
      </c>
      <c r="W205" s="365">
        <v>10</v>
      </c>
      <c r="X205" s="366">
        <f>IFERROR(IF(W205="",0,CEILING((W205/$H205),1)*$H205),"")</f>
        <v>12</v>
      </c>
      <c r="Y205" s="36">
        <f>IFERROR(IF(X205=0,"",ROUNDUP(X205/H205,0)*0.00753),"")</f>
        <v>3.7650000000000003E-2</v>
      </c>
      <c r="Z205" s="56"/>
      <c r="AA205" s="57"/>
      <c r="AE205" s="58"/>
      <c r="BB205" s="182" t="s">
        <v>1</v>
      </c>
    </row>
    <row r="206" spans="1:54" x14ac:dyDescent="0.2">
      <c r="A206" s="375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77"/>
      <c r="O206" s="383" t="s">
        <v>66</v>
      </c>
      <c r="P206" s="384"/>
      <c r="Q206" s="384"/>
      <c r="R206" s="384"/>
      <c r="S206" s="384"/>
      <c r="T206" s="384"/>
      <c r="U206" s="385"/>
      <c r="V206" s="37" t="s">
        <v>67</v>
      </c>
      <c r="W206" s="367">
        <f>IFERROR(W202/H202,"0")+IFERROR(W203/H203,"0")+IFERROR(W204/H204,"0")+IFERROR(W205/H205,"0")</f>
        <v>17.604166666666668</v>
      </c>
      <c r="X206" s="367">
        <f>IFERROR(X202/H202,"0")+IFERROR(X203/H203,"0")+IFERROR(X204/H204,"0")+IFERROR(X205/H205,"0")</f>
        <v>19</v>
      </c>
      <c r="Y206" s="367">
        <f>IFERROR(IF(Y202="",0,Y202),"0")+IFERROR(IF(Y203="",0,Y203),"0")+IFERROR(IF(Y204="",0,Y204),"0")+IFERROR(IF(Y205="",0,Y205),"0")</f>
        <v>0.16882999999999998</v>
      </c>
      <c r="Z206" s="368"/>
      <c r="AA206" s="368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77"/>
      <c r="O207" s="383" t="s">
        <v>66</v>
      </c>
      <c r="P207" s="384"/>
      <c r="Q207" s="384"/>
      <c r="R207" s="384"/>
      <c r="S207" s="384"/>
      <c r="T207" s="384"/>
      <c r="U207" s="385"/>
      <c r="V207" s="37" t="s">
        <v>65</v>
      </c>
      <c r="W207" s="367">
        <f>IFERROR(SUM(W202:W205),"0")</f>
        <v>53</v>
      </c>
      <c r="X207" s="367">
        <f>IFERROR(SUM(X202:X205),"0")</f>
        <v>56.800000000000004</v>
      </c>
      <c r="Y207" s="37"/>
      <c r="Z207" s="368"/>
      <c r="AA207" s="368"/>
    </row>
    <row r="208" spans="1:54" ht="16.5" customHeight="1" x14ac:dyDescent="0.25">
      <c r="A208" s="407" t="s">
        <v>319</v>
      </c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59"/>
      <c r="AA208" s="359"/>
    </row>
    <row r="209" spans="1:54" ht="14.25" customHeight="1" x14ac:dyDescent="0.25">
      <c r="A209" s="382" t="s">
        <v>104</v>
      </c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58"/>
      <c r="AA209" s="358"/>
    </row>
    <row r="210" spans="1:54" ht="27" customHeight="1" x14ac:dyDescent="0.25">
      <c r="A210" s="54" t="s">
        <v>320</v>
      </c>
      <c r="B210" s="54" t="s">
        <v>321</v>
      </c>
      <c r="C210" s="31">
        <v>4301011717</v>
      </c>
      <c r="D210" s="371">
        <v>4680115884274</v>
      </c>
      <c r="E210" s="372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4"/>
      <c r="Q210" s="374"/>
      <c r="R210" s="374"/>
      <c r="S210" s="372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322</v>
      </c>
      <c r="B211" s="54" t="s">
        <v>323</v>
      </c>
      <c r="C211" s="31">
        <v>4301011719</v>
      </c>
      <c r="D211" s="371">
        <v>4680115884298</v>
      </c>
      <c r="E211" s="372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40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4"/>
      <c r="Q211" s="374"/>
      <c r="R211" s="374"/>
      <c r="S211" s="372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71">
        <v>4680115884250</v>
      </c>
      <c r="E212" s="372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5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4"/>
      <c r="Q212" s="374"/>
      <c r="R212" s="374"/>
      <c r="S212" s="372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326</v>
      </c>
      <c r="B213" s="54" t="s">
        <v>327</v>
      </c>
      <c r="C213" s="31">
        <v>4301011718</v>
      </c>
      <c r="D213" s="371">
        <v>4680115884281</v>
      </c>
      <c r="E213" s="372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4"/>
      <c r="Q213" s="374"/>
      <c r="R213" s="374"/>
      <c r="S213" s="372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328</v>
      </c>
      <c r="B214" s="54" t="s">
        <v>329</v>
      </c>
      <c r="C214" s="31">
        <v>4301011720</v>
      </c>
      <c r="D214" s="371">
        <v>4680115884199</v>
      </c>
      <c r="E214" s="372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51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4"/>
      <c r="Q214" s="374"/>
      <c r="R214" s="374"/>
      <c r="S214" s="372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71">
        <v>4680115884267</v>
      </c>
      <c r="E215" s="372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7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4"/>
      <c r="Q215" s="374"/>
      <c r="R215" s="374"/>
      <c r="S215" s="372"/>
      <c r="T215" s="34"/>
      <c r="U215" s="34"/>
      <c r="V215" s="35" t="s">
        <v>65</v>
      </c>
      <c r="W215" s="365">
        <v>4</v>
      </c>
      <c r="X215" s="366">
        <f t="shared" si="11"/>
        <v>4</v>
      </c>
      <c r="Y215" s="36">
        <f>IFERROR(IF(X215=0,"",ROUNDUP(X215/H215,0)*0.00937),"")</f>
        <v>9.3699999999999999E-3</v>
      </c>
      <c r="Z215" s="56"/>
      <c r="AA215" s="57"/>
      <c r="AE215" s="58"/>
      <c r="BB215" s="188" t="s">
        <v>1</v>
      </c>
    </row>
    <row r="216" spans="1:54" x14ac:dyDescent="0.2">
      <c r="A216" s="375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77"/>
      <c r="O216" s="383" t="s">
        <v>66</v>
      </c>
      <c r="P216" s="384"/>
      <c r="Q216" s="384"/>
      <c r="R216" s="384"/>
      <c r="S216" s="384"/>
      <c r="T216" s="384"/>
      <c r="U216" s="385"/>
      <c r="V216" s="37" t="s">
        <v>67</v>
      </c>
      <c r="W216" s="367">
        <f>IFERROR(W210/H210,"0")+IFERROR(W211/H211,"0")+IFERROR(W212/H212,"0")+IFERROR(W213/H213,"0")+IFERROR(W214/H214,"0")+IFERROR(W215/H215,"0")</f>
        <v>1</v>
      </c>
      <c r="X216" s="367">
        <f>IFERROR(X210/H210,"0")+IFERROR(X211/H211,"0")+IFERROR(X212/H212,"0")+IFERROR(X213/H213,"0")+IFERROR(X214/H214,"0")+IFERROR(X215/H215,"0")</f>
        <v>1</v>
      </c>
      <c r="Y216" s="367">
        <f>IFERROR(IF(Y210="",0,Y210),"0")+IFERROR(IF(Y211="",0,Y211),"0")+IFERROR(IF(Y212="",0,Y212),"0")+IFERROR(IF(Y213="",0,Y213),"0")+IFERROR(IF(Y214="",0,Y214),"0")+IFERROR(IF(Y215="",0,Y215),"0")</f>
        <v>9.3699999999999999E-3</v>
      </c>
      <c r="Z216" s="368"/>
      <c r="AA216" s="368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77"/>
      <c r="O217" s="383" t="s">
        <v>66</v>
      </c>
      <c r="P217" s="384"/>
      <c r="Q217" s="384"/>
      <c r="R217" s="384"/>
      <c r="S217" s="384"/>
      <c r="T217" s="384"/>
      <c r="U217" s="385"/>
      <c r="V217" s="37" t="s">
        <v>65</v>
      </c>
      <c r="W217" s="367">
        <f>IFERROR(SUM(W210:W215),"0")</f>
        <v>4</v>
      </c>
      <c r="X217" s="367">
        <f>IFERROR(SUM(X210:X215),"0")</f>
        <v>4</v>
      </c>
      <c r="Y217" s="37"/>
      <c r="Z217" s="368"/>
      <c r="AA217" s="368"/>
    </row>
    <row r="218" spans="1:54" ht="14.25" customHeight="1" x14ac:dyDescent="0.25">
      <c r="A218" s="382" t="s">
        <v>60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71">
        <v>4607091389845</v>
      </c>
      <c r="E219" s="372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62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4"/>
      <c r="Q219" s="374"/>
      <c r="R219" s="374"/>
      <c r="S219" s="372"/>
      <c r="T219" s="34"/>
      <c r="U219" s="34"/>
      <c r="V219" s="35" t="s">
        <v>65</v>
      </c>
      <c r="W219" s="365">
        <v>0</v>
      </c>
      <c r="X219" s="36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t="27" customHeight="1" x14ac:dyDescent="0.25">
      <c r="A220" s="54" t="s">
        <v>334</v>
      </c>
      <c r="B220" s="54" t="s">
        <v>335</v>
      </c>
      <c r="C220" s="31">
        <v>4301031259</v>
      </c>
      <c r="D220" s="371">
        <v>4680115882881</v>
      </c>
      <c r="E220" s="372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7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4"/>
      <c r="Q220" s="374"/>
      <c r="R220" s="374"/>
      <c r="S220" s="372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75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77"/>
      <c r="O221" s="383" t="s">
        <v>66</v>
      </c>
      <c r="P221" s="384"/>
      <c r="Q221" s="384"/>
      <c r="R221" s="384"/>
      <c r="S221" s="384"/>
      <c r="T221" s="384"/>
      <c r="U221" s="385"/>
      <c r="V221" s="37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77"/>
      <c r="O222" s="383" t="s">
        <v>66</v>
      </c>
      <c r="P222" s="384"/>
      <c r="Q222" s="384"/>
      <c r="R222" s="384"/>
      <c r="S222" s="384"/>
      <c r="T222" s="384"/>
      <c r="U222" s="385"/>
      <c r="V222" s="37" t="s">
        <v>65</v>
      </c>
      <c r="W222" s="367">
        <f>IFERROR(SUM(W219:W220),"0")</f>
        <v>0</v>
      </c>
      <c r="X222" s="367">
        <f>IFERROR(SUM(X219:X220),"0")</f>
        <v>0</v>
      </c>
      <c r="Y222" s="37"/>
      <c r="Z222" s="368"/>
      <c r="AA222" s="368"/>
    </row>
    <row r="223" spans="1:54" ht="16.5" customHeight="1" x14ac:dyDescent="0.25">
      <c r="A223" s="407" t="s">
        <v>336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59"/>
      <c r="AA223" s="359"/>
    </row>
    <row r="224" spans="1:54" ht="14.25" customHeight="1" x14ac:dyDescent="0.25">
      <c r="A224" s="382" t="s">
        <v>104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58"/>
      <c r="AA224" s="358"/>
    </row>
    <row r="225" spans="1:54" ht="27" customHeight="1" x14ac:dyDescent="0.25">
      <c r="A225" s="54" t="s">
        <v>337</v>
      </c>
      <c r="B225" s="54" t="s">
        <v>338</v>
      </c>
      <c r="C225" s="31">
        <v>4301011826</v>
      </c>
      <c r="D225" s="371">
        <v>4680115884137</v>
      </c>
      <c r="E225" s="372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5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4"/>
      <c r="Q225" s="374"/>
      <c r="R225" s="374"/>
      <c r="S225" s="372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339</v>
      </c>
      <c r="B226" s="54" t="s">
        <v>340</v>
      </c>
      <c r="C226" s="31">
        <v>4301011724</v>
      </c>
      <c r="D226" s="371">
        <v>4680115884236</v>
      </c>
      <c r="E226" s="372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4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4"/>
      <c r="Q226" s="374"/>
      <c r="R226" s="374"/>
      <c r="S226" s="372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71">
        <v>4680115884175</v>
      </c>
      <c r="E227" s="372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5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4"/>
      <c r="Q227" s="374"/>
      <c r="R227" s="374"/>
      <c r="S227" s="372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343</v>
      </c>
      <c r="B228" s="54" t="s">
        <v>344</v>
      </c>
      <c r="C228" s="31">
        <v>4301011824</v>
      </c>
      <c r="D228" s="371">
        <v>4680115884144</v>
      </c>
      <c r="E228" s="372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4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4"/>
      <c r="Q228" s="374"/>
      <c r="R228" s="374"/>
      <c r="S228" s="372"/>
      <c r="T228" s="34"/>
      <c r="U228" s="34"/>
      <c r="V228" s="35" t="s">
        <v>65</v>
      </c>
      <c r="W228" s="365">
        <v>10</v>
      </c>
      <c r="X228" s="366">
        <f t="shared" si="12"/>
        <v>12</v>
      </c>
      <c r="Y228" s="36">
        <f>IFERROR(IF(X228=0,"",ROUNDUP(X228/H228,0)*0.00937),"")</f>
        <v>2.811E-2</v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345</v>
      </c>
      <c r="B229" s="54" t="s">
        <v>346</v>
      </c>
      <c r="C229" s="31">
        <v>4301011726</v>
      </c>
      <c r="D229" s="371">
        <v>4680115884182</v>
      </c>
      <c r="E229" s="372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6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4"/>
      <c r="Q229" s="374"/>
      <c r="R229" s="374"/>
      <c r="S229" s="372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71">
        <v>4680115884205</v>
      </c>
      <c r="E230" s="372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4"/>
      <c r="Q230" s="374"/>
      <c r="R230" s="374"/>
      <c r="S230" s="372"/>
      <c r="T230" s="34"/>
      <c r="U230" s="34"/>
      <c r="V230" s="35" t="s">
        <v>65</v>
      </c>
      <c r="W230" s="365">
        <v>36</v>
      </c>
      <c r="X230" s="366">
        <f t="shared" si="12"/>
        <v>36</v>
      </c>
      <c r="Y230" s="36">
        <f>IFERROR(IF(X230=0,"",ROUNDUP(X230/H230,0)*0.00937),"")</f>
        <v>8.4330000000000002E-2</v>
      </c>
      <c r="Z230" s="56"/>
      <c r="AA230" s="57"/>
      <c r="AE230" s="58"/>
      <c r="BB230" s="196" t="s">
        <v>1</v>
      </c>
    </row>
    <row r="231" spans="1:54" x14ac:dyDescent="0.2">
      <c r="A231" s="375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77"/>
      <c r="O231" s="383" t="s">
        <v>66</v>
      </c>
      <c r="P231" s="384"/>
      <c r="Q231" s="384"/>
      <c r="R231" s="384"/>
      <c r="S231" s="384"/>
      <c r="T231" s="384"/>
      <c r="U231" s="385"/>
      <c r="V231" s="37" t="s">
        <v>67</v>
      </c>
      <c r="W231" s="367">
        <f>IFERROR(W225/H225,"0")+IFERROR(W226/H226,"0")+IFERROR(W227/H227,"0")+IFERROR(W228/H228,"0")+IFERROR(W229/H229,"0")+IFERROR(W230/H230,"0")</f>
        <v>11.5</v>
      </c>
      <c r="X231" s="367">
        <f>IFERROR(X225/H225,"0")+IFERROR(X226/H226,"0")+IFERROR(X227/H227,"0")+IFERROR(X228/H228,"0")+IFERROR(X229/H229,"0")+IFERROR(X230/H230,"0")</f>
        <v>12</v>
      </c>
      <c r="Y231" s="367">
        <f>IFERROR(IF(Y225="",0,Y225),"0")+IFERROR(IF(Y226="",0,Y226),"0")+IFERROR(IF(Y227="",0,Y227),"0")+IFERROR(IF(Y228="",0,Y228),"0")+IFERROR(IF(Y229="",0,Y229),"0")+IFERROR(IF(Y230="",0,Y230),"0")</f>
        <v>0.11244</v>
      </c>
      <c r="Z231" s="368"/>
      <c r="AA231" s="368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77"/>
      <c r="O232" s="383" t="s">
        <v>66</v>
      </c>
      <c r="P232" s="384"/>
      <c r="Q232" s="384"/>
      <c r="R232" s="384"/>
      <c r="S232" s="384"/>
      <c r="T232" s="384"/>
      <c r="U232" s="385"/>
      <c r="V232" s="37" t="s">
        <v>65</v>
      </c>
      <c r="W232" s="367">
        <f>IFERROR(SUM(W225:W230),"0")</f>
        <v>46</v>
      </c>
      <c r="X232" s="367">
        <f>IFERROR(SUM(X225:X230),"0")</f>
        <v>48</v>
      </c>
      <c r="Y232" s="37"/>
      <c r="Z232" s="368"/>
      <c r="AA232" s="368"/>
    </row>
    <row r="233" spans="1:54" ht="16.5" customHeight="1" x14ac:dyDescent="0.25">
      <c r="A233" s="407" t="s">
        <v>349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59"/>
      <c r="AA233" s="359"/>
    </row>
    <row r="234" spans="1:54" ht="14.25" customHeight="1" x14ac:dyDescent="0.25">
      <c r="A234" s="382" t="s">
        <v>104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58"/>
      <c r="AA234" s="358"/>
    </row>
    <row r="235" spans="1:54" ht="27" customHeight="1" x14ac:dyDescent="0.25">
      <c r="A235" s="54" t="s">
        <v>350</v>
      </c>
      <c r="B235" s="54" t="s">
        <v>351</v>
      </c>
      <c r="C235" s="31">
        <v>4301011346</v>
      </c>
      <c r="D235" s="371">
        <v>4607091387445</v>
      </c>
      <c r="E235" s="372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4"/>
      <c r="Q235" s="374"/>
      <c r="R235" s="374"/>
      <c r="S235" s="372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71">
        <v>4607091386004</v>
      </c>
      <c r="E236" s="372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69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4"/>
      <c r="Q236" s="374"/>
      <c r="R236" s="374"/>
      <c r="S236" s="372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4301011362</v>
      </c>
      <c r="D237" s="371">
        <v>4607091386004</v>
      </c>
      <c r="E237" s="372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6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4"/>
      <c r="Q237" s="374"/>
      <c r="R237" s="374"/>
      <c r="S237" s="372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4301011347</v>
      </c>
      <c r="D238" s="371">
        <v>4607091386073</v>
      </c>
      <c r="E238" s="372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4"/>
      <c r="Q238" s="374"/>
      <c r="R238" s="374"/>
      <c r="S238" s="372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4301010928</v>
      </c>
      <c r="D239" s="371">
        <v>4607091387322</v>
      </c>
      <c r="E239" s="372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6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4"/>
      <c r="Q239" s="374"/>
      <c r="R239" s="374"/>
      <c r="S239" s="372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357</v>
      </c>
      <c r="B240" s="54" t="s">
        <v>359</v>
      </c>
      <c r="C240" s="31">
        <v>4301011395</v>
      </c>
      <c r="D240" s="371">
        <v>4607091387322</v>
      </c>
      <c r="E240" s="372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7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4"/>
      <c r="Q240" s="374"/>
      <c r="R240" s="374"/>
      <c r="S240" s="372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71">
        <v>4607091387377</v>
      </c>
      <c r="E241" s="372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4"/>
      <c r="Q241" s="374"/>
      <c r="R241" s="374"/>
      <c r="S241" s="372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362</v>
      </c>
      <c r="B242" s="54" t="s">
        <v>363</v>
      </c>
      <c r="C242" s="31">
        <v>4301010945</v>
      </c>
      <c r="D242" s="371">
        <v>4607091387353</v>
      </c>
      <c r="E242" s="372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63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4"/>
      <c r="Q242" s="374"/>
      <c r="R242" s="374"/>
      <c r="S242" s="372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71">
        <v>4607091386011</v>
      </c>
      <c r="E243" s="372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4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4"/>
      <c r="Q243" s="374"/>
      <c r="R243" s="374"/>
      <c r="S243" s="372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366</v>
      </c>
      <c r="B244" s="54" t="s">
        <v>367</v>
      </c>
      <c r="C244" s="31">
        <v>4301011329</v>
      </c>
      <c r="D244" s="371">
        <v>4607091387308</v>
      </c>
      <c r="E244" s="372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4"/>
      <c r="Q244" s="374"/>
      <c r="R244" s="374"/>
      <c r="S244" s="372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368</v>
      </c>
      <c r="B245" s="54" t="s">
        <v>369</v>
      </c>
      <c r="C245" s="31">
        <v>4301011049</v>
      </c>
      <c r="D245" s="371">
        <v>4607091387339</v>
      </c>
      <c r="E245" s="372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4"/>
      <c r="Q245" s="374"/>
      <c r="R245" s="374"/>
      <c r="S245" s="372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370</v>
      </c>
      <c r="B246" s="54" t="s">
        <v>371</v>
      </c>
      <c r="C246" s="31">
        <v>4301011433</v>
      </c>
      <c r="D246" s="371">
        <v>4680115882638</v>
      </c>
      <c r="E246" s="372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4"/>
      <c r="Q246" s="374"/>
      <c r="R246" s="374"/>
      <c r="S246" s="372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372</v>
      </c>
      <c r="B247" s="54" t="s">
        <v>373</v>
      </c>
      <c r="C247" s="31">
        <v>4301011573</v>
      </c>
      <c r="D247" s="371">
        <v>4680115881938</v>
      </c>
      <c r="E247" s="372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4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4"/>
      <c r="Q247" s="374"/>
      <c r="R247" s="374"/>
      <c r="S247" s="372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customHeight="1" x14ac:dyDescent="0.25">
      <c r="A248" s="54" t="s">
        <v>374</v>
      </c>
      <c r="B248" s="54" t="s">
        <v>375</v>
      </c>
      <c r="C248" s="31">
        <v>4301010944</v>
      </c>
      <c r="D248" s="371">
        <v>4607091387346</v>
      </c>
      <c r="E248" s="372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48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4"/>
      <c r="Q248" s="374"/>
      <c r="R248" s="374"/>
      <c r="S248" s="372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customHeight="1" x14ac:dyDescent="0.25">
      <c r="A249" s="54" t="s">
        <v>376</v>
      </c>
      <c r="B249" s="54" t="s">
        <v>377</v>
      </c>
      <c r="C249" s="31">
        <v>4301011402</v>
      </c>
      <c r="D249" s="371">
        <v>4680115880375</v>
      </c>
      <c r="E249" s="372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43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4"/>
      <c r="Q249" s="374"/>
      <c r="R249" s="374"/>
      <c r="S249" s="372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customHeight="1" x14ac:dyDescent="0.25">
      <c r="A250" s="54" t="s">
        <v>378</v>
      </c>
      <c r="B250" s="54" t="s">
        <v>379</v>
      </c>
      <c r="C250" s="31">
        <v>4301011353</v>
      </c>
      <c r="D250" s="371">
        <v>4607091389807</v>
      </c>
      <c r="E250" s="372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4"/>
      <c r="Q250" s="374"/>
      <c r="R250" s="374"/>
      <c r="S250" s="372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75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77"/>
      <c r="O251" s="383" t="s">
        <v>66</v>
      </c>
      <c r="P251" s="384"/>
      <c r="Q251" s="384"/>
      <c r="R251" s="384"/>
      <c r="S251" s="384"/>
      <c r="T251" s="384"/>
      <c r="U251" s="385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7"/>
      <c r="O252" s="383" t="s">
        <v>66</v>
      </c>
      <c r="P252" s="384"/>
      <c r="Q252" s="384"/>
      <c r="R252" s="384"/>
      <c r="S252" s="384"/>
      <c r="T252" s="384"/>
      <c r="U252" s="385"/>
      <c r="V252" s="37" t="s">
        <v>65</v>
      </c>
      <c r="W252" s="367">
        <f>IFERROR(SUM(W235:W250),"0")</f>
        <v>0</v>
      </c>
      <c r="X252" s="367">
        <f>IFERROR(SUM(X235:X250),"0")</f>
        <v>0</v>
      </c>
      <c r="Y252" s="37"/>
      <c r="Z252" s="368"/>
      <c r="AA252" s="368"/>
    </row>
    <row r="253" spans="1:54" ht="14.25" customHeight="1" x14ac:dyDescent="0.25">
      <c r="A253" s="382" t="s">
        <v>96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58"/>
      <c r="AA253" s="358"/>
    </row>
    <row r="254" spans="1:54" ht="27" customHeight="1" x14ac:dyDescent="0.25">
      <c r="A254" s="54" t="s">
        <v>380</v>
      </c>
      <c r="B254" s="54" t="s">
        <v>381</v>
      </c>
      <c r="C254" s="31">
        <v>4301020254</v>
      </c>
      <c r="D254" s="371">
        <v>4680115881914</v>
      </c>
      <c r="E254" s="372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4"/>
      <c r="Q254" s="374"/>
      <c r="R254" s="374"/>
      <c r="S254" s="372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x14ac:dyDescent="0.2">
      <c r="A255" s="375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7"/>
      <c r="O255" s="383" t="s">
        <v>66</v>
      </c>
      <c r="P255" s="384"/>
      <c r="Q255" s="384"/>
      <c r="R255" s="384"/>
      <c r="S255" s="384"/>
      <c r="T255" s="384"/>
      <c r="U255" s="385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77"/>
      <c r="O256" s="383" t="s">
        <v>66</v>
      </c>
      <c r="P256" s="384"/>
      <c r="Q256" s="384"/>
      <c r="R256" s="384"/>
      <c r="S256" s="384"/>
      <c r="T256" s="384"/>
      <c r="U256" s="385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customHeight="1" x14ac:dyDescent="0.25">
      <c r="A257" s="382" t="s">
        <v>60</v>
      </c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71">
        <v>4607091387193</v>
      </c>
      <c r="E258" s="372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6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4"/>
      <c r="Q258" s="374"/>
      <c r="R258" s="374"/>
      <c r="S258" s="372"/>
      <c r="T258" s="34"/>
      <c r="U258" s="34"/>
      <c r="V258" s="35" t="s">
        <v>65</v>
      </c>
      <c r="W258" s="365">
        <v>14</v>
      </c>
      <c r="X258" s="366">
        <f>IFERROR(IF(W258="",0,CEILING((W258/$H258),1)*$H258),"")</f>
        <v>16.8</v>
      </c>
      <c r="Y258" s="36">
        <f>IFERROR(IF(X258=0,"",ROUNDUP(X258/H258,0)*0.00753),"")</f>
        <v>3.0120000000000001E-2</v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71">
        <v>4607091387230</v>
      </c>
      <c r="E259" s="372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6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4"/>
      <c r="Q259" s="374"/>
      <c r="R259" s="374"/>
      <c r="S259" s="372"/>
      <c r="T259" s="34"/>
      <c r="U259" s="34"/>
      <c r="V259" s="35" t="s">
        <v>65</v>
      </c>
      <c r="W259" s="365">
        <v>120</v>
      </c>
      <c r="X259" s="366">
        <f>IFERROR(IF(W259="",0,CEILING((W259/$H259),1)*$H259),"")</f>
        <v>121.80000000000001</v>
      </c>
      <c r="Y259" s="36">
        <f>IFERROR(IF(X259=0,"",ROUNDUP(X259/H259,0)*0.00753),"")</f>
        <v>0.21837000000000001</v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71">
        <v>4607091387285</v>
      </c>
      <c r="E260" s="372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4"/>
      <c r="Q260" s="374"/>
      <c r="R260" s="374"/>
      <c r="S260" s="372"/>
      <c r="T260" s="34"/>
      <c r="U260" s="34"/>
      <c r="V260" s="35" t="s">
        <v>65</v>
      </c>
      <c r="W260" s="365">
        <v>37</v>
      </c>
      <c r="X260" s="366">
        <f>IFERROR(IF(W260="",0,CEILING((W260/$H260),1)*$H260),"")</f>
        <v>37.800000000000004</v>
      </c>
      <c r="Y260" s="36">
        <f>IFERROR(IF(X260=0,"",ROUNDUP(X260/H260,0)*0.00502),"")</f>
        <v>9.0359999999999996E-2</v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71">
        <v>4680115880481</v>
      </c>
      <c r="E261" s="372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5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4"/>
      <c r="Q261" s="374"/>
      <c r="R261" s="374"/>
      <c r="S261" s="372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75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7"/>
      <c r="O262" s="383" t="s">
        <v>66</v>
      </c>
      <c r="P262" s="384"/>
      <c r="Q262" s="384"/>
      <c r="R262" s="384"/>
      <c r="S262" s="384"/>
      <c r="T262" s="384"/>
      <c r="U262" s="385"/>
      <c r="V262" s="37" t="s">
        <v>67</v>
      </c>
      <c r="W262" s="367">
        <f>IFERROR(W258/H258,"0")+IFERROR(W259/H259,"0")+IFERROR(W260/H260,"0")+IFERROR(W261/H261,"0")</f>
        <v>49.523809523809518</v>
      </c>
      <c r="X262" s="367">
        <f>IFERROR(X258/H258,"0")+IFERROR(X259/H259,"0")+IFERROR(X260/H260,"0")+IFERROR(X261/H261,"0")</f>
        <v>51</v>
      </c>
      <c r="Y262" s="367">
        <f>IFERROR(IF(Y258="",0,Y258),"0")+IFERROR(IF(Y259="",0,Y259),"0")+IFERROR(IF(Y260="",0,Y260),"0")+IFERROR(IF(Y261="",0,Y261),"0")</f>
        <v>0.33884999999999998</v>
      </c>
      <c r="Z262" s="368"/>
      <c r="AA262" s="368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7"/>
      <c r="O263" s="383" t="s">
        <v>66</v>
      </c>
      <c r="P263" s="384"/>
      <c r="Q263" s="384"/>
      <c r="R263" s="384"/>
      <c r="S263" s="384"/>
      <c r="T263" s="384"/>
      <c r="U263" s="385"/>
      <c r="V263" s="37" t="s">
        <v>65</v>
      </c>
      <c r="W263" s="367">
        <f>IFERROR(SUM(W258:W261),"0")</f>
        <v>171</v>
      </c>
      <c r="X263" s="367">
        <f>IFERROR(SUM(X258:X261),"0")</f>
        <v>176.40000000000003</v>
      </c>
      <c r="Y263" s="37"/>
      <c r="Z263" s="368"/>
      <c r="AA263" s="368"/>
    </row>
    <row r="264" spans="1:54" ht="14.25" customHeight="1" x14ac:dyDescent="0.25">
      <c r="A264" s="382" t="s">
        <v>68</v>
      </c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71">
        <v>4607091387766</v>
      </c>
      <c r="E265" s="372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7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4"/>
      <c r="Q265" s="374"/>
      <c r="R265" s="374"/>
      <c r="S265" s="372"/>
      <c r="T265" s="34"/>
      <c r="U265" s="34"/>
      <c r="V265" s="35" t="s">
        <v>65</v>
      </c>
      <c r="W265" s="365">
        <v>277</v>
      </c>
      <c r="X265" s="366">
        <f t="shared" ref="X265:X273" si="15">IFERROR(IF(W265="",0,CEILING((W265/$H265),1)*$H265),"")</f>
        <v>280.8</v>
      </c>
      <c r="Y265" s="36">
        <f>IFERROR(IF(X265=0,"",ROUNDUP(X265/H265,0)*0.02175),"")</f>
        <v>0.78299999999999992</v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392</v>
      </c>
      <c r="B266" s="54" t="s">
        <v>393</v>
      </c>
      <c r="C266" s="31">
        <v>4301051116</v>
      </c>
      <c r="D266" s="371">
        <v>4607091387957</v>
      </c>
      <c r="E266" s="372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6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4"/>
      <c r="Q266" s="374"/>
      <c r="R266" s="374"/>
      <c r="S266" s="372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394</v>
      </c>
      <c r="B267" s="54" t="s">
        <v>395</v>
      </c>
      <c r="C267" s="31">
        <v>4301051115</v>
      </c>
      <c r="D267" s="371">
        <v>4607091387964</v>
      </c>
      <c r="E267" s="372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4"/>
      <c r="Q267" s="374"/>
      <c r="R267" s="374"/>
      <c r="S267" s="372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customHeight="1" x14ac:dyDescent="0.25">
      <c r="A268" s="54" t="s">
        <v>396</v>
      </c>
      <c r="B268" s="54" t="s">
        <v>397</v>
      </c>
      <c r="C268" s="31">
        <v>4301051731</v>
      </c>
      <c r="D268" s="371">
        <v>4680115884618</v>
      </c>
      <c r="E268" s="372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6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4"/>
      <c r="Q268" s="374"/>
      <c r="R268" s="374"/>
      <c r="S268" s="372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71">
        <v>4607091381672</v>
      </c>
      <c r="E269" s="372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4"/>
      <c r="Q269" s="374"/>
      <c r="R269" s="374"/>
      <c r="S269" s="372"/>
      <c r="T269" s="34"/>
      <c r="U269" s="34"/>
      <c r="V269" s="35" t="s">
        <v>65</v>
      </c>
      <c r="W269" s="365">
        <v>132</v>
      </c>
      <c r="X269" s="366">
        <f t="shared" si="15"/>
        <v>133.20000000000002</v>
      </c>
      <c r="Y269" s="36">
        <f>IFERROR(IF(X269=0,"",ROUNDUP(X269/H269,0)*0.00937),"")</f>
        <v>0.34669</v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400</v>
      </c>
      <c r="B270" s="54" t="s">
        <v>401</v>
      </c>
      <c r="C270" s="31">
        <v>4301051130</v>
      </c>
      <c r="D270" s="371">
        <v>4607091387537</v>
      </c>
      <c r="E270" s="372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7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4"/>
      <c r="Q270" s="374"/>
      <c r="R270" s="374"/>
      <c r="S270" s="372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customHeight="1" x14ac:dyDescent="0.25">
      <c r="A271" s="54" t="s">
        <v>402</v>
      </c>
      <c r="B271" s="54" t="s">
        <v>403</v>
      </c>
      <c r="C271" s="31">
        <v>4301051132</v>
      </c>
      <c r="D271" s="371">
        <v>4607091387513</v>
      </c>
      <c r="E271" s="372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4"/>
      <c r="Q271" s="374"/>
      <c r="R271" s="374"/>
      <c r="S271" s="372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71">
        <v>4680115880511</v>
      </c>
      <c r="E272" s="372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46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4"/>
      <c r="Q272" s="374"/>
      <c r="R272" s="374"/>
      <c r="S272" s="372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71">
        <v>4680115880412</v>
      </c>
      <c r="E273" s="372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7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4"/>
      <c r="Q273" s="374"/>
      <c r="R273" s="374"/>
      <c r="S273" s="372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75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77"/>
      <c r="O274" s="383" t="s">
        <v>66</v>
      </c>
      <c r="P274" s="384"/>
      <c r="Q274" s="384"/>
      <c r="R274" s="384"/>
      <c r="S274" s="384"/>
      <c r="T274" s="384"/>
      <c r="U274" s="385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72.179487179487182</v>
      </c>
      <c r="X274" s="367">
        <f>IFERROR(X265/H265,"0")+IFERROR(X266/H266,"0")+IFERROR(X267/H267,"0")+IFERROR(X268/H268,"0")+IFERROR(X269/H269,"0")+IFERROR(X270/H270,"0")+IFERROR(X271/H271,"0")+IFERROR(X272/H272,"0")+IFERROR(X273/H273,"0")</f>
        <v>73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1.1296899999999999</v>
      </c>
      <c r="Z274" s="368"/>
      <c r="AA274" s="368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77"/>
      <c r="O275" s="383" t="s">
        <v>66</v>
      </c>
      <c r="P275" s="384"/>
      <c r="Q275" s="384"/>
      <c r="R275" s="384"/>
      <c r="S275" s="384"/>
      <c r="T275" s="384"/>
      <c r="U275" s="385"/>
      <c r="V275" s="37" t="s">
        <v>65</v>
      </c>
      <c r="W275" s="367">
        <f>IFERROR(SUM(W265:W273),"0")</f>
        <v>409</v>
      </c>
      <c r="X275" s="367">
        <f>IFERROR(SUM(X265:X273),"0")</f>
        <v>414</v>
      </c>
      <c r="Y275" s="37"/>
      <c r="Z275" s="368"/>
      <c r="AA275" s="368"/>
    </row>
    <row r="276" spans="1:54" ht="14.25" customHeight="1" x14ac:dyDescent="0.25">
      <c r="A276" s="382" t="s">
        <v>210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71">
        <v>4607091380880</v>
      </c>
      <c r="E277" s="372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3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4"/>
      <c r="Q277" s="374"/>
      <c r="R277" s="374"/>
      <c r="S277" s="372"/>
      <c r="T277" s="34"/>
      <c r="U277" s="34"/>
      <c r="V277" s="35" t="s">
        <v>65</v>
      </c>
      <c r="W277" s="365">
        <v>10</v>
      </c>
      <c r="X277" s="366">
        <f>IFERROR(IF(W277="",0,CEILING((W277/$H277),1)*$H277),"")</f>
        <v>16.8</v>
      </c>
      <c r="Y277" s="36">
        <f>IFERROR(IF(X277=0,"",ROUNDUP(X277/H277,0)*0.02175),"")</f>
        <v>4.3499999999999997E-2</v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71">
        <v>4607091384482</v>
      </c>
      <c r="E278" s="372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4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4"/>
      <c r="Q278" s="374"/>
      <c r="R278" s="374"/>
      <c r="S278" s="372"/>
      <c r="T278" s="34"/>
      <c r="U278" s="34"/>
      <c r="V278" s="35" t="s">
        <v>65</v>
      </c>
      <c r="W278" s="365">
        <v>0</v>
      </c>
      <c r="X278" s="366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71">
        <v>4607091380897</v>
      </c>
      <c r="E279" s="372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4"/>
      <c r="Q279" s="374"/>
      <c r="R279" s="374"/>
      <c r="S279" s="372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x14ac:dyDescent="0.2">
      <c r="A280" s="375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77"/>
      <c r="O280" s="383" t="s">
        <v>66</v>
      </c>
      <c r="P280" s="384"/>
      <c r="Q280" s="384"/>
      <c r="R280" s="384"/>
      <c r="S280" s="384"/>
      <c r="T280" s="384"/>
      <c r="U280" s="385"/>
      <c r="V280" s="37" t="s">
        <v>67</v>
      </c>
      <c r="W280" s="367">
        <f>IFERROR(W277/H277,"0")+IFERROR(W278/H278,"0")+IFERROR(W279/H279,"0")</f>
        <v>1.1904761904761905</v>
      </c>
      <c r="X280" s="367">
        <f>IFERROR(X277/H277,"0")+IFERROR(X278/H278,"0")+IFERROR(X279/H279,"0")</f>
        <v>2</v>
      </c>
      <c r="Y280" s="367">
        <f>IFERROR(IF(Y277="",0,Y277),"0")+IFERROR(IF(Y278="",0,Y278),"0")+IFERROR(IF(Y279="",0,Y279),"0")</f>
        <v>4.3499999999999997E-2</v>
      </c>
      <c r="Z280" s="368"/>
      <c r="AA280" s="368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77"/>
      <c r="O281" s="383" t="s">
        <v>66</v>
      </c>
      <c r="P281" s="384"/>
      <c r="Q281" s="384"/>
      <c r="R281" s="384"/>
      <c r="S281" s="384"/>
      <c r="T281" s="384"/>
      <c r="U281" s="385"/>
      <c r="V281" s="37" t="s">
        <v>65</v>
      </c>
      <c r="W281" s="367">
        <f>IFERROR(SUM(W277:W279),"0")</f>
        <v>10</v>
      </c>
      <c r="X281" s="367">
        <f>IFERROR(SUM(X277:X279),"0")</f>
        <v>16.8</v>
      </c>
      <c r="Y281" s="37"/>
      <c r="Z281" s="368"/>
      <c r="AA281" s="368"/>
    </row>
    <row r="282" spans="1:54" ht="14.25" customHeight="1" x14ac:dyDescent="0.25">
      <c r="A282" s="382" t="s">
        <v>82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58"/>
      <c r="AA282" s="358"/>
    </row>
    <row r="283" spans="1:54" ht="16.5" customHeight="1" x14ac:dyDescent="0.25">
      <c r="A283" s="54" t="s">
        <v>414</v>
      </c>
      <c r="B283" s="54" t="s">
        <v>415</v>
      </c>
      <c r="C283" s="31">
        <v>4301030232</v>
      </c>
      <c r="D283" s="371">
        <v>4607091388374</v>
      </c>
      <c r="E283" s="372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499" t="s">
        <v>416</v>
      </c>
      <c r="P283" s="374"/>
      <c r="Q283" s="374"/>
      <c r="R283" s="374"/>
      <c r="S283" s="372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customHeight="1" x14ac:dyDescent="0.25">
      <c r="A284" s="54" t="s">
        <v>417</v>
      </c>
      <c r="B284" s="54" t="s">
        <v>418</v>
      </c>
      <c r="C284" s="31">
        <v>4301030235</v>
      </c>
      <c r="D284" s="371">
        <v>4607091388381</v>
      </c>
      <c r="E284" s="372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690" t="s">
        <v>419</v>
      </c>
      <c r="P284" s="374"/>
      <c r="Q284" s="374"/>
      <c r="R284" s="374"/>
      <c r="S284" s="372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71">
        <v>4607091388404</v>
      </c>
      <c r="E285" s="372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5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4"/>
      <c r="Q285" s="374"/>
      <c r="R285" s="374"/>
      <c r="S285" s="372"/>
      <c r="T285" s="34"/>
      <c r="U285" s="34"/>
      <c r="V285" s="35" t="s">
        <v>65</v>
      </c>
      <c r="W285" s="365">
        <v>6</v>
      </c>
      <c r="X285" s="366">
        <f>IFERROR(IF(W285="",0,CEILING((W285/$H285),1)*$H285),"")</f>
        <v>7.6499999999999995</v>
      </c>
      <c r="Y285" s="36">
        <f>IFERROR(IF(X285=0,"",ROUNDUP(X285/H285,0)*0.00753),"")</f>
        <v>2.2589999999999999E-2</v>
      </c>
      <c r="Z285" s="56"/>
      <c r="AA285" s="57"/>
      <c r="AE285" s="58"/>
      <c r="BB285" s="232" t="s">
        <v>1</v>
      </c>
    </row>
    <row r="286" spans="1:54" x14ac:dyDescent="0.2">
      <c r="A286" s="375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77"/>
      <c r="O286" s="383" t="s">
        <v>66</v>
      </c>
      <c r="P286" s="384"/>
      <c r="Q286" s="384"/>
      <c r="R286" s="384"/>
      <c r="S286" s="384"/>
      <c r="T286" s="384"/>
      <c r="U286" s="385"/>
      <c r="V286" s="37" t="s">
        <v>67</v>
      </c>
      <c r="W286" s="367">
        <f>IFERROR(W283/H283,"0")+IFERROR(W284/H284,"0")+IFERROR(W285/H285,"0")</f>
        <v>2.3529411764705883</v>
      </c>
      <c r="X286" s="367">
        <f>IFERROR(X283/H283,"0")+IFERROR(X284/H284,"0")+IFERROR(X285/H285,"0")</f>
        <v>3</v>
      </c>
      <c r="Y286" s="367">
        <f>IFERROR(IF(Y283="",0,Y283),"0")+IFERROR(IF(Y284="",0,Y284),"0")+IFERROR(IF(Y285="",0,Y285),"0")</f>
        <v>2.2589999999999999E-2</v>
      </c>
      <c r="Z286" s="368"/>
      <c r="AA286" s="368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77"/>
      <c r="O287" s="383" t="s">
        <v>66</v>
      </c>
      <c r="P287" s="384"/>
      <c r="Q287" s="384"/>
      <c r="R287" s="384"/>
      <c r="S287" s="384"/>
      <c r="T287" s="384"/>
      <c r="U287" s="385"/>
      <c r="V287" s="37" t="s">
        <v>65</v>
      </c>
      <c r="W287" s="367">
        <f>IFERROR(SUM(W283:W285),"0")</f>
        <v>6</v>
      </c>
      <c r="X287" s="367">
        <f>IFERROR(SUM(X283:X285),"0")</f>
        <v>7.6499999999999995</v>
      </c>
      <c r="Y287" s="37"/>
      <c r="Z287" s="368"/>
      <c r="AA287" s="368"/>
    </row>
    <row r="288" spans="1:54" ht="14.25" customHeight="1" x14ac:dyDescent="0.25">
      <c r="A288" s="382" t="s">
        <v>422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71">
        <v>4680115881808</v>
      </c>
      <c r="E289" s="372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6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4"/>
      <c r="Q289" s="374"/>
      <c r="R289" s="374"/>
      <c r="S289" s="372"/>
      <c r="T289" s="34"/>
      <c r="U289" s="34"/>
      <c r="V289" s="35" t="s">
        <v>65</v>
      </c>
      <c r="W289" s="365">
        <v>7</v>
      </c>
      <c r="X289" s="366">
        <f>IFERROR(IF(W289="",0,CEILING((W289/$H289),1)*$H289),"")</f>
        <v>8</v>
      </c>
      <c r="Y289" s="36">
        <f>IFERROR(IF(X289=0,"",ROUNDUP(X289/H289,0)*0.00474),"")</f>
        <v>1.8960000000000001E-2</v>
      </c>
      <c r="Z289" s="56"/>
      <c r="AA289" s="57"/>
      <c r="AE289" s="58"/>
      <c r="BB289" s="233" t="s">
        <v>1</v>
      </c>
    </row>
    <row r="290" spans="1:54" ht="27" customHeight="1" x14ac:dyDescent="0.25">
      <c r="A290" s="54" t="s">
        <v>427</v>
      </c>
      <c r="B290" s="54" t="s">
        <v>428</v>
      </c>
      <c r="C290" s="31">
        <v>4301180006</v>
      </c>
      <c r="D290" s="371">
        <v>4680115881822</v>
      </c>
      <c r="E290" s="372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6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4"/>
      <c r="Q290" s="374"/>
      <c r="R290" s="374"/>
      <c r="S290" s="372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customHeight="1" x14ac:dyDescent="0.25">
      <c r="A291" s="54" t="s">
        <v>429</v>
      </c>
      <c r="B291" s="54" t="s">
        <v>430</v>
      </c>
      <c r="C291" s="31">
        <v>4301180001</v>
      </c>
      <c r="D291" s="371">
        <v>4680115880016</v>
      </c>
      <c r="E291" s="372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7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4"/>
      <c r="Q291" s="374"/>
      <c r="R291" s="374"/>
      <c r="S291" s="372"/>
      <c r="T291" s="34"/>
      <c r="U291" s="34"/>
      <c r="V291" s="35" t="s">
        <v>65</v>
      </c>
      <c r="W291" s="365">
        <v>10</v>
      </c>
      <c r="X291" s="366">
        <f>IFERROR(IF(W291="",0,CEILING((W291/$H291),1)*$H291),"")</f>
        <v>10</v>
      </c>
      <c r="Y291" s="36">
        <f>IFERROR(IF(X291=0,"",ROUNDUP(X291/H291,0)*0.00474),"")</f>
        <v>2.3700000000000002E-2</v>
      </c>
      <c r="Z291" s="56"/>
      <c r="AA291" s="57"/>
      <c r="AE291" s="58"/>
      <c r="BB291" s="235" t="s">
        <v>1</v>
      </c>
    </row>
    <row r="292" spans="1:54" x14ac:dyDescent="0.2">
      <c r="A292" s="375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77"/>
      <c r="O292" s="383" t="s">
        <v>66</v>
      </c>
      <c r="P292" s="384"/>
      <c r="Q292" s="384"/>
      <c r="R292" s="384"/>
      <c r="S292" s="384"/>
      <c r="T292" s="384"/>
      <c r="U292" s="385"/>
      <c r="V292" s="37" t="s">
        <v>67</v>
      </c>
      <c r="W292" s="367">
        <f>IFERROR(W289/H289,"0")+IFERROR(W290/H290,"0")+IFERROR(W291/H291,"0")</f>
        <v>8.5</v>
      </c>
      <c r="X292" s="367">
        <f>IFERROR(X289/H289,"0")+IFERROR(X290/H290,"0")+IFERROR(X291/H291,"0")</f>
        <v>9</v>
      </c>
      <c r="Y292" s="367">
        <f>IFERROR(IF(Y289="",0,Y289),"0")+IFERROR(IF(Y290="",0,Y290),"0")+IFERROR(IF(Y291="",0,Y291),"0")</f>
        <v>4.2660000000000003E-2</v>
      </c>
      <c r="Z292" s="368"/>
      <c r="AA292" s="368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77"/>
      <c r="O293" s="383" t="s">
        <v>66</v>
      </c>
      <c r="P293" s="384"/>
      <c r="Q293" s="384"/>
      <c r="R293" s="384"/>
      <c r="S293" s="384"/>
      <c r="T293" s="384"/>
      <c r="U293" s="385"/>
      <c r="V293" s="37" t="s">
        <v>65</v>
      </c>
      <c r="W293" s="367">
        <f>IFERROR(SUM(W289:W291),"0")</f>
        <v>17</v>
      </c>
      <c r="X293" s="367">
        <f>IFERROR(SUM(X289:X291),"0")</f>
        <v>18</v>
      </c>
      <c r="Y293" s="37"/>
      <c r="Z293" s="368"/>
      <c r="AA293" s="368"/>
    </row>
    <row r="294" spans="1:54" ht="16.5" customHeight="1" x14ac:dyDescent="0.25">
      <c r="A294" s="407" t="s">
        <v>431</v>
      </c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59"/>
      <c r="AA294" s="359"/>
    </row>
    <row r="295" spans="1:54" ht="14.25" customHeight="1" x14ac:dyDescent="0.25">
      <c r="A295" s="382" t="s">
        <v>104</v>
      </c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71">
        <v>4607091387421</v>
      </c>
      <c r="E296" s="372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7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4"/>
      <c r="Q296" s="374"/>
      <c r="R296" s="374"/>
      <c r="S296" s="372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432</v>
      </c>
      <c r="B297" s="54" t="s">
        <v>434</v>
      </c>
      <c r="C297" s="31">
        <v>4301011121</v>
      </c>
      <c r="D297" s="371">
        <v>4607091387421</v>
      </c>
      <c r="E297" s="372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46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4"/>
      <c r="Q297" s="374"/>
      <c r="R297" s="374"/>
      <c r="S297" s="372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435</v>
      </c>
      <c r="B298" s="54" t="s">
        <v>436</v>
      </c>
      <c r="C298" s="31">
        <v>4301011322</v>
      </c>
      <c r="D298" s="371">
        <v>4607091387452</v>
      </c>
      <c r="E298" s="372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50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4"/>
      <c r="Q298" s="374"/>
      <c r="R298" s="374"/>
      <c r="S298" s="372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435</v>
      </c>
      <c r="B299" s="54" t="s">
        <v>437</v>
      </c>
      <c r="C299" s="31">
        <v>4301011396</v>
      </c>
      <c r="D299" s="371">
        <v>4607091387452</v>
      </c>
      <c r="E299" s="372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4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4"/>
      <c r="Q299" s="374"/>
      <c r="R299" s="374"/>
      <c r="S299" s="372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435</v>
      </c>
      <c r="B300" s="54" t="s">
        <v>438</v>
      </c>
      <c r="C300" s="31">
        <v>4301011619</v>
      </c>
      <c r="D300" s="371">
        <v>4607091387452</v>
      </c>
      <c r="E300" s="372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64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4"/>
      <c r="Q300" s="374"/>
      <c r="R300" s="374"/>
      <c r="S300" s="372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customHeight="1" x14ac:dyDescent="0.25">
      <c r="A301" s="54" t="s">
        <v>439</v>
      </c>
      <c r="B301" s="54" t="s">
        <v>440</v>
      </c>
      <c r="C301" s="31">
        <v>4301011313</v>
      </c>
      <c r="D301" s="371">
        <v>4607091385984</v>
      </c>
      <c r="E301" s="372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48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4"/>
      <c r="Q301" s="374"/>
      <c r="R301" s="374"/>
      <c r="S301" s="372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customHeight="1" x14ac:dyDescent="0.25">
      <c r="A302" s="54" t="s">
        <v>441</v>
      </c>
      <c r="B302" s="54" t="s">
        <v>442</v>
      </c>
      <c r="C302" s="31">
        <v>4301011316</v>
      </c>
      <c r="D302" s="371">
        <v>4607091387438</v>
      </c>
      <c r="E302" s="372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4"/>
      <c r="Q302" s="374"/>
      <c r="R302" s="374"/>
      <c r="S302" s="372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customHeight="1" x14ac:dyDescent="0.25">
      <c r="A303" s="54" t="s">
        <v>443</v>
      </c>
      <c r="B303" s="54" t="s">
        <v>444</v>
      </c>
      <c r="C303" s="31">
        <v>4301011318</v>
      </c>
      <c r="D303" s="371">
        <v>4607091387469</v>
      </c>
      <c r="E303" s="372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5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4"/>
      <c r="Q303" s="374"/>
      <c r="R303" s="374"/>
      <c r="S303" s="372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75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77"/>
      <c r="O304" s="383" t="s">
        <v>66</v>
      </c>
      <c r="P304" s="384"/>
      <c r="Q304" s="384"/>
      <c r="R304" s="384"/>
      <c r="S304" s="384"/>
      <c r="T304" s="384"/>
      <c r="U304" s="385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7"/>
      <c r="O305" s="383" t="s">
        <v>66</v>
      </c>
      <c r="P305" s="384"/>
      <c r="Q305" s="384"/>
      <c r="R305" s="384"/>
      <c r="S305" s="384"/>
      <c r="T305" s="384"/>
      <c r="U305" s="385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customHeight="1" x14ac:dyDescent="0.25">
      <c r="A306" s="382" t="s">
        <v>60</v>
      </c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58"/>
      <c r="AA306" s="358"/>
    </row>
    <row r="307" spans="1:54" ht="27" customHeight="1" x14ac:dyDescent="0.25">
      <c r="A307" s="54" t="s">
        <v>445</v>
      </c>
      <c r="B307" s="54" t="s">
        <v>446</v>
      </c>
      <c r="C307" s="31">
        <v>4301031154</v>
      </c>
      <c r="D307" s="371">
        <v>4607091387292</v>
      </c>
      <c r="E307" s="372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6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4"/>
      <c r="Q307" s="374"/>
      <c r="R307" s="374"/>
      <c r="S307" s="372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customHeight="1" x14ac:dyDescent="0.25">
      <c r="A308" s="54" t="s">
        <v>447</v>
      </c>
      <c r="B308" s="54" t="s">
        <v>448</v>
      </c>
      <c r="C308" s="31">
        <v>4301031155</v>
      </c>
      <c r="D308" s="371">
        <v>4607091387315</v>
      </c>
      <c r="E308" s="372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6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4"/>
      <c r="Q308" s="374"/>
      <c r="R308" s="374"/>
      <c r="S308" s="372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x14ac:dyDescent="0.2">
      <c r="A309" s="375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7"/>
      <c r="O309" s="383" t="s">
        <v>66</v>
      </c>
      <c r="P309" s="384"/>
      <c r="Q309" s="384"/>
      <c r="R309" s="384"/>
      <c r="S309" s="384"/>
      <c r="T309" s="384"/>
      <c r="U309" s="385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77"/>
      <c r="O310" s="383" t="s">
        <v>66</v>
      </c>
      <c r="P310" s="384"/>
      <c r="Q310" s="384"/>
      <c r="R310" s="384"/>
      <c r="S310" s="384"/>
      <c r="T310" s="384"/>
      <c r="U310" s="385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customHeight="1" x14ac:dyDescent="0.25">
      <c r="A311" s="407" t="s">
        <v>449</v>
      </c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59"/>
      <c r="AA311" s="359"/>
    </row>
    <row r="312" spans="1:54" ht="14.25" customHeight="1" x14ac:dyDescent="0.25">
      <c r="A312" s="382" t="s">
        <v>60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71">
        <v>4607091383836</v>
      </c>
      <c r="E313" s="372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4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4"/>
      <c r="Q313" s="374"/>
      <c r="R313" s="374"/>
      <c r="S313" s="372"/>
      <c r="T313" s="34"/>
      <c r="U313" s="34"/>
      <c r="V313" s="35" t="s">
        <v>65</v>
      </c>
      <c r="W313" s="365">
        <v>19</v>
      </c>
      <c r="X313" s="366">
        <f>IFERROR(IF(W313="",0,CEILING((W313/$H313),1)*$H313),"")</f>
        <v>19.8</v>
      </c>
      <c r="Y313" s="36">
        <f>IFERROR(IF(X313=0,"",ROUNDUP(X313/H313,0)*0.00753),"")</f>
        <v>8.2830000000000001E-2</v>
      </c>
      <c r="Z313" s="56"/>
      <c r="AA313" s="57"/>
      <c r="AE313" s="58"/>
      <c r="BB313" s="246" t="s">
        <v>1</v>
      </c>
    </row>
    <row r="314" spans="1:54" x14ac:dyDescent="0.2">
      <c r="A314" s="375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7"/>
      <c r="O314" s="383" t="s">
        <v>66</v>
      </c>
      <c r="P314" s="384"/>
      <c r="Q314" s="384"/>
      <c r="R314" s="384"/>
      <c r="S314" s="384"/>
      <c r="T314" s="384"/>
      <c r="U314" s="385"/>
      <c r="V314" s="37" t="s">
        <v>67</v>
      </c>
      <c r="W314" s="367">
        <f>IFERROR(W313/H313,"0")</f>
        <v>10.555555555555555</v>
      </c>
      <c r="X314" s="367">
        <f>IFERROR(X313/H313,"0")</f>
        <v>11</v>
      </c>
      <c r="Y314" s="367">
        <f>IFERROR(IF(Y313="",0,Y313),"0")</f>
        <v>8.2830000000000001E-2</v>
      </c>
      <c r="Z314" s="368"/>
      <c r="AA314" s="368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7"/>
      <c r="O315" s="383" t="s">
        <v>66</v>
      </c>
      <c r="P315" s="384"/>
      <c r="Q315" s="384"/>
      <c r="R315" s="384"/>
      <c r="S315" s="384"/>
      <c r="T315" s="384"/>
      <c r="U315" s="385"/>
      <c r="V315" s="37" t="s">
        <v>65</v>
      </c>
      <c r="W315" s="367">
        <f>IFERROR(SUM(W313:W313),"0")</f>
        <v>19</v>
      </c>
      <c r="X315" s="367">
        <f>IFERROR(SUM(X313:X313),"0")</f>
        <v>19.8</v>
      </c>
      <c r="Y315" s="37"/>
      <c r="Z315" s="368"/>
      <c r="AA315" s="368"/>
    </row>
    <row r="316" spans="1:54" ht="14.25" customHeight="1" x14ac:dyDescent="0.25">
      <c r="A316" s="382" t="s">
        <v>68</v>
      </c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71">
        <v>4607091387919</v>
      </c>
      <c r="E317" s="372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4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4"/>
      <c r="Q317" s="374"/>
      <c r="R317" s="374"/>
      <c r="S317" s="372"/>
      <c r="T317" s="34"/>
      <c r="U317" s="34"/>
      <c r="V317" s="35" t="s">
        <v>65</v>
      </c>
      <c r="W317" s="365">
        <v>30</v>
      </c>
      <c r="X317" s="366">
        <f>IFERROR(IF(W317="",0,CEILING((W317/$H317),1)*$H317),"")</f>
        <v>32.4</v>
      </c>
      <c r="Y317" s="36">
        <f>IFERROR(IF(X317=0,"",ROUNDUP(X317/H317,0)*0.02175),"")</f>
        <v>8.6999999999999994E-2</v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71">
        <v>4680115883604</v>
      </c>
      <c r="E318" s="372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66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4"/>
      <c r="Q318" s="374"/>
      <c r="R318" s="374"/>
      <c r="S318" s="372"/>
      <c r="T318" s="34"/>
      <c r="U318" s="34"/>
      <c r="V318" s="35" t="s">
        <v>65</v>
      </c>
      <c r="W318" s="365">
        <v>106</v>
      </c>
      <c r="X318" s="366">
        <f>IFERROR(IF(W318="",0,CEILING((W318/$H318),1)*$H318),"")</f>
        <v>107.10000000000001</v>
      </c>
      <c r="Y318" s="36">
        <f>IFERROR(IF(X318=0,"",ROUNDUP(X318/H318,0)*0.00753),"")</f>
        <v>0.38403000000000004</v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71">
        <v>4680115883567</v>
      </c>
      <c r="E319" s="372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45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4"/>
      <c r="Q319" s="374"/>
      <c r="R319" s="374"/>
      <c r="S319" s="372"/>
      <c r="T319" s="34"/>
      <c r="U319" s="34"/>
      <c r="V319" s="35" t="s">
        <v>65</v>
      </c>
      <c r="W319" s="365">
        <v>7</v>
      </c>
      <c r="X319" s="366">
        <f>IFERROR(IF(W319="",0,CEILING((W319/$H319),1)*$H319),"")</f>
        <v>8.4</v>
      </c>
      <c r="Y319" s="36">
        <f>IFERROR(IF(X319=0,"",ROUNDUP(X319/H319,0)*0.00753),"")</f>
        <v>3.0120000000000001E-2</v>
      </c>
      <c r="Z319" s="56"/>
      <c r="AA319" s="57"/>
      <c r="AE319" s="58"/>
      <c r="BB319" s="249" t="s">
        <v>1</v>
      </c>
    </row>
    <row r="320" spans="1:54" x14ac:dyDescent="0.2">
      <c r="A320" s="375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77"/>
      <c r="O320" s="383" t="s">
        <v>66</v>
      </c>
      <c r="P320" s="384"/>
      <c r="Q320" s="384"/>
      <c r="R320" s="384"/>
      <c r="S320" s="384"/>
      <c r="T320" s="384"/>
      <c r="U320" s="385"/>
      <c r="V320" s="37" t="s">
        <v>67</v>
      </c>
      <c r="W320" s="367">
        <f>IFERROR(W317/H317,"0")+IFERROR(W318/H318,"0")+IFERROR(W319/H319,"0")</f>
        <v>57.513227513227513</v>
      </c>
      <c r="X320" s="367">
        <f>IFERROR(X317/H317,"0")+IFERROR(X318/H318,"0")+IFERROR(X319/H319,"0")</f>
        <v>59</v>
      </c>
      <c r="Y320" s="367">
        <f>IFERROR(IF(Y317="",0,Y317),"0")+IFERROR(IF(Y318="",0,Y318),"0")+IFERROR(IF(Y319="",0,Y319),"0")</f>
        <v>0.5011500000000001</v>
      </c>
      <c r="Z320" s="368"/>
      <c r="AA320" s="368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7"/>
      <c r="O321" s="383" t="s">
        <v>66</v>
      </c>
      <c r="P321" s="384"/>
      <c r="Q321" s="384"/>
      <c r="R321" s="384"/>
      <c r="S321" s="384"/>
      <c r="T321" s="384"/>
      <c r="U321" s="385"/>
      <c r="V321" s="37" t="s">
        <v>65</v>
      </c>
      <c r="W321" s="367">
        <f>IFERROR(SUM(W317:W319),"0")</f>
        <v>143</v>
      </c>
      <c r="X321" s="367">
        <f>IFERROR(SUM(X317:X319),"0")</f>
        <v>147.9</v>
      </c>
      <c r="Y321" s="37"/>
      <c r="Z321" s="368"/>
      <c r="AA321" s="368"/>
    </row>
    <row r="322" spans="1:54" ht="14.25" customHeight="1" x14ac:dyDescent="0.25">
      <c r="A322" s="382" t="s">
        <v>210</v>
      </c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71">
        <v>4607091388831</v>
      </c>
      <c r="E323" s="372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66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4"/>
      <c r="Q323" s="374"/>
      <c r="R323" s="374"/>
      <c r="S323" s="372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x14ac:dyDescent="0.2">
      <c r="A324" s="375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77"/>
      <c r="O324" s="383" t="s">
        <v>66</v>
      </c>
      <c r="P324" s="384"/>
      <c r="Q324" s="384"/>
      <c r="R324" s="384"/>
      <c r="S324" s="384"/>
      <c r="T324" s="384"/>
      <c r="U324" s="385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77"/>
      <c r="O325" s="383" t="s">
        <v>66</v>
      </c>
      <c r="P325" s="384"/>
      <c r="Q325" s="384"/>
      <c r="R325" s="384"/>
      <c r="S325" s="384"/>
      <c r="T325" s="384"/>
      <c r="U325" s="385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customHeight="1" x14ac:dyDescent="0.25">
      <c r="A326" s="382" t="s">
        <v>82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71">
        <v>4607091383102</v>
      </c>
      <c r="E327" s="372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4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4"/>
      <c r="Q327" s="374"/>
      <c r="R327" s="374"/>
      <c r="S327" s="372"/>
      <c r="T327" s="34"/>
      <c r="U327" s="34"/>
      <c r="V327" s="35" t="s">
        <v>65</v>
      </c>
      <c r="W327" s="365">
        <v>2</v>
      </c>
      <c r="X327" s="366">
        <f>IFERROR(IF(W327="",0,CEILING((W327/$H327),1)*$H327),"")</f>
        <v>2.5499999999999998</v>
      </c>
      <c r="Y327" s="36">
        <f>IFERROR(IF(X327=0,"",ROUNDUP(X327/H327,0)*0.00753),"")</f>
        <v>7.5300000000000002E-3</v>
      </c>
      <c r="Z327" s="56"/>
      <c r="AA327" s="57"/>
      <c r="AE327" s="58"/>
      <c r="BB327" s="251" t="s">
        <v>1</v>
      </c>
    </row>
    <row r="328" spans="1:54" x14ac:dyDescent="0.2">
      <c r="A328" s="375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77"/>
      <c r="O328" s="383" t="s">
        <v>66</v>
      </c>
      <c r="P328" s="384"/>
      <c r="Q328" s="384"/>
      <c r="R328" s="384"/>
      <c r="S328" s="384"/>
      <c r="T328" s="384"/>
      <c r="U328" s="385"/>
      <c r="V328" s="37" t="s">
        <v>67</v>
      </c>
      <c r="W328" s="367">
        <f>IFERROR(W327/H327,"0")</f>
        <v>0.78431372549019618</v>
      </c>
      <c r="X328" s="367">
        <f>IFERROR(X327/H327,"0")</f>
        <v>1</v>
      </c>
      <c r="Y328" s="367">
        <f>IFERROR(IF(Y327="",0,Y327),"0")</f>
        <v>7.5300000000000002E-3</v>
      </c>
      <c r="Z328" s="368"/>
      <c r="AA328" s="368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77"/>
      <c r="O329" s="383" t="s">
        <v>66</v>
      </c>
      <c r="P329" s="384"/>
      <c r="Q329" s="384"/>
      <c r="R329" s="384"/>
      <c r="S329" s="384"/>
      <c r="T329" s="384"/>
      <c r="U329" s="385"/>
      <c r="V329" s="37" t="s">
        <v>65</v>
      </c>
      <c r="W329" s="367">
        <f>IFERROR(SUM(W327:W327),"0")</f>
        <v>2</v>
      </c>
      <c r="X329" s="367">
        <f>IFERROR(SUM(X327:X327),"0")</f>
        <v>2.5499999999999998</v>
      </c>
      <c r="Y329" s="37"/>
      <c r="Z329" s="368"/>
      <c r="AA329" s="368"/>
    </row>
    <row r="330" spans="1:54" ht="27.75" customHeight="1" x14ac:dyDescent="0.2">
      <c r="A330" s="524" t="s">
        <v>462</v>
      </c>
      <c r="B330" s="525"/>
      <c r="C330" s="525"/>
      <c r="D330" s="525"/>
      <c r="E330" s="525"/>
      <c r="F330" s="525"/>
      <c r="G330" s="525"/>
      <c r="H330" s="525"/>
      <c r="I330" s="525"/>
      <c r="J330" s="525"/>
      <c r="K330" s="525"/>
      <c r="L330" s="525"/>
      <c r="M330" s="525"/>
      <c r="N330" s="525"/>
      <c r="O330" s="525"/>
      <c r="P330" s="525"/>
      <c r="Q330" s="525"/>
      <c r="R330" s="525"/>
      <c r="S330" s="525"/>
      <c r="T330" s="525"/>
      <c r="U330" s="525"/>
      <c r="V330" s="525"/>
      <c r="W330" s="525"/>
      <c r="X330" s="525"/>
      <c r="Y330" s="525"/>
      <c r="Z330" s="48"/>
      <c r="AA330" s="48"/>
    </row>
    <row r="331" spans="1:54" ht="16.5" customHeight="1" x14ac:dyDescent="0.25">
      <c r="A331" s="407" t="s">
        <v>463</v>
      </c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59"/>
      <c r="AA331" s="359"/>
    </row>
    <row r="332" spans="1:54" ht="14.25" customHeight="1" x14ac:dyDescent="0.25">
      <c r="A332" s="382" t="s">
        <v>104</v>
      </c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58"/>
      <c r="AA332" s="358"/>
    </row>
    <row r="333" spans="1:54" ht="27" customHeight="1" x14ac:dyDescent="0.25">
      <c r="A333" s="54" t="s">
        <v>464</v>
      </c>
      <c r="B333" s="54" t="s">
        <v>465</v>
      </c>
      <c r="C333" s="31">
        <v>4301011239</v>
      </c>
      <c r="D333" s="371">
        <v>4607091383997</v>
      </c>
      <c r="E333" s="372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4"/>
      <c r="Q333" s="374"/>
      <c r="R333" s="374"/>
      <c r="S333" s="372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71">
        <v>4607091383997</v>
      </c>
      <c r="E334" s="372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7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4"/>
      <c r="Q334" s="374"/>
      <c r="R334" s="374"/>
      <c r="S334" s="372"/>
      <c r="T334" s="34"/>
      <c r="U334" s="34"/>
      <c r="V334" s="35" t="s">
        <v>65</v>
      </c>
      <c r="W334" s="365">
        <v>570</v>
      </c>
      <c r="X334" s="366">
        <f t="shared" si="17"/>
        <v>570</v>
      </c>
      <c r="Y334" s="36">
        <f>IFERROR(IF(X334=0,"",ROUNDUP(X334/H334,0)*0.02175),"")</f>
        <v>0.8264999999999999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71">
        <v>4607091384130</v>
      </c>
      <c r="E335" s="372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4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4"/>
      <c r="Q335" s="374"/>
      <c r="R335" s="374"/>
      <c r="S335" s="372"/>
      <c r="T335" s="34"/>
      <c r="U335" s="34"/>
      <c r="V335" s="35" t="s">
        <v>65</v>
      </c>
      <c r="W335" s="365">
        <v>30</v>
      </c>
      <c r="X335" s="366">
        <f t="shared" si="17"/>
        <v>30</v>
      </c>
      <c r="Y335" s="36">
        <f>IFERROR(IF(X335=0,"",ROUNDUP(X335/H335,0)*0.02175),"")</f>
        <v>4.3499999999999997E-2</v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467</v>
      </c>
      <c r="B336" s="54" t="s">
        <v>469</v>
      </c>
      <c r="C336" s="31">
        <v>4301011240</v>
      </c>
      <c r="D336" s="371">
        <v>4607091384130</v>
      </c>
      <c r="E336" s="372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4"/>
      <c r="Q336" s="374"/>
      <c r="R336" s="374"/>
      <c r="S336" s="372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71">
        <v>4607091384147</v>
      </c>
      <c r="E337" s="372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70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4"/>
      <c r="Q337" s="374"/>
      <c r="R337" s="374"/>
      <c r="S337" s="372"/>
      <c r="T337" s="34"/>
      <c r="U337" s="34"/>
      <c r="V337" s="35" t="s">
        <v>65</v>
      </c>
      <c r="W337" s="365">
        <v>117</v>
      </c>
      <c r="X337" s="366">
        <f t="shared" si="17"/>
        <v>120</v>
      </c>
      <c r="Y337" s="36">
        <f>IFERROR(IF(X337=0,"",ROUNDUP(X337/H337,0)*0.02175),"")</f>
        <v>0.17399999999999999</v>
      </c>
      <c r="Z337" s="56"/>
      <c r="AA337" s="57"/>
      <c r="AE337" s="58"/>
      <c r="BB337" s="256" t="s">
        <v>1</v>
      </c>
    </row>
    <row r="338" spans="1:54" ht="27" customHeight="1" x14ac:dyDescent="0.25">
      <c r="A338" s="54" t="s">
        <v>470</v>
      </c>
      <c r="B338" s="54" t="s">
        <v>472</v>
      </c>
      <c r="C338" s="31">
        <v>4301011238</v>
      </c>
      <c r="D338" s="371">
        <v>4607091384147</v>
      </c>
      <c r="E338" s="372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40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4"/>
      <c r="Q338" s="374"/>
      <c r="R338" s="374"/>
      <c r="S338" s="372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71">
        <v>4607091384154</v>
      </c>
      <c r="E339" s="372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60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4"/>
      <c r="Q339" s="374"/>
      <c r="R339" s="374"/>
      <c r="S339" s="372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71">
        <v>4607091384161</v>
      </c>
      <c r="E340" s="372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4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4"/>
      <c r="Q340" s="374"/>
      <c r="R340" s="374"/>
      <c r="S340" s="372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75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7"/>
      <c r="O341" s="383" t="s">
        <v>66</v>
      </c>
      <c r="P341" s="384"/>
      <c r="Q341" s="384"/>
      <c r="R341" s="384"/>
      <c r="S341" s="384"/>
      <c r="T341" s="384"/>
      <c r="U341" s="385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47.8</v>
      </c>
      <c r="X341" s="367">
        <f>IFERROR(X333/H333,"0")+IFERROR(X334/H334,"0")+IFERROR(X335/H335,"0")+IFERROR(X336/H336,"0")+IFERROR(X337/H337,"0")+IFERROR(X338/H338,"0")+IFERROR(X339/H339,"0")+IFERROR(X340/H340,"0")</f>
        <v>48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1.0439999999999998</v>
      </c>
      <c r="Z341" s="368"/>
      <c r="AA341" s="368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77"/>
      <c r="O342" s="383" t="s">
        <v>66</v>
      </c>
      <c r="P342" s="384"/>
      <c r="Q342" s="384"/>
      <c r="R342" s="384"/>
      <c r="S342" s="384"/>
      <c r="T342" s="384"/>
      <c r="U342" s="385"/>
      <c r="V342" s="37" t="s">
        <v>65</v>
      </c>
      <c r="W342" s="367">
        <f>IFERROR(SUM(W333:W340),"0")</f>
        <v>717</v>
      </c>
      <c r="X342" s="367">
        <f>IFERROR(SUM(X333:X340),"0")</f>
        <v>720</v>
      </c>
      <c r="Y342" s="37"/>
      <c r="Z342" s="368"/>
      <c r="AA342" s="368"/>
    </row>
    <row r="343" spans="1:54" ht="14.25" customHeight="1" x14ac:dyDescent="0.25">
      <c r="A343" s="382" t="s">
        <v>96</v>
      </c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71">
        <v>4607091383980</v>
      </c>
      <c r="E344" s="372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3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4"/>
      <c r="Q344" s="374"/>
      <c r="R344" s="374"/>
      <c r="S344" s="372"/>
      <c r="T344" s="34"/>
      <c r="U344" s="34"/>
      <c r="V344" s="35" t="s">
        <v>65</v>
      </c>
      <c r="W344" s="365">
        <v>580</v>
      </c>
      <c r="X344" s="366">
        <f>IFERROR(IF(W344="",0,CEILING((W344/$H344),1)*$H344),"")</f>
        <v>585</v>
      </c>
      <c r="Y344" s="36">
        <f>IFERROR(IF(X344=0,"",ROUNDUP(X344/H344,0)*0.02175),"")</f>
        <v>0.84824999999999995</v>
      </c>
      <c r="Z344" s="56"/>
      <c r="AA344" s="57"/>
      <c r="AE344" s="58"/>
      <c r="BB344" s="260" t="s">
        <v>1</v>
      </c>
    </row>
    <row r="345" spans="1:54" ht="16.5" customHeight="1" x14ac:dyDescent="0.25">
      <c r="A345" s="54" t="s">
        <v>479</v>
      </c>
      <c r="B345" s="54" t="s">
        <v>480</v>
      </c>
      <c r="C345" s="31">
        <v>4301020270</v>
      </c>
      <c r="D345" s="371">
        <v>4680115883314</v>
      </c>
      <c r="E345" s="372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57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4"/>
      <c r="Q345" s="374"/>
      <c r="R345" s="374"/>
      <c r="S345" s="372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71">
        <v>4607091384178</v>
      </c>
      <c r="E346" s="372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5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4"/>
      <c r="Q346" s="374"/>
      <c r="R346" s="374"/>
      <c r="S346" s="372"/>
      <c r="T346" s="34"/>
      <c r="U346" s="34"/>
      <c r="V346" s="35" t="s">
        <v>65</v>
      </c>
      <c r="W346" s="365">
        <v>4</v>
      </c>
      <c r="X346" s="366">
        <f>IFERROR(IF(W346="",0,CEILING((W346/$H346),1)*$H346),"")</f>
        <v>4</v>
      </c>
      <c r="Y346" s="36">
        <f>IFERROR(IF(X346=0,"",ROUNDUP(X346/H346,0)*0.00937),"")</f>
        <v>9.3699999999999999E-3</v>
      </c>
      <c r="Z346" s="56"/>
      <c r="AA346" s="57"/>
      <c r="AE346" s="58"/>
      <c r="BB346" s="262" t="s">
        <v>1</v>
      </c>
    </row>
    <row r="347" spans="1:54" x14ac:dyDescent="0.2">
      <c r="A347" s="375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77"/>
      <c r="O347" s="383" t="s">
        <v>66</v>
      </c>
      <c r="P347" s="384"/>
      <c r="Q347" s="384"/>
      <c r="R347" s="384"/>
      <c r="S347" s="384"/>
      <c r="T347" s="384"/>
      <c r="U347" s="385"/>
      <c r="V347" s="37" t="s">
        <v>67</v>
      </c>
      <c r="W347" s="367">
        <f>IFERROR(W344/H344,"0")+IFERROR(W345/H345,"0")+IFERROR(W346/H346,"0")</f>
        <v>39.666666666666664</v>
      </c>
      <c r="X347" s="367">
        <f>IFERROR(X344/H344,"0")+IFERROR(X345/H345,"0")+IFERROR(X346/H346,"0")</f>
        <v>40</v>
      </c>
      <c r="Y347" s="367">
        <f>IFERROR(IF(Y344="",0,Y344),"0")+IFERROR(IF(Y345="",0,Y345),"0")+IFERROR(IF(Y346="",0,Y346),"0")</f>
        <v>0.85761999999999994</v>
      </c>
      <c r="Z347" s="368"/>
      <c r="AA347" s="368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77"/>
      <c r="O348" s="383" t="s">
        <v>66</v>
      </c>
      <c r="P348" s="384"/>
      <c r="Q348" s="384"/>
      <c r="R348" s="384"/>
      <c r="S348" s="384"/>
      <c r="T348" s="384"/>
      <c r="U348" s="385"/>
      <c r="V348" s="37" t="s">
        <v>65</v>
      </c>
      <c r="W348" s="367">
        <f>IFERROR(SUM(W344:W346),"0")</f>
        <v>584</v>
      </c>
      <c r="X348" s="367">
        <f>IFERROR(SUM(X344:X346),"0")</f>
        <v>589</v>
      </c>
      <c r="Y348" s="37"/>
      <c r="Z348" s="368"/>
      <c r="AA348" s="368"/>
    </row>
    <row r="349" spans="1:54" ht="14.25" customHeight="1" x14ac:dyDescent="0.25">
      <c r="A349" s="382" t="s">
        <v>68</v>
      </c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58"/>
      <c r="AA349" s="358"/>
    </row>
    <row r="350" spans="1:54" ht="27" customHeight="1" x14ac:dyDescent="0.25">
      <c r="A350" s="54" t="s">
        <v>483</v>
      </c>
      <c r="B350" s="54" t="s">
        <v>484</v>
      </c>
      <c r="C350" s="31">
        <v>4301051560</v>
      </c>
      <c r="D350" s="371">
        <v>4607091383928</v>
      </c>
      <c r="E350" s="372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69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4"/>
      <c r="Q350" s="374"/>
      <c r="R350" s="374"/>
      <c r="S350" s="372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71">
        <v>4607091384260</v>
      </c>
      <c r="E351" s="372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5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4"/>
      <c r="Q351" s="374"/>
      <c r="R351" s="374"/>
      <c r="S351" s="372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x14ac:dyDescent="0.2">
      <c r="A352" s="375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77"/>
      <c r="O352" s="383" t="s">
        <v>66</v>
      </c>
      <c r="P352" s="384"/>
      <c r="Q352" s="384"/>
      <c r="R352" s="384"/>
      <c r="S352" s="384"/>
      <c r="T352" s="384"/>
      <c r="U352" s="385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77"/>
      <c r="O353" s="383" t="s">
        <v>66</v>
      </c>
      <c r="P353" s="384"/>
      <c r="Q353" s="384"/>
      <c r="R353" s="384"/>
      <c r="S353" s="384"/>
      <c r="T353" s="384"/>
      <c r="U353" s="385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customHeight="1" x14ac:dyDescent="0.25">
      <c r="A354" s="382" t="s">
        <v>210</v>
      </c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71">
        <v>4607091384673</v>
      </c>
      <c r="E355" s="372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6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4"/>
      <c r="Q355" s="374"/>
      <c r="R355" s="374"/>
      <c r="S355" s="372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x14ac:dyDescent="0.2">
      <c r="A356" s="375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77"/>
      <c r="O356" s="383" t="s">
        <v>66</v>
      </c>
      <c r="P356" s="384"/>
      <c r="Q356" s="384"/>
      <c r="R356" s="384"/>
      <c r="S356" s="384"/>
      <c r="T356" s="384"/>
      <c r="U356" s="385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77"/>
      <c r="O357" s="383" t="s">
        <v>66</v>
      </c>
      <c r="P357" s="384"/>
      <c r="Q357" s="384"/>
      <c r="R357" s="384"/>
      <c r="S357" s="384"/>
      <c r="T357" s="384"/>
      <c r="U357" s="385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customHeight="1" x14ac:dyDescent="0.25">
      <c r="A358" s="407" t="s">
        <v>489</v>
      </c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59"/>
      <c r="AA358" s="359"/>
    </row>
    <row r="359" spans="1:54" ht="14.25" customHeight="1" x14ac:dyDescent="0.25">
      <c r="A359" s="382" t="s">
        <v>104</v>
      </c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71">
        <v>4607091384185</v>
      </c>
      <c r="E360" s="372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5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4"/>
      <c r="Q360" s="374"/>
      <c r="R360" s="374"/>
      <c r="S360" s="372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71">
        <v>4607091384192</v>
      </c>
      <c r="E361" s="372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4"/>
      <c r="Q361" s="374"/>
      <c r="R361" s="374"/>
      <c r="S361" s="372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customHeight="1" x14ac:dyDescent="0.25">
      <c r="A362" s="54" t="s">
        <v>494</v>
      </c>
      <c r="B362" s="54" t="s">
        <v>495</v>
      </c>
      <c r="C362" s="31">
        <v>4301011483</v>
      </c>
      <c r="D362" s="371">
        <v>4680115881907</v>
      </c>
      <c r="E362" s="372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7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4"/>
      <c r="Q362" s="374"/>
      <c r="R362" s="374"/>
      <c r="S362" s="372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customHeight="1" x14ac:dyDescent="0.25">
      <c r="A363" s="54" t="s">
        <v>496</v>
      </c>
      <c r="B363" s="54" t="s">
        <v>497</v>
      </c>
      <c r="C363" s="31">
        <v>4301011655</v>
      </c>
      <c r="D363" s="371">
        <v>4680115883925</v>
      </c>
      <c r="E363" s="372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68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4"/>
      <c r="Q363" s="374"/>
      <c r="R363" s="374"/>
      <c r="S363" s="372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71">
        <v>4607091384680</v>
      </c>
      <c r="E364" s="372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73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4"/>
      <c r="Q364" s="374"/>
      <c r="R364" s="374"/>
      <c r="S364" s="372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75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77"/>
      <c r="O365" s="383" t="s">
        <v>66</v>
      </c>
      <c r="P365" s="384"/>
      <c r="Q365" s="384"/>
      <c r="R365" s="384"/>
      <c r="S365" s="384"/>
      <c r="T365" s="384"/>
      <c r="U365" s="385"/>
      <c r="V365" s="37" t="s">
        <v>67</v>
      </c>
      <c r="W365" s="367">
        <f>IFERROR(W360/H360,"0")+IFERROR(W361/H361,"0")+IFERROR(W362/H362,"0")+IFERROR(W363/H363,"0")+IFERROR(W364/H364,"0")</f>
        <v>0</v>
      </c>
      <c r="X365" s="367">
        <f>IFERROR(X360/H360,"0")+IFERROR(X361/H361,"0")+IFERROR(X362/H362,"0")+IFERROR(X363/H363,"0")+IFERROR(X364/H364,"0")</f>
        <v>0</v>
      </c>
      <c r="Y365" s="367">
        <f>IFERROR(IF(Y360="",0,Y360),"0")+IFERROR(IF(Y361="",0,Y361),"0")+IFERROR(IF(Y362="",0,Y362),"0")+IFERROR(IF(Y363="",0,Y363),"0")+IFERROR(IF(Y364="",0,Y364),"0")</f>
        <v>0</v>
      </c>
      <c r="Z365" s="368"/>
      <c r="AA365" s="368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77"/>
      <c r="O366" s="383" t="s">
        <v>66</v>
      </c>
      <c r="P366" s="384"/>
      <c r="Q366" s="384"/>
      <c r="R366" s="384"/>
      <c r="S366" s="384"/>
      <c r="T366" s="384"/>
      <c r="U366" s="385"/>
      <c r="V366" s="37" t="s">
        <v>65</v>
      </c>
      <c r="W366" s="367">
        <f>IFERROR(SUM(W360:W364),"0")</f>
        <v>0</v>
      </c>
      <c r="X366" s="367">
        <f>IFERROR(SUM(X360:X364),"0")</f>
        <v>0</v>
      </c>
      <c r="Y366" s="37"/>
      <c r="Z366" s="368"/>
      <c r="AA366" s="368"/>
    </row>
    <row r="367" spans="1:54" ht="14.25" customHeight="1" x14ac:dyDescent="0.25">
      <c r="A367" s="382" t="s">
        <v>60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71">
        <v>4607091384802</v>
      </c>
      <c r="E368" s="372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4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4"/>
      <c r="Q368" s="374"/>
      <c r="R368" s="374"/>
      <c r="S368" s="372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customHeight="1" x14ac:dyDescent="0.25">
      <c r="A369" s="54" t="s">
        <v>502</v>
      </c>
      <c r="B369" s="54" t="s">
        <v>503</v>
      </c>
      <c r="C369" s="31">
        <v>4301031140</v>
      </c>
      <c r="D369" s="371">
        <v>4607091384826</v>
      </c>
      <c r="E369" s="372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4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4"/>
      <c r="Q369" s="374"/>
      <c r="R369" s="374"/>
      <c r="S369" s="372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75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77"/>
      <c r="O370" s="383" t="s">
        <v>66</v>
      </c>
      <c r="P370" s="384"/>
      <c r="Q370" s="384"/>
      <c r="R370" s="384"/>
      <c r="S370" s="384"/>
      <c r="T370" s="384"/>
      <c r="U370" s="385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7"/>
      <c r="O371" s="383" t="s">
        <v>66</v>
      </c>
      <c r="P371" s="384"/>
      <c r="Q371" s="384"/>
      <c r="R371" s="384"/>
      <c r="S371" s="384"/>
      <c r="T371" s="384"/>
      <c r="U371" s="385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customHeight="1" x14ac:dyDescent="0.25">
      <c r="A372" s="382" t="s">
        <v>68</v>
      </c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71">
        <v>4607091384246</v>
      </c>
      <c r="E373" s="372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4"/>
      <c r="Q373" s="374"/>
      <c r="R373" s="374"/>
      <c r="S373" s="372"/>
      <c r="T373" s="34"/>
      <c r="U373" s="34"/>
      <c r="V373" s="35" t="s">
        <v>65</v>
      </c>
      <c r="W373" s="365">
        <v>24</v>
      </c>
      <c r="X373" s="366">
        <f>IFERROR(IF(W373="",0,CEILING((W373/$H373),1)*$H373),"")</f>
        <v>31.2</v>
      </c>
      <c r="Y373" s="36">
        <f>IFERROR(IF(X373=0,"",ROUNDUP(X373/H373,0)*0.02175),"")</f>
        <v>8.6999999999999994E-2</v>
      </c>
      <c r="Z373" s="56"/>
      <c r="AA373" s="57"/>
      <c r="AE373" s="58"/>
      <c r="BB373" s="273" t="s">
        <v>1</v>
      </c>
    </row>
    <row r="374" spans="1:54" ht="27" customHeight="1" x14ac:dyDescent="0.25">
      <c r="A374" s="54" t="s">
        <v>506</v>
      </c>
      <c r="B374" s="54" t="s">
        <v>507</v>
      </c>
      <c r="C374" s="31">
        <v>4301051445</v>
      </c>
      <c r="D374" s="371">
        <v>4680115881976</v>
      </c>
      <c r="E374" s="372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4"/>
      <c r="Q374" s="374"/>
      <c r="R374" s="374"/>
      <c r="S374" s="372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71">
        <v>4607091384253</v>
      </c>
      <c r="E375" s="372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5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4"/>
      <c r="Q375" s="374"/>
      <c r="R375" s="374"/>
      <c r="S375" s="372"/>
      <c r="T375" s="34"/>
      <c r="U375" s="34"/>
      <c r="V375" s="35" t="s">
        <v>65</v>
      </c>
      <c r="W375" s="365">
        <v>4</v>
      </c>
      <c r="X375" s="366">
        <f>IFERROR(IF(W375="",0,CEILING((W375/$H375),1)*$H375),"")</f>
        <v>4.8</v>
      </c>
      <c r="Y375" s="36">
        <f>IFERROR(IF(X375=0,"",ROUNDUP(X375/H375,0)*0.00753),"")</f>
        <v>1.506E-2</v>
      </c>
      <c r="Z375" s="56"/>
      <c r="AA375" s="57"/>
      <c r="AE375" s="58"/>
      <c r="BB375" s="275" t="s">
        <v>1</v>
      </c>
    </row>
    <row r="376" spans="1:54" ht="27" customHeight="1" x14ac:dyDescent="0.25">
      <c r="A376" s="54" t="s">
        <v>510</v>
      </c>
      <c r="B376" s="54" t="s">
        <v>511</v>
      </c>
      <c r="C376" s="31">
        <v>4301051444</v>
      </c>
      <c r="D376" s="371">
        <v>4680115881969</v>
      </c>
      <c r="E376" s="372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6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4"/>
      <c r="Q376" s="374"/>
      <c r="R376" s="374"/>
      <c r="S376" s="372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75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7"/>
      <c r="O377" s="383" t="s">
        <v>66</v>
      </c>
      <c r="P377" s="384"/>
      <c r="Q377" s="384"/>
      <c r="R377" s="384"/>
      <c r="S377" s="384"/>
      <c r="T377" s="384"/>
      <c r="U377" s="385"/>
      <c r="V377" s="37" t="s">
        <v>67</v>
      </c>
      <c r="W377" s="367">
        <f>IFERROR(W373/H373,"0")+IFERROR(W374/H374,"0")+IFERROR(W375/H375,"0")+IFERROR(W376/H376,"0")</f>
        <v>4.7435897435897436</v>
      </c>
      <c r="X377" s="367">
        <f>IFERROR(X373/H373,"0")+IFERROR(X374/H374,"0")+IFERROR(X375/H375,"0")+IFERROR(X376/H376,"0")</f>
        <v>6</v>
      </c>
      <c r="Y377" s="367">
        <f>IFERROR(IF(Y373="",0,Y373),"0")+IFERROR(IF(Y374="",0,Y374),"0")+IFERROR(IF(Y375="",0,Y375),"0")+IFERROR(IF(Y376="",0,Y376),"0")</f>
        <v>0.10206</v>
      </c>
      <c r="Z377" s="368"/>
      <c r="AA377" s="368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77"/>
      <c r="O378" s="383" t="s">
        <v>66</v>
      </c>
      <c r="P378" s="384"/>
      <c r="Q378" s="384"/>
      <c r="R378" s="384"/>
      <c r="S378" s="384"/>
      <c r="T378" s="384"/>
      <c r="U378" s="385"/>
      <c r="V378" s="37" t="s">
        <v>65</v>
      </c>
      <c r="W378" s="367">
        <f>IFERROR(SUM(W373:W376),"0")</f>
        <v>28</v>
      </c>
      <c r="X378" s="367">
        <f>IFERROR(SUM(X373:X376),"0")</f>
        <v>36</v>
      </c>
      <c r="Y378" s="37"/>
      <c r="Z378" s="368"/>
      <c r="AA378" s="368"/>
    </row>
    <row r="379" spans="1:54" ht="14.25" customHeight="1" x14ac:dyDescent="0.25">
      <c r="A379" s="382" t="s">
        <v>210</v>
      </c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58"/>
      <c r="AA379" s="358"/>
    </row>
    <row r="380" spans="1:54" ht="27" customHeight="1" x14ac:dyDescent="0.25">
      <c r="A380" s="54" t="s">
        <v>512</v>
      </c>
      <c r="B380" s="54" t="s">
        <v>513</v>
      </c>
      <c r="C380" s="31">
        <v>4301060322</v>
      </c>
      <c r="D380" s="371">
        <v>4607091389357</v>
      </c>
      <c r="E380" s="372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52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4"/>
      <c r="Q380" s="374"/>
      <c r="R380" s="374"/>
      <c r="S380" s="372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x14ac:dyDescent="0.2">
      <c r="A381" s="375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77"/>
      <c r="O381" s="383" t="s">
        <v>66</v>
      </c>
      <c r="P381" s="384"/>
      <c r="Q381" s="384"/>
      <c r="R381" s="384"/>
      <c r="S381" s="384"/>
      <c r="T381" s="384"/>
      <c r="U381" s="385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7"/>
      <c r="O382" s="383" t="s">
        <v>66</v>
      </c>
      <c r="P382" s="384"/>
      <c r="Q382" s="384"/>
      <c r="R382" s="384"/>
      <c r="S382" s="384"/>
      <c r="T382" s="384"/>
      <c r="U382" s="385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customHeight="1" x14ac:dyDescent="0.2">
      <c r="A383" s="524" t="s">
        <v>514</v>
      </c>
      <c r="B383" s="525"/>
      <c r="C383" s="525"/>
      <c r="D383" s="525"/>
      <c r="E383" s="525"/>
      <c r="F383" s="525"/>
      <c r="G383" s="525"/>
      <c r="H383" s="525"/>
      <c r="I383" s="525"/>
      <c r="J383" s="525"/>
      <c r="K383" s="525"/>
      <c r="L383" s="525"/>
      <c r="M383" s="525"/>
      <c r="N383" s="525"/>
      <c r="O383" s="525"/>
      <c r="P383" s="525"/>
      <c r="Q383" s="525"/>
      <c r="R383" s="525"/>
      <c r="S383" s="525"/>
      <c r="T383" s="525"/>
      <c r="U383" s="525"/>
      <c r="V383" s="525"/>
      <c r="W383" s="525"/>
      <c r="X383" s="525"/>
      <c r="Y383" s="525"/>
      <c r="Z383" s="48"/>
      <c r="AA383" s="48"/>
    </row>
    <row r="384" spans="1:54" ht="16.5" customHeight="1" x14ac:dyDescent="0.25">
      <c r="A384" s="407" t="s">
        <v>515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59"/>
      <c r="AA384" s="359"/>
    </row>
    <row r="385" spans="1:54" ht="14.25" customHeight="1" x14ac:dyDescent="0.25">
      <c r="A385" s="382" t="s">
        <v>104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58"/>
      <c r="AA385" s="358"/>
    </row>
    <row r="386" spans="1:54" ht="27" customHeight="1" x14ac:dyDescent="0.25">
      <c r="A386" s="54" t="s">
        <v>516</v>
      </c>
      <c r="B386" s="54" t="s">
        <v>517</v>
      </c>
      <c r="C386" s="31">
        <v>4301011428</v>
      </c>
      <c r="D386" s="371">
        <v>4607091389708</v>
      </c>
      <c r="E386" s="372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4"/>
      <c r="Q386" s="374"/>
      <c r="R386" s="374"/>
      <c r="S386" s="372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71">
        <v>4607091389692</v>
      </c>
      <c r="E387" s="372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6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4"/>
      <c r="Q387" s="374"/>
      <c r="R387" s="374"/>
      <c r="S387" s="372"/>
      <c r="T387" s="34"/>
      <c r="U387" s="34"/>
      <c r="V387" s="35" t="s">
        <v>65</v>
      </c>
      <c r="W387" s="365">
        <v>35</v>
      </c>
      <c r="X387" s="366">
        <f>IFERROR(IF(W387="",0,CEILING((W387/$H387),1)*$H387),"")</f>
        <v>35.1</v>
      </c>
      <c r="Y387" s="36">
        <f>IFERROR(IF(X387=0,"",ROUNDUP(X387/H387,0)*0.00753),"")</f>
        <v>9.7890000000000005E-2</v>
      </c>
      <c r="Z387" s="56"/>
      <c r="AA387" s="57"/>
      <c r="AE387" s="58"/>
      <c r="BB387" s="279" t="s">
        <v>1</v>
      </c>
    </row>
    <row r="388" spans="1:54" x14ac:dyDescent="0.2">
      <c r="A388" s="375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77"/>
      <c r="O388" s="383" t="s">
        <v>66</v>
      </c>
      <c r="P388" s="384"/>
      <c r="Q388" s="384"/>
      <c r="R388" s="384"/>
      <c r="S388" s="384"/>
      <c r="T388" s="384"/>
      <c r="U388" s="385"/>
      <c r="V388" s="37" t="s">
        <v>67</v>
      </c>
      <c r="W388" s="367">
        <f>IFERROR(W386/H386,"0")+IFERROR(W387/H387,"0")</f>
        <v>12.962962962962962</v>
      </c>
      <c r="X388" s="367">
        <f>IFERROR(X386/H386,"0")+IFERROR(X387/H387,"0")</f>
        <v>13</v>
      </c>
      <c r="Y388" s="367">
        <f>IFERROR(IF(Y386="",0,Y386),"0")+IFERROR(IF(Y387="",0,Y387),"0")</f>
        <v>9.7890000000000005E-2</v>
      </c>
      <c r="Z388" s="368"/>
      <c r="AA388" s="368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77"/>
      <c r="O389" s="383" t="s">
        <v>66</v>
      </c>
      <c r="P389" s="384"/>
      <c r="Q389" s="384"/>
      <c r="R389" s="384"/>
      <c r="S389" s="384"/>
      <c r="T389" s="384"/>
      <c r="U389" s="385"/>
      <c r="V389" s="37" t="s">
        <v>65</v>
      </c>
      <c r="W389" s="367">
        <f>IFERROR(SUM(W386:W387),"0")</f>
        <v>35</v>
      </c>
      <c r="X389" s="367">
        <f>IFERROR(SUM(X386:X387),"0")</f>
        <v>35.1</v>
      </c>
      <c r="Y389" s="37"/>
      <c r="Z389" s="368"/>
      <c r="AA389" s="368"/>
    </row>
    <row r="390" spans="1:54" ht="14.25" customHeight="1" x14ac:dyDescent="0.25">
      <c r="A390" s="382" t="s">
        <v>60</v>
      </c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71">
        <v>4607091389753</v>
      </c>
      <c r="E391" s="372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7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4"/>
      <c r="Q391" s="374"/>
      <c r="R391" s="374"/>
      <c r="S391" s="372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522</v>
      </c>
      <c r="B392" s="54" t="s">
        <v>523</v>
      </c>
      <c r="C392" s="31">
        <v>4301031174</v>
      </c>
      <c r="D392" s="371">
        <v>4607091389760</v>
      </c>
      <c r="E392" s="372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4"/>
      <c r="Q392" s="374"/>
      <c r="R392" s="374"/>
      <c r="S392" s="372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71">
        <v>4607091389746</v>
      </c>
      <c r="E393" s="372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6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4"/>
      <c r="Q393" s="374"/>
      <c r="R393" s="374"/>
      <c r="S393" s="372"/>
      <c r="T393" s="34"/>
      <c r="U393" s="34"/>
      <c r="V393" s="35" t="s">
        <v>65</v>
      </c>
      <c r="W393" s="365">
        <v>0</v>
      </c>
      <c r="X393" s="366">
        <f t="shared" si="18"/>
        <v>0</v>
      </c>
      <c r="Y393" s="36" t="str">
        <f>IFERROR(IF(X393=0,"",ROUNDUP(X393/H393,0)*0.00753),"")</f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71">
        <v>4680115882928</v>
      </c>
      <c r="E394" s="372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44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4"/>
      <c r="Q394" s="374"/>
      <c r="R394" s="374"/>
      <c r="S394" s="372"/>
      <c r="T394" s="34"/>
      <c r="U394" s="34"/>
      <c r="V394" s="35" t="s">
        <v>65</v>
      </c>
      <c r="W394" s="365">
        <v>6</v>
      </c>
      <c r="X394" s="366">
        <f t="shared" si="18"/>
        <v>6.72</v>
      </c>
      <c r="Y394" s="36">
        <f>IFERROR(IF(X394=0,"",ROUNDUP(X394/H394,0)*0.00753),"")</f>
        <v>3.0120000000000001E-2</v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528</v>
      </c>
      <c r="B395" s="54" t="s">
        <v>529</v>
      </c>
      <c r="C395" s="31">
        <v>4301031257</v>
      </c>
      <c r="D395" s="371">
        <v>4680115883147</v>
      </c>
      <c r="E395" s="372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5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4"/>
      <c r="Q395" s="374"/>
      <c r="R395" s="374"/>
      <c r="S395" s="372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71">
        <v>4607091384338</v>
      </c>
      <c r="E396" s="372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5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4"/>
      <c r="Q396" s="374"/>
      <c r="R396" s="374"/>
      <c r="S396" s="372"/>
      <c r="T396" s="34"/>
      <c r="U396" s="34"/>
      <c r="V396" s="35" t="s">
        <v>65</v>
      </c>
      <c r="W396" s="365">
        <v>42</v>
      </c>
      <c r="X396" s="366">
        <f t="shared" si="18"/>
        <v>42</v>
      </c>
      <c r="Y396" s="36">
        <f t="shared" si="19"/>
        <v>0.1004</v>
      </c>
      <c r="Z396" s="56"/>
      <c r="AA396" s="57"/>
      <c r="AE396" s="58"/>
      <c r="BB396" s="285" t="s">
        <v>1</v>
      </c>
    </row>
    <row r="397" spans="1:54" ht="37.5" customHeight="1" x14ac:dyDescent="0.25">
      <c r="A397" s="54" t="s">
        <v>532</v>
      </c>
      <c r="B397" s="54" t="s">
        <v>533</v>
      </c>
      <c r="C397" s="31">
        <v>4301031254</v>
      </c>
      <c r="D397" s="371">
        <v>4680115883154</v>
      </c>
      <c r="E397" s="372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6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4"/>
      <c r="Q397" s="374"/>
      <c r="R397" s="374"/>
      <c r="S397" s="372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71">
        <v>4607091389524</v>
      </c>
      <c r="E398" s="372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4"/>
      <c r="Q398" s="374"/>
      <c r="R398" s="374"/>
      <c r="S398" s="372"/>
      <c r="T398" s="34"/>
      <c r="U398" s="34"/>
      <c r="V398" s="35" t="s">
        <v>65</v>
      </c>
      <c r="W398" s="365">
        <v>26</v>
      </c>
      <c r="X398" s="366">
        <f t="shared" si="18"/>
        <v>27.3</v>
      </c>
      <c r="Y398" s="36">
        <f t="shared" si="19"/>
        <v>6.5259999999999999E-2</v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536</v>
      </c>
      <c r="B399" s="54" t="s">
        <v>537</v>
      </c>
      <c r="C399" s="31">
        <v>4301031258</v>
      </c>
      <c r="D399" s="371">
        <v>4680115883161</v>
      </c>
      <c r="E399" s="372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4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4"/>
      <c r="Q399" s="374"/>
      <c r="R399" s="374"/>
      <c r="S399" s="372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4301031170</v>
      </c>
      <c r="D400" s="371">
        <v>4607091384345</v>
      </c>
      <c r="E400" s="372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6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4"/>
      <c r="Q400" s="374"/>
      <c r="R400" s="374"/>
      <c r="S400" s="372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4301031256</v>
      </c>
      <c r="D401" s="371">
        <v>4680115883178</v>
      </c>
      <c r="E401" s="372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6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4"/>
      <c r="Q401" s="374"/>
      <c r="R401" s="374"/>
      <c r="S401" s="372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71">
        <v>4607091389531</v>
      </c>
      <c r="E402" s="372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6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4"/>
      <c r="Q402" s="374"/>
      <c r="R402" s="374"/>
      <c r="S402" s="372"/>
      <c r="T402" s="34"/>
      <c r="U402" s="34"/>
      <c r="V402" s="35" t="s">
        <v>65</v>
      </c>
      <c r="W402" s="365">
        <v>49</v>
      </c>
      <c r="X402" s="366">
        <f t="shared" si="18"/>
        <v>50.400000000000006</v>
      </c>
      <c r="Y402" s="36">
        <f t="shared" si="19"/>
        <v>0.12048</v>
      </c>
      <c r="Z402" s="56"/>
      <c r="AA402" s="57"/>
      <c r="AE402" s="58"/>
      <c r="BB402" s="291" t="s">
        <v>1</v>
      </c>
    </row>
    <row r="403" spans="1:54" ht="27" customHeight="1" x14ac:dyDescent="0.25">
      <c r="A403" s="54" t="s">
        <v>544</v>
      </c>
      <c r="B403" s="54" t="s">
        <v>545</v>
      </c>
      <c r="C403" s="31">
        <v>4301031255</v>
      </c>
      <c r="D403" s="371">
        <v>4680115883185</v>
      </c>
      <c r="E403" s="372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6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4"/>
      <c r="Q403" s="374"/>
      <c r="R403" s="374"/>
      <c r="S403" s="372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75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77"/>
      <c r="O404" s="383" t="s">
        <v>66</v>
      </c>
      <c r="P404" s="384"/>
      <c r="Q404" s="384"/>
      <c r="R404" s="384"/>
      <c r="S404" s="384"/>
      <c r="T404" s="384"/>
      <c r="U404" s="385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59.285714285714278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61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0.31625999999999999</v>
      </c>
      <c r="Z404" s="368"/>
      <c r="AA404" s="368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77"/>
      <c r="O405" s="383" t="s">
        <v>66</v>
      </c>
      <c r="P405" s="384"/>
      <c r="Q405" s="384"/>
      <c r="R405" s="384"/>
      <c r="S405" s="384"/>
      <c r="T405" s="384"/>
      <c r="U405" s="385"/>
      <c r="V405" s="37" t="s">
        <v>65</v>
      </c>
      <c r="W405" s="367">
        <f>IFERROR(SUM(W391:W403),"0")</f>
        <v>123</v>
      </c>
      <c r="X405" s="367">
        <f>IFERROR(SUM(X391:X403),"0")</f>
        <v>126.42</v>
      </c>
      <c r="Y405" s="37"/>
      <c r="Z405" s="368"/>
      <c r="AA405" s="368"/>
    </row>
    <row r="406" spans="1:54" ht="14.25" customHeight="1" x14ac:dyDescent="0.25">
      <c r="A406" s="382" t="s">
        <v>68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58"/>
      <c r="AA406" s="358"/>
    </row>
    <row r="407" spans="1:54" ht="27" customHeight="1" x14ac:dyDescent="0.25">
      <c r="A407" s="54" t="s">
        <v>546</v>
      </c>
      <c r="B407" s="54" t="s">
        <v>547</v>
      </c>
      <c r="C407" s="31">
        <v>4301051258</v>
      </c>
      <c r="D407" s="371">
        <v>4607091389685</v>
      </c>
      <c r="E407" s="372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4"/>
      <c r="Q407" s="374"/>
      <c r="R407" s="374"/>
      <c r="S407" s="372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customHeight="1" x14ac:dyDescent="0.25">
      <c r="A408" s="54" t="s">
        <v>548</v>
      </c>
      <c r="B408" s="54" t="s">
        <v>549</v>
      </c>
      <c r="C408" s="31">
        <v>4301051431</v>
      </c>
      <c r="D408" s="371">
        <v>4607091389654</v>
      </c>
      <c r="E408" s="372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6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4"/>
      <c r="Q408" s="374"/>
      <c r="R408" s="374"/>
      <c r="S408" s="372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customHeight="1" x14ac:dyDescent="0.25">
      <c r="A409" s="54" t="s">
        <v>550</v>
      </c>
      <c r="B409" s="54" t="s">
        <v>551</v>
      </c>
      <c r="C409" s="31">
        <v>4301051284</v>
      </c>
      <c r="D409" s="371">
        <v>4607091384352</v>
      </c>
      <c r="E409" s="372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4"/>
      <c r="Q409" s="374"/>
      <c r="R409" s="374"/>
      <c r="S409" s="372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x14ac:dyDescent="0.2">
      <c r="A410" s="375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77"/>
      <c r="O410" s="383" t="s">
        <v>66</v>
      </c>
      <c r="P410" s="384"/>
      <c r="Q410" s="384"/>
      <c r="R410" s="384"/>
      <c r="S410" s="384"/>
      <c r="T410" s="384"/>
      <c r="U410" s="385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77"/>
      <c r="O411" s="383" t="s">
        <v>66</v>
      </c>
      <c r="P411" s="384"/>
      <c r="Q411" s="384"/>
      <c r="R411" s="384"/>
      <c r="S411" s="384"/>
      <c r="T411" s="384"/>
      <c r="U411" s="385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customHeight="1" x14ac:dyDescent="0.25">
      <c r="A412" s="382" t="s">
        <v>210</v>
      </c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58"/>
      <c r="AA412" s="358"/>
    </row>
    <row r="413" spans="1:54" ht="27" customHeight="1" x14ac:dyDescent="0.25">
      <c r="A413" s="54" t="s">
        <v>552</v>
      </c>
      <c r="B413" s="54" t="s">
        <v>553</v>
      </c>
      <c r="C413" s="31">
        <v>4301060352</v>
      </c>
      <c r="D413" s="371">
        <v>4680115881648</v>
      </c>
      <c r="E413" s="372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6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4"/>
      <c r="Q413" s="374"/>
      <c r="R413" s="374"/>
      <c r="S413" s="372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x14ac:dyDescent="0.2">
      <c r="A414" s="375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77"/>
      <c r="O414" s="383" t="s">
        <v>66</v>
      </c>
      <c r="P414" s="384"/>
      <c r="Q414" s="384"/>
      <c r="R414" s="384"/>
      <c r="S414" s="384"/>
      <c r="T414" s="384"/>
      <c r="U414" s="385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77"/>
      <c r="O415" s="383" t="s">
        <v>66</v>
      </c>
      <c r="P415" s="384"/>
      <c r="Q415" s="384"/>
      <c r="R415" s="384"/>
      <c r="S415" s="384"/>
      <c r="T415" s="384"/>
      <c r="U415" s="385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customHeight="1" x14ac:dyDescent="0.25">
      <c r="A416" s="382" t="s">
        <v>82</v>
      </c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71">
        <v>4680115884335</v>
      </c>
      <c r="E417" s="372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4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4"/>
      <c r="Q417" s="374"/>
      <c r="R417" s="374"/>
      <c r="S417" s="372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71">
        <v>4680115884342</v>
      </c>
      <c r="E418" s="372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42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4"/>
      <c r="Q418" s="374"/>
      <c r="R418" s="374"/>
      <c r="S418" s="372"/>
      <c r="T418" s="34"/>
      <c r="U418" s="34"/>
      <c r="V418" s="35" t="s">
        <v>65</v>
      </c>
      <c r="W418" s="365">
        <v>2</v>
      </c>
      <c r="X418" s="366">
        <f>IFERROR(IF(W418="",0,CEILING((W418/$H418),1)*$H418),"")</f>
        <v>2.4</v>
      </c>
      <c r="Y418" s="36">
        <f>IFERROR(IF(X418=0,"",ROUNDUP(X418/H418,0)*0.00627),"")</f>
        <v>1.2540000000000001E-2</v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71">
        <v>4680115884113</v>
      </c>
      <c r="E419" s="372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4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4"/>
      <c r="Q419" s="374"/>
      <c r="R419" s="374"/>
      <c r="S419" s="372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75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77"/>
      <c r="O420" s="383" t="s">
        <v>66</v>
      </c>
      <c r="P420" s="384"/>
      <c r="Q420" s="384"/>
      <c r="R420" s="384"/>
      <c r="S420" s="384"/>
      <c r="T420" s="384"/>
      <c r="U420" s="385"/>
      <c r="V420" s="37" t="s">
        <v>67</v>
      </c>
      <c r="W420" s="367">
        <f>IFERROR(W417/H417,"0")+IFERROR(W418/H418,"0")+IFERROR(W419/H419,"0")</f>
        <v>1.6666666666666667</v>
      </c>
      <c r="X420" s="367">
        <f>IFERROR(X417/H417,"0")+IFERROR(X418/H418,"0")+IFERROR(X419/H419,"0")</f>
        <v>2</v>
      </c>
      <c r="Y420" s="367">
        <f>IFERROR(IF(Y417="",0,Y417),"0")+IFERROR(IF(Y418="",0,Y418),"0")+IFERROR(IF(Y419="",0,Y419),"0")</f>
        <v>1.2540000000000001E-2</v>
      </c>
      <c r="Z420" s="368"/>
      <c r="AA420" s="368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77"/>
      <c r="O421" s="383" t="s">
        <v>66</v>
      </c>
      <c r="P421" s="384"/>
      <c r="Q421" s="384"/>
      <c r="R421" s="384"/>
      <c r="S421" s="384"/>
      <c r="T421" s="384"/>
      <c r="U421" s="385"/>
      <c r="V421" s="37" t="s">
        <v>65</v>
      </c>
      <c r="W421" s="367">
        <f>IFERROR(SUM(W417:W419),"0")</f>
        <v>2</v>
      </c>
      <c r="X421" s="367">
        <f>IFERROR(SUM(X417:X419),"0")</f>
        <v>2.4</v>
      </c>
      <c r="Y421" s="37"/>
      <c r="Z421" s="368"/>
      <c r="AA421" s="368"/>
    </row>
    <row r="422" spans="1:54" ht="16.5" customHeight="1" x14ac:dyDescent="0.25">
      <c r="A422" s="407" t="s">
        <v>562</v>
      </c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59"/>
      <c r="AA422" s="359"/>
    </row>
    <row r="423" spans="1:54" ht="14.25" customHeight="1" x14ac:dyDescent="0.25">
      <c r="A423" s="382" t="s">
        <v>96</v>
      </c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58"/>
      <c r="AA423" s="358"/>
    </row>
    <row r="424" spans="1:54" ht="27" customHeight="1" x14ac:dyDescent="0.25">
      <c r="A424" s="54" t="s">
        <v>563</v>
      </c>
      <c r="B424" s="54" t="s">
        <v>564</v>
      </c>
      <c r="C424" s="31">
        <v>4301020214</v>
      </c>
      <c r="D424" s="371">
        <v>4607091389388</v>
      </c>
      <c r="E424" s="372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5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4"/>
      <c r="Q424" s="374"/>
      <c r="R424" s="374"/>
      <c r="S424" s="372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4301020185</v>
      </c>
      <c r="D425" s="371">
        <v>4607091389364</v>
      </c>
      <c r="E425" s="372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5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4"/>
      <c r="Q425" s="374"/>
      <c r="R425" s="374"/>
      <c r="S425" s="372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x14ac:dyDescent="0.2">
      <c r="A426" s="375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77"/>
      <c r="O426" s="383" t="s">
        <v>66</v>
      </c>
      <c r="P426" s="384"/>
      <c r="Q426" s="384"/>
      <c r="R426" s="384"/>
      <c r="S426" s="384"/>
      <c r="T426" s="384"/>
      <c r="U426" s="385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77"/>
      <c r="O427" s="383" t="s">
        <v>66</v>
      </c>
      <c r="P427" s="384"/>
      <c r="Q427" s="384"/>
      <c r="R427" s="384"/>
      <c r="S427" s="384"/>
      <c r="T427" s="384"/>
      <c r="U427" s="385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customHeight="1" x14ac:dyDescent="0.25">
      <c r="A428" s="382" t="s">
        <v>60</v>
      </c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71">
        <v>4607091389739</v>
      </c>
      <c r="E429" s="372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4"/>
      <c r="Q429" s="374"/>
      <c r="R429" s="374"/>
      <c r="S429" s="372"/>
      <c r="T429" s="34"/>
      <c r="U429" s="34"/>
      <c r="V429" s="35" t="s">
        <v>65</v>
      </c>
      <c r="W429" s="365">
        <v>0</v>
      </c>
      <c r="X429" s="366">
        <f t="shared" ref="X429:X435" si="20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569</v>
      </c>
      <c r="B430" s="54" t="s">
        <v>570</v>
      </c>
      <c r="C430" s="31">
        <v>4301031247</v>
      </c>
      <c r="D430" s="371">
        <v>4680115883048</v>
      </c>
      <c r="E430" s="372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4"/>
      <c r="Q430" s="374"/>
      <c r="R430" s="374"/>
      <c r="S430" s="372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571</v>
      </c>
      <c r="B431" s="54" t="s">
        <v>572</v>
      </c>
      <c r="C431" s="31">
        <v>4301031176</v>
      </c>
      <c r="D431" s="371">
        <v>4607091389425</v>
      </c>
      <c r="E431" s="372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71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4"/>
      <c r="Q431" s="374"/>
      <c r="R431" s="374"/>
      <c r="S431" s="372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4301031215</v>
      </c>
      <c r="D432" s="371">
        <v>4680115882911</v>
      </c>
      <c r="E432" s="372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70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4"/>
      <c r="Q432" s="374"/>
      <c r="R432" s="374"/>
      <c r="S432" s="372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customHeight="1" x14ac:dyDescent="0.25">
      <c r="A433" s="54" t="s">
        <v>575</v>
      </c>
      <c r="B433" s="54" t="s">
        <v>576</v>
      </c>
      <c r="C433" s="31">
        <v>4301031167</v>
      </c>
      <c r="D433" s="371">
        <v>4680115880771</v>
      </c>
      <c r="E433" s="372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4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4"/>
      <c r="Q433" s="374"/>
      <c r="R433" s="374"/>
      <c r="S433" s="372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71">
        <v>4607091389500</v>
      </c>
      <c r="E434" s="372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7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4"/>
      <c r="Q434" s="374"/>
      <c r="R434" s="374"/>
      <c r="S434" s="372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customHeight="1" x14ac:dyDescent="0.25">
      <c r="A435" s="54" t="s">
        <v>579</v>
      </c>
      <c r="B435" s="54" t="s">
        <v>580</v>
      </c>
      <c r="C435" s="31">
        <v>4301031103</v>
      </c>
      <c r="D435" s="371">
        <v>4680115881983</v>
      </c>
      <c r="E435" s="372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4"/>
      <c r="Q435" s="374"/>
      <c r="R435" s="374"/>
      <c r="S435" s="372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75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77"/>
      <c r="O436" s="383" t="s">
        <v>66</v>
      </c>
      <c r="P436" s="384"/>
      <c r="Q436" s="384"/>
      <c r="R436" s="384"/>
      <c r="S436" s="384"/>
      <c r="T436" s="384"/>
      <c r="U436" s="385"/>
      <c r="V436" s="37" t="s">
        <v>67</v>
      </c>
      <c r="W436" s="367">
        <f>IFERROR(W429/H429,"0")+IFERROR(W430/H430,"0")+IFERROR(W431/H431,"0")+IFERROR(W432/H432,"0")+IFERROR(W433/H433,"0")+IFERROR(W434/H434,"0")+IFERROR(W435/H435,"0")</f>
        <v>0</v>
      </c>
      <c r="X436" s="367">
        <f>IFERROR(X429/H429,"0")+IFERROR(X430/H430,"0")+IFERROR(X431/H431,"0")+IFERROR(X432/H432,"0")+IFERROR(X433/H433,"0")+IFERROR(X434/H434,"0")+IFERROR(X435/H435,"0")</f>
        <v>0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68"/>
      <c r="AA436" s="368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77"/>
      <c r="O437" s="383" t="s">
        <v>66</v>
      </c>
      <c r="P437" s="384"/>
      <c r="Q437" s="384"/>
      <c r="R437" s="384"/>
      <c r="S437" s="384"/>
      <c r="T437" s="384"/>
      <c r="U437" s="385"/>
      <c r="V437" s="37" t="s">
        <v>65</v>
      </c>
      <c r="W437" s="367">
        <f>IFERROR(SUM(W429:W435),"0")</f>
        <v>0</v>
      </c>
      <c r="X437" s="367">
        <f>IFERROR(SUM(X429:X435),"0")</f>
        <v>0</v>
      </c>
      <c r="Y437" s="37"/>
      <c r="Z437" s="368"/>
      <c r="AA437" s="368"/>
    </row>
    <row r="438" spans="1:54" ht="14.25" customHeight="1" x14ac:dyDescent="0.25">
      <c r="A438" s="382" t="s">
        <v>82</v>
      </c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71">
        <v>4680115884359</v>
      </c>
      <c r="E439" s="372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7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4"/>
      <c r="Q439" s="374"/>
      <c r="R439" s="374"/>
      <c r="S439" s="372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customHeight="1" x14ac:dyDescent="0.25">
      <c r="A440" s="54" t="s">
        <v>583</v>
      </c>
      <c r="B440" s="54" t="s">
        <v>584</v>
      </c>
      <c r="C440" s="31">
        <v>4301040358</v>
      </c>
      <c r="D440" s="371">
        <v>4680115884571</v>
      </c>
      <c r="E440" s="372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5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4"/>
      <c r="Q440" s="374"/>
      <c r="R440" s="374"/>
      <c r="S440" s="372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75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7"/>
      <c r="O441" s="383" t="s">
        <v>66</v>
      </c>
      <c r="P441" s="384"/>
      <c r="Q441" s="384"/>
      <c r="R441" s="384"/>
      <c r="S441" s="384"/>
      <c r="T441" s="384"/>
      <c r="U441" s="385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77"/>
      <c r="O442" s="383" t="s">
        <v>66</v>
      </c>
      <c r="P442" s="384"/>
      <c r="Q442" s="384"/>
      <c r="R442" s="384"/>
      <c r="S442" s="384"/>
      <c r="T442" s="384"/>
      <c r="U442" s="385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customHeight="1" x14ac:dyDescent="0.25">
      <c r="A443" s="382" t="s">
        <v>91</v>
      </c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71">
        <v>4680115884090</v>
      </c>
      <c r="E444" s="372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7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4"/>
      <c r="Q444" s="374"/>
      <c r="R444" s="374"/>
      <c r="S444" s="372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x14ac:dyDescent="0.2">
      <c r="A445" s="375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7"/>
      <c r="O445" s="383" t="s">
        <v>66</v>
      </c>
      <c r="P445" s="384"/>
      <c r="Q445" s="384"/>
      <c r="R445" s="384"/>
      <c r="S445" s="384"/>
      <c r="T445" s="384"/>
      <c r="U445" s="385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77"/>
      <c r="O446" s="383" t="s">
        <v>66</v>
      </c>
      <c r="P446" s="384"/>
      <c r="Q446" s="384"/>
      <c r="R446" s="384"/>
      <c r="S446" s="384"/>
      <c r="T446" s="384"/>
      <c r="U446" s="385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customHeight="1" x14ac:dyDescent="0.25">
      <c r="A447" s="382" t="s">
        <v>587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71">
        <v>4680115884564</v>
      </c>
      <c r="E448" s="372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50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4"/>
      <c r="Q448" s="374"/>
      <c r="R448" s="374"/>
      <c r="S448" s="372"/>
      <c r="T448" s="34"/>
      <c r="U448" s="34"/>
      <c r="V448" s="35" t="s">
        <v>65</v>
      </c>
      <c r="W448" s="365">
        <v>3</v>
      </c>
      <c r="X448" s="366">
        <f>IFERROR(IF(W448="",0,CEILING((W448/$H448),1)*$H448),"")</f>
        <v>3</v>
      </c>
      <c r="Y448" s="36">
        <f>IFERROR(IF(X448=0,"",ROUNDUP(X448/H448,0)*0.00627),"")</f>
        <v>6.2700000000000004E-3</v>
      </c>
      <c r="Z448" s="56"/>
      <c r="AA448" s="57"/>
      <c r="AE448" s="58"/>
      <c r="BB448" s="312" t="s">
        <v>1</v>
      </c>
    </row>
    <row r="449" spans="1:54" x14ac:dyDescent="0.2">
      <c r="A449" s="375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77"/>
      <c r="O449" s="383" t="s">
        <v>66</v>
      </c>
      <c r="P449" s="384"/>
      <c r="Q449" s="384"/>
      <c r="R449" s="384"/>
      <c r="S449" s="384"/>
      <c r="T449" s="384"/>
      <c r="U449" s="385"/>
      <c r="V449" s="37" t="s">
        <v>67</v>
      </c>
      <c r="W449" s="367">
        <f>IFERROR(W448/H448,"0")</f>
        <v>1</v>
      </c>
      <c r="X449" s="367">
        <f>IFERROR(X448/H448,"0")</f>
        <v>1</v>
      </c>
      <c r="Y449" s="367">
        <f>IFERROR(IF(Y448="",0,Y448),"0")</f>
        <v>6.2700000000000004E-3</v>
      </c>
      <c r="Z449" s="368"/>
      <c r="AA449" s="368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77"/>
      <c r="O450" s="383" t="s">
        <v>66</v>
      </c>
      <c r="P450" s="384"/>
      <c r="Q450" s="384"/>
      <c r="R450" s="384"/>
      <c r="S450" s="384"/>
      <c r="T450" s="384"/>
      <c r="U450" s="385"/>
      <c r="V450" s="37" t="s">
        <v>65</v>
      </c>
      <c r="W450" s="367">
        <f>IFERROR(SUM(W448:W448),"0")</f>
        <v>3</v>
      </c>
      <c r="X450" s="367">
        <f>IFERROR(SUM(X448:X448),"0")</f>
        <v>3</v>
      </c>
      <c r="Y450" s="37"/>
      <c r="Z450" s="368"/>
      <c r="AA450" s="368"/>
    </row>
    <row r="451" spans="1:54" ht="27.75" customHeight="1" x14ac:dyDescent="0.2">
      <c r="A451" s="524" t="s">
        <v>590</v>
      </c>
      <c r="B451" s="525"/>
      <c r="C451" s="525"/>
      <c r="D451" s="525"/>
      <c r="E451" s="525"/>
      <c r="F451" s="525"/>
      <c r="G451" s="525"/>
      <c r="H451" s="525"/>
      <c r="I451" s="525"/>
      <c r="J451" s="525"/>
      <c r="K451" s="525"/>
      <c r="L451" s="525"/>
      <c r="M451" s="525"/>
      <c r="N451" s="525"/>
      <c r="O451" s="525"/>
      <c r="P451" s="525"/>
      <c r="Q451" s="525"/>
      <c r="R451" s="525"/>
      <c r="S451" s="525"/>
      <c r="T451" s="525"/>
      <c r="U451" s="525"/>
      <c r="V451" s="525"/>
      <c r="W451" s="525"/>
      <c r="X451" s="525"/>
      <c r="Y451" s="525"/>
      <c r="Z451" s="48"/>
      <c r="AA451" s="48"/>
    </row>
    <row r="452" spans="1:54" ht="16.5" customHeight="1" x14ac:dyDescent="0.25">
      <c r="A452" s="407" t="s">
        <v>590</v>
      </c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59"/>
      <c r="AA452" s="359"/>
    </row>
    <row r="453" spans="1:54" ht="14.25" customHeight="1" x14ac:dyDescent="0.25">
      <c r="A453" s="382" t="s">
        <v>104</v>
      </c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71">
        <v>4607091389067</v>
      </c>
      <c r="E454" s="372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7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4"/>
      <c r="Q454" s="374"/>
      <c r="R454" s="374"/>
      <c r="S454" s="372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71">
        <v>4607091383522</v>
      </c>
      <c r="E455" s="372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69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4"/>
      <c r="Q455" s="374"/>
      <c r="R455" s="374"/>
      <c r="S455" s="372"/>
      <c r="T455" s="34"/>
      <c r="U455" s="34"/>
      <c r="V455" s="35" t="s">
        <v>65</v>
      </c>
      <c r="W455" s="365">
        <v>0</v>
      </c>
      <c r="X455" s="366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71">
        <v>4607091384437</v>
      </c>
      <c r="E456" s="372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9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4"/>
      <c r="Q456" s="374"/>
      <c r="R456" s="374"/>
      <c r="S456" s="372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customHeight="1" x14ac:dyDescent="0.25">
      <c r="A457" s="54" t="s">
        <v>597</v>
      </c>
      <c r="B457" s="54" t="s">
        <v>598</v>
      </c>
      <c r="C457" s="31">
        <v>4301011774</v>
      </c>
      <c r="D457" s="371">
        <v>4680115884502</v>
      </c>
      <c r="E457" s="372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6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4"/>
      <c r="Q457" s="374"/>
      <c r="R457" s="374"/>
      <c r="S457" s="372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71">
        <v>4607091389104</v>
      </c>
      <c r="E458" s="372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6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4"/>
      <c r="Q458" s="374"/>
      <c r="R458" s="374"/>
      <c r="S458" s="372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customHeight="1" x14ac:dyDescent="0.25">
      <c r="A459" s="54" t="s">
        <v>601</v>
      </c>
      <c r="B459" s="54" t="s">
        <v>602</v>
      </c>
      <c r="C459" s="31">
        <v>4301011799</v>
      </c>
      <c r="D459" s="371">
        <v>4680115884519</v>
      </c>
      <c r="E459" s="372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5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4"/>
      <c r="Q459" s="374"/>
      <c r="R459" s="374"/>
      <c r="S459" s="372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71">
        <v>4680115880603</v>
      </c>
      <c r="E460" s="372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4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4"/>
      <c r="Q460" s="374"/>
      <c r="R460" s="374"/>
      <c r="S460" s="372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605</v>
      </c>
      <c r="B461" s="54" t="s">
        <v>606</v>
      </c>
      <c r="C461" s="31">
        <v>4301011775</v>
      </c>
      <c r="D461" s="371">
        <v>4607091389999</v>
      </c>
      <c r="E461" s="372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50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4"/>
      <c r="Q461" s="374"/>
      <c r="R461" s="374"/>
      <c r="S461" s="372"/>
      <c r="T461" s="34"/>
      <c r="U461" s="34"/>
      <c r="V461" s="35" t="s">
        <v>65</v>
      </c>
      <c r="W461" s="365">
        <v>12</v>
      </c>
      <c r="X461" s="366">
        <f t="shared" si="21"/>
        <v>14.4</v>
      </c>
      <c r="Y461" s="36">
        <f>IFERROR(IF(X461=0,"",ROUNDUP(X461/H461,0)*0.00937),"")</f>
        <v>3.7479999999999999E-2</v>
      </c>
      <c r="Z461" s="56"/>
      <c r="AA461" s="57"/>
      <c r="AE461" s="58"/>
      <c r="BB461" s="320" t="s">
        <v>1</v>
      </c>
    </row>
    <row r="462" spans="1:54" ht="27" customHeight="1" x14ac:dyDescent="0.25">
      <c r="A462" s="54" t="s">
        <v>607</v>
      </c>
      <c r="B462" s="54" t="s">
        <v>608</v>
      </c>
      <c r="C462" s="31">
        <v>4301011770</v>
      </c>
      <c r="D462" s="371">
        <v>4680115882782</v>
      </c>
      <c r="E462" s="372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4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4"/>
      <c r="Q462" s="374"/>
      <c r="R462" s="374"/>
      <c r="S462" s="372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customHeight="1" x14ac:dyDescent="0.25">
      <c r="A463" s="54" t="s">
        <v>609</v>
      </c>
      <c r="B463" s="54" t="s">
        <v>610</v>
      </c>
      <c r="C463" s="31">
        <v>4301011190</v>
      </c>
      <c r="D463" s="371">
        <v>4607091389098</v>
      </c>
      <c r="E463" s="372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6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4"/>
      <c r="Q463" s="374"/>
      <c r="R463" s="374"/>
      <c r="S463" s="372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71">
        <v>4607091389982</v>
      </c>
      <c r="E464" s="372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4"/>
      <c r="Q464" s="374"/>
      <c r="R464" s="374"/>
      <c r="S464" s="372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75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77"/>
      <c r="O465" s="383" t="s">
        <v>66</v>
      </c>
      <c r="P465" s="384"/>
      <c r="Q465" s="384"/>
      <c r="R465" s="384"/>
      <c r="S465" s="384"/>
      <c r="T465" s="384"/>
      <c r="U465" s="385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3.333333333333333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4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3.7479999999999999E-2</v>
      </c>
      <c r="Z465" s="368"/>
      <c r="AA465" s="368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77"/>
      <c r="O466" s="383" t="s">
        <v>66</v>
      </c>
      <c r="P466" s="384"/>
      <c r="Q466" s="384"/>
      <c r="R466" s="384"/>
      <c r="S466" s="384"/>
      <c r="T466" s="384"/>
      <c r="U466" s="385"/>
      <c r="V466" s="37" t="s">
        <v>65</v>
      </c>
      <c r="W466" s="367">
        <f>IFERROR(SUM(W454:W464),"0")</f>
        <v>12</v>
      </c>
      <c r="X466" s="367">
        <f>IFERROR(SUM(X454:X464),"0")</f>
        <v>14.4</v>
      </c>
      <c r="Y466" s="37"/>
      <c r="Z466" s="368"/>
      <c r="AA466" s="368"/>
    </row>
    <row r="467" spans="1:54" ht="14.25" customHeight="1" x14ac:dyDescent="0.25">
      <c r="A467" s="382" t="s">
        <v>96</v>
      </c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71">
        <v>4607091388930</v>
      </c>
      <c r="E468" s="372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6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4"/>
      <c r="Q468" s="374"/>
      <c r="R468" s="374"/>
      <c r="S468" s="372"/>
      <c r="T468" s="34"/>
      <c r="U468" s="34"/>
      <c r="V468" s="35" t="s">
        <v>65</v>
      </c>
      <c r="W468" s="365">
        <v>0</v>
      </c>
      <c r="X468" s="366">
        <f>IFERROR(IF(W468="",0,CEILING((W468/$H468),1)*$H468),"")</f>
        <v>0</v>
      </c>
      <c r="Y468" s="36" t="str">
        <f>IFERROR(IF(X468=0,"",ROUNDUP(X468/H468,0)*0.01196),"")</f>
        <v/>
      </c>
      <c r="Z468" s="56"/>
      <c r="AA468" s="57"/>
      <c r="AE468" s="58"/>
      <c r="BB468" s="324" t="s">
        <v>1</v>
      </c>
    </row>
    <row r="469" spans="1:54" ht="16.5" customHeight="1" x14ac:dyDescent="0.25">
      <c r="A469" s="54" t="s">
        <v>615</v>
      </c>
      <c r="B469" s="54" t="s">
        <v>616</v>
      </c>
      <c r="C469" s="31">
        <v>4301020206</v>
      </c>
      <c r="D469" s="371">
        <v>4680115880054</v>
      </c>
      <c r="E469" s="372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4"/>
      <c r="Q469" s="374"/>
      <c r="R469" s="374"/>
      <c r="S469" s="372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75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77"/>
      <c r="O470" s="383" t="s">
        <v>66</v>
      </c>
      <c r="P470" s="384"/>
      <c r="Q470" s="384"/>
      <c r="R470" s="384"/>
      <c r="S470" s="384"/>
      <c r="T470" s="384"/>
      <c r="U470" s="385"/>
      <c r="V470" s="37" t="s">
        <v>67</v>
      </c>
      <c r="W470" s="367">
        <f>IFERROR(W468/H468,"0")+IFERROR(W469/H469,"0")</f>
        <v>0</v>
      </c>
      <c r="X470" s="367">
        <f>IFERROR(X468/H468,"0")+IFERROR(X469/H469,"0")</f>
        <v>0</v>
      </c>
      <c r="Y470" s="367">
        <f>IFERROR(IF(Y468="",0,Y468),"0")+IFERROR(IF(Y469="",0,Y469),"0")</f>
        <v>0</v>
      </c>
      <c r="Z470" s="368"/>
      <c r="AA470" s="368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77"/>
      <c r="O471" s="383" t="s">
        <v>66</v>
      </c>
      <c r="P471" s="384"/>
      <c r="Q471" s="384"/>
      <c r="R471" s="384"/>
      <c r="S471" s="384"/>
      <c r="T471" s="384"/>
      <c r="U471" s="385"/>
      <c r="V471" s="37" t="s">
        <v>65</v>
      </c>
      <c r="W471" s="367">
        <f>IFERROR(SUM(W468:W469),"0")</f>
        <v>0</v>
      </c>
      <c r="X471" s="367">
        <f>IFERROR(SUM(X468:X469),"0")</f>
        <v>0</v>
      </c>
      <c r="Y471" s="37"/>
      <c r="Z471" s="368"/>
      <c r="AA471" s="368"/>
    </row>
    <row r="472" spans="1:54" ht="14.25" customHeight="1" x14ac:dyDescent="0.25">
      <c r="A472" s="382" t="s">
        <v>60</v>
      </c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71">
        <v>4680115883116</v>
      </c>
      <c r="E473" s="372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4"/>
      <c r="Q473" s="374"/>
      <c r="R473" s="374"/>
      <c r="S473" s="372"/>
      <c r="T473" s="34"/>
      <c r="U473" s="34"/>
      <c r="V473" s="35" t="s">
        <v>65</v>
      </c>
      <c r="W473" s="365">
        <v>0</v>
      </c>
      <c r="X473" s="366">
        <f t="shared" ref="X473:X478" si="23">IFERROR(IF(W473="",0,CEILING((W473/$H473),1)*$H473),"")</f>
        <v>0</v>
      </c>
      <c r="Y473" s="36" t="str">
        <f>IFERROR(IF(X473=0,"",ROUNDUP(X473/H473,0)*0.01196),"")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71">
        <v>4680115883093</v>
      </c>
      <c r="E474" s="372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4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4"/>
      <c r="Q474" s="374"/>
      <c r="R474" s="374"/>
      <c r="S474" s="372"/>
      <c r="T474" s="34"/>
      <c r="U474" s="34"/>
      <c r="V474" s="35" t="s">
        <v>65</v>
      </c>
      <c r="W474" s="365">
        <v>0</v>
      </c>
      <c r="X474" s="366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71">
        <v>4680115883109</v>
      </c>
      <c r="E475" s="372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4"/>
      <c r="Q475" s="374"/>
      <c r="R475" s="374"/>
      <c r="S475" s="372"/>
      <c r="T475" s="34"/>
      <c r="U475" s="34"/>
      <c r="V475" s="35" t="s">
        <v>65</v>
      </c>
      <c r="W475" s="365">
        <v>0</v>
      </c>
      <c r="X475" s="366">
        <f t="shared" si="23"/>
        <v>0</v>
      </c>
      <c r="Y475" s="36" t="str">
        <f>IFERROR(IF(X475=0,"",ROUNDUP(X475/H475,0)*0.01196),"")</f>
        <v/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71">
        <v>4680115882072</v>
      </c>
      <c r="E476" s="372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62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4"/>
      <c r="Q476" s="374"/>
      <c r="R476" s="374"/>
      <c r="S476" s="372"/>
      <c r="T476" s="34"/>
      <c r="U476" s="34"/>
      <c r="V476" s="35" t="s">
        <v>65</v>
      </c>
      <c r="W476" s="365">
        <v>6</v>
      </c>
      <c r="X476" s="366">
        <f t="shared" si="23"/>
        <v>7.2</v>
      </c>
      <c r="Y476" s="36">
        <f>IFERROR(IF(X476=0,"",ROUNDUP(X476/H476,0)*0.00937),"")</f>
        <v>1.874E-2</v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71">
        <v>4680115882102</v>
      </c>
      <c r="E477" s="372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4"/>
      <c r="Q477" s="374"/>
      <c r="R477" s="374"/>
      <c r="S477" s="372"/>
      <c r="T477" s="34"/>
      <c r="U477" s="34"/>
      <c r="V477" s="35" t="s">
        <v>65</v>
      </c>
      <c r="W477" s="365">
        <v>6</v>
      </c>
      <c r="X477" s="366">
        <f t="shared" si="23"/>
        <v>7.2</v>
      </c>
      <c r="Y477" s="36">
        <f>IFERROR(IF(X477=0,"",ROUNDUP(X477/H477,0)*0.00937),"")</f>
        <v>1.874E-2</v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71">
        <v>4680115882096</v>
      </c>
      <c r="E478" s="372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6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4"/>
      <c r="Q478" s="374"/>
      <c r="R478" s="374"/>
      <c r="S478" s="372"/>
      <c r="T478" s="34"/>
      <c r="U478" s="34"/>
      <c r="V478" s="35" t="s">
        <v>65</v>
      </c>
      <c r="W478" s="365">
        <v>12</v>
      </c>
      <c r="X478" s="366">
        <f t="shared" si="23"/>
        <v>14.4</v>
      </c>
      <c r="Y478" s="36">
        <f>IFERROR(IF(X478=0,"",ROUNDUP(X478/H478,0)*0.00937),"")</f>
        <v>3.7479999999999999E-2</v>
      </c>
      <c r="Z478" s="56"/>
      <c r="AA478" s="57"/>
      <c r="AE478" s="58"/>
      <c r="BB478" s="331" t="s">
        <v>1</v>
      </c>
    </row>
    <row r="479" spans="1:54" x14ac:dyDescent="0.2">
      <c r="A479" s="375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77"/>
      <c r="O479" s="383" t="s">
        <v>66</v>
      </c>
      <c r="P479" s="384"/>
      <c r="Q479" s="384"/>
      <c r="R479" s="384"/>
      <c r="S479" s="384"/>
      <c r="T479" s="384"/>
      <c r="U479" s="385"/>
      <c r="V479" s="37" t="s">
        <v>67</v>
      </c>
      <c r="W479" s="367">
        <f>IFERROR(W473/H473,"0")+IFERROR(W474/H474,"0")+IFERROR(W475/H475,"0")+IFERROR(W476/H476,"0")+IFERROR(W477/H477,"0")+IFERROR(W478/H478,"0")</f>
        <v>6.6666666666666661</v>
      </c>
      <c r="X479" s="367">
        <f>IFERROR(X473/H473,"0")+IFERROR(X474/H474,"0")+IFERROR(X475/H475,"0")+IFERROR(X476/H476,"0")+IFERROR(X477/H477,"0")+IFERROR(X478/H478,"0")</f>
        <v>8</v>
      </c>
      <c r="Y479" s="367">
        <f>IFERROR(IF(Y473="",0,Y473),"0")+IFERROR(IF(Y474="",0,Y474),"0")+IFERROR(IF(Y475="",0,Y475),"0")+IFERROR(IF(Y476="",0,Y476),"0")+IFERROR(IF(Y477="",0,Y477),"0")+IFERROR(IF(Y478="",0,Y478),"0")</f>
        <v>7.4959999999999999E-2</v>
      </c>
      <c r="Z479" s="368"/>
      <c r="AA479" s="368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77"/>
      <c r="O480" s="383" t="s">
        <v>66</v>
      </c>
      <c r="P480" s="384"/>
      <c r="Q480" s="384"/>
      <c r="R480" s="384"/>
      <c r="S480" s="384"/>
      <c r="T480" s="384"/>
      <c r="U480" s="385"/>
      <c r="V480" s="37" t="s">
        <v>65</v>
      </c>
      <c r="W480" s="367">
        <f>IFERROR(SUM(W473:W478),"0")</f>
        <v>24</v>
      </c>
      <c r="X480" s="367">
        <f>IFERROR(SUM(X473:X478),"0")</f>
        <v>28.8</v>
      </c>
      <c r="Y480" s="37"/>
      <c r="Z480" s="368"/>
      <c r="AA480" s="368"/>
    </row>
    <row r="481" spans="1:54" ht="14.25" customHeight="1" x14ac:dyDescent="0.25">
      <c r="A481" s="382" t="s">
        <v>68</v>
      </c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58"/>
      <c r="AA481" s="358"/>
    </row>
    <row r="482" spans="1:54" ht="16.5" customHeight="1" x14ac:dyDescent="0.25">
      <c r="A482" s="54" t="s">
        <v>629</v>
      </c>
      <c r="B482" s="54" t="s">
        <v>630</v>
      </c>
      <c r="C482" s="31">
        <v>4301051230</v>
      </c>
      <c r="D482" s="371">
        <v>4607091383409</v>
      </c>
      <c r="E482" s="372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7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4"/>
      <c r="Q482" s="374"/>
      <c r="R482" s="374"/>
      <c r="S482" s="372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customHeight="1" x14ac:dyDescent="0.25">
      <c r="A483" s="54" t="s">
        <v>631</v>
      </c>
      <c r="B483" s="54" t="s">
        <v>632</v>
      </c>
      <c r="C483" s="31">
        <v>4301051231</v>
      </c>
      <c r="D483" s="371">
        <v>4607091383416</v>
      </c>
      <c r="E483" s="372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4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4"/>
      <c r="Q483" s="374"/>
      <c r="R483" s="374"/>
      <c r="S483" s="372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customHeight="1" x14ac:dyDescent="0.25">
      <c r="A484" s="54" t="s">
        <v>633</v>
      </c>
      <c r="B484" s="54" t="s">
        <v>634</v>
      </c>
      <c r="C484" s="31">
        <v>4301051058</v>
      </c>
      <c r="D484" s="371">
        <v>4680115883536</v>
      </c>
      <c r="E484" s="372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4"/>
      <c r="Q484" s="374"/>
      <c r="R484" s="374"/>
      <c r="S484" s="372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x14ac:dyDescent="0.2">
      <c r="A485" s="375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7"/>
      <c r="O485" s="383" t="s">
        <v>66</v>
      </c>
      <c r="P485" s="384"/>
      <c r="Q485" s="384"/>
      <c r="R485" s="384"/>
      <c r="S485" s="384"/>
      <c r="T485" s="384"/>
      <c r="U485" s="385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77"/>
      <c r="O486" s="383" t="s">
        <v>66</v>
      </c>
      <c r="P486" s="384"/>
      <c r="Q486" s="384"/>
      <c r="R486" s="384"/>
      <c r="S486" s="384"/>
      <c r="T486" s="384"/>
      <c r="U486" s="385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customHeight="1" x14ac:dyDescent="0.25">
      <c r="A487" s="382" t="s">
        <v>210</v>
      </c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58"/>
      <c r="AA487" s="358"/>
    </row>
    <row r="488" spans="1:54" ht="16.5" customHeight="1" x14ac:dyDescent="0.25">
      <c r="A488" s="54" t="s">
        <v>635</v>
      </c>
      <c r="B488" s="54" t="s">
        <v>636</v>
      </c>
      <c r="C488" s="31">
        <v>4301060363</v>
      </c>
      <c r="D488" s="371">
        <v>4680115885035</v>
      </c>
      <c r="E488" s="372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4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4"/>
      <c r="Q488" s="374"/>
      <c r="R488" s="374"/>
      <c r="S488" s="372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x14ac:dyDescent="0.2">
      <c r="A489" s="375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77"/>
      <c r="O489" s="383" t="s">
        <v>66</v>
      </c>
      <c r="P489" s="384"/>
      <c r="Q489" s="384"/>
      <c r="R489" s="384"/>
      <c r="S489" s="384"/>
      <c r="T489" s="384"/>
      <c r="U489" s="385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77"/>
      <c r="O490" s="383" t="s">
        <v>66</v>
      </c>
      <c r="P490" s="384"/>
      <c r="Q490" s="384"/>
      <c r="R490" s="384"/>
      <c r="S490" s="384"/>
      <c r="T490" s="384"/>
      <c r="U490" s="385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customHeight="1" x14ac:dyDescent="0.2">
      <c r="A491" s="524" t="s">
        <v>637</v>
      </c>
      <c r="B491" s="525"/>
      <c r="C491" s="525"/>
      <c r="D491" s="525"/>
      <c r="E491" s="525"/>
      <c r="F491" s="525"/>
      <c r="G491" s="525"/>
      <c r="H491" s="525"/>
      <c r="I491" s="525"/>
      <c r="J491" s="525"/>
      <c r="K491" s="525"/>
      <c r="L491" s="525"/>
      <c r="M491" s="525"/>
      <c r="N491" s="525"/>
      <c r="O491" s="525"/>
      <c r="P491" s="525"/>
      <c r="Q491" s="525"/>
      <c r="R491" s="525"/>
      <c r="S491" s="525"/>
      <c r="T491" s="525"/>
      <c r="U491" s="525"/>
      <c r="V491" s="525"/>
      <c r="W491" s="525"/>
      <c r="X491" s="525"/>
      <c r="Y491" s="525"/>
      <c r="Z491" s="48"/>
      <c r="AA491" s="48"/>
    </row>
    <row r="492" spans="1:54" ht="16.5" customHeight="1" x14ac:dyDescent="0.25">
      <c r="A492" s="407" t="s">
        <v>638</v>
      </c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59"/>
      <c r="AA492" s="359"/>
    </row>
    <row r="493" spans="1:54" ht="14.25" customHeight="1" x14ac:dyDescent="0.25">
      <c r="A493" s="382" t="s">
        <v>104</v>
      </c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58"/>
      <c r="AA493" s="358"/>
    </row>
    <row r="494" spans="1:54" ht="27" customHeight="1" x14ac:dyDescent="0.25">
      <c r="A494" s="54" t="s">
        <v>639</v>
      </c>
      <c r="B494" s="54" t="s">
        <v>640</v>
      </c>
      <c r="C494" s="31">
        <v>4301011763</v>
      </c>
      <c r="D494" s="371">
        <v>4640242181011</v>
      </c>
      <c r="E494" s="372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89" t="s">
        <v>641</v>
      </c>
      <c r="P494" s="374"/>
      <c r="Q494" s="374"/>
      <c r="R494" s="374"/>
      <c r="S494" s="372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642</v>
      </c>
      <c r="B495" s="54" t="s">
        <v>643</v>
      </c>
      <c r="C495" s="31">
        <v>4301011585</v>
      </c>
      <c r="D495" s="371">
        <v>4640242180441</v>
      </c>
      <c r="E495" s="372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64" t="s">
        <v>644</v>
      </c>
      <c r="P495" s="374"/>
      <c r="Q495" s="374"/>
      <c r="R495" s="374"/>
      <c r="S495" s="372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71">
        <v>4640242180564</v>
      </c>
      <c r="E496" s="372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53" t="s">
        <v>647</v>
      </c>
      <c r="P496" s="374"/>
      <c r="Q496" s="374"/>
      <c r="R496" s="374"/>
      <c r="S496" s="372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customHeight="1" x14ac:dyDescent="0.25">
      <c r="A497" s="54" t="s">
        <v>648</v>
      </c>
      <c r="B497" s="54" t="s">
        <v>649</v>
      </c>
      <c r="C497" s="31">
        <v>4301011762</v>
      </c>
      <c r="D497" s="371">
        <v>4640242180922</v>
      </c>
      <c r="E497" s="372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742" t="s">
        <v>650</v>
      </c>
      <c r="P497" s="374"/>
      <c r="Q497" s="374"/>
      <c r="R497" s="374"/>
      <c r="S497" s="372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customHeight="1" x14ac:dyDescent="0.25">
      <c r="A498" s="54" t="s">
        <v>651</v>
      </c>
      <c r="B498" s="54" t="s">
        <v>652</v>
      </c>
      <c r="C498" s="31">
        <v>4301011551</v>
      </c>
      <c r="D498" s="371">
        <v>4640242180038</v>
      </c>
      <c r="E498" s="372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415" t="s">
        <v>653</v>
      </c>
      <c r="P498" s="374"/>
      <c r="Q498" s="374"/>
      <c r="R498" s="374"/>
      <c r="S498" s="372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75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77"/>
      <c r="O499" s="383" t="s">
        <v>66</v>
      </c>
      <c r="P499" s="384"/>
      <c r="Q499" s="384"/>
      <c r="R499" s="384"/>
      <c r="S499" s="384"/>
      <c r="T499" s="384"/>
      <c r="U499" s="385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77"/>
      <c r="O500" s="383" t="s">
        <v>66</v>
      </c>
      <c r="P500" s="384"/>
      <c r="Q500" s="384"/>
      <c r="R500" s="384"/>
      <c r="S500" s="384"/>
      <c r="T500" s="384"/>
      <c r="U500" s="385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customHeight="1" x14ac:dyDescent="0.25">
      <c r="A501" s="382" t="s">
        <v>96</v>
      </c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58"/>
      <c r="AA501" s="358"/>
    </row>
    <row r="502" spans="1:54" ht="27" customHeight="1" x14ac:dyDescent="0.25">
      <c r="A502" s="54" t="s">
        <v>654</v>
      </c>
      <c r="B502" s="54" t="s">
        <v>655</v>
      </c>
      <c r="C502" s="31">
        <v>4301020260</v>
      </c>
      <c r="D502" s="371">
        <v>4640242180526</v>
      </c>
      <c r="E502" s="372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702" t="s">
        <v>656</v>
      </c>
      <c r="P502" s="374"/>
      <c r="Q502" s="374"/>
      <c r="R502" s="374"/>
      <c r="S502" s="372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customHeight="1" x14ac:dyDescent="0.25">
      <c r="A503" s="54" t="s">
        <v>657</v>
      </c>
      <c r="B503" s="54" t="s">
        <v>658</v>
      </c>
      <c r="C503" s="31">
        <v>4301020269</v>
      </c>
      <c r="D503" s="371">
        <v>4640242180519</v>
      </c>
      <c r="E503" s="372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69" t="s">
        <v>659</v>
      </c>
      <c r="P503" s="374"/>
      <c r="Q503" s="374"/>
      <c r="R503" s="374"/>
      <c r="S503" s="372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customHeight="1" x14ac:dyDescent="0.25">
      <c r="A504" s="54" t="s">
        <v>660</v>
      </c>
      <c r="B504" s="54" t="s">
        <v>661</v>
      </c>
      <c r="C504" s="31">
        <v>4301020309</v>
      </c>
      <c r="D504" s="371">
        <v>4640242180090</v>
      </c>
      <c r="E504" s="372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373" t="s">
        <v>662</v>
      </c>
      <c r="P504" s="374"/>
      <c r="Q504" s="374"/>
      <c r="R504" s="374"/>
      <c r="S504" s="372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x14ac:dyDescent="0.2">
      <c r="A505" s="375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77"/>
      <c r="O505" s="383" t="s">
        <v>66</v>
      </c>
      <c r="P505" s="384"/>
      <c r="Q505" s="384"/>
      <c r="R505" s="384"/>
      <c r="S505" s="384"/>
      <c r="T505" s="384"/>
      <c r="U505" s="385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77"/>
      <c r="O506" s="383" t="s">
        <v>66</v>
      </c>
      <c r="P506" s="384"/>
      <c r="Q506" s="384"/>
      <c r="R506" s="384"/>
      <c r="S506" s="384"/>
      <c r="T506" s="384"/>
      <c r="U506" s="385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customHeight="1" x14ac:dyDescent="0.25">
      <c r="A507" s="382" t="s">
        <v>60</v>
      </c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58"/>
      <c r="AA507" s="358"/>
    </row>
    <row r="508" spans="1:54" ht="27" customHeight="1" x14ac:dyDescent="0.25">
      <c r="A508" s="54" t="s">
        <v>663</v>
      </c>
      <c r="B508" s="54" t="s">
        <v>664</v>
      </c>
      <c r="C508" s="31">
        <v>4301031280</v>
      </c>
      <c r="D508" s="371">
        <v>4640242180816</v>
      </c>
      <c r="E508" s="372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701" t="s">
        <v>665</v>
      </c>
      <c r="P508" s="374"/>
      <c r="Q508" s="374"/>
      <c r="R508" s="374"/>
      <c r="S508" s="372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666</v>
      </c>
      <c r="B509" s="54" t="s">
        <v>667</v>
      </c>
      <c r="C509" s="31">
        <v>4301031194</v>
      </c>
      <c r="D509" s="371">
        <v>4680115880856</v>
      </c>
      <c r="E509" s="372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39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4"/>
      <c r="Q509" s="374"/>
      <c r="R509" s="374"/>
      <c r="S509" s="372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71">
        <v>4640242180595</v>
      </c>
      <c r="E510" s="372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527" t="s">
        <v>670</v>
      </c>
      <c r="P510" s="374"/>
      <c r="Q510" s="374"/>
      <c r="R510" s="374"/>
      <c r="S510" s="372"/>
      <c r="T510" s="34"/>
      <c r="U510" s="34"/>
      <c r="V510" s="35" t="s">
        <v>65</v>
      </c>
      <c r="W510" s="365">
        <v>50</v>
      </c>
      <c r="X510" s="366">
        <f>IFERROR(IF(W510="",0,CEILING((W510/$H510),1)*$H510),"")</f>
        <v>50.400000000000006</v>
      </c>
      <c r="Y510" s="36">
        <f>IFERROR(IF(X510=0,"",ROUNDUP(X510/H510,0)*0.00753),"")</f>
        <v>9.0359999999999996E-2</v>
      </c>
      <c r="Z510" s="56"/>
      <c r="AA510" s="57"/>
      <c r="AE510" s="58"/>
      <c r="BB510" s="346" t="s">
        <v>1</v>
      </c>
    </row>
    <row r="511" spans="1:54" ht="27" customHeight="1" x14ac:dyDescent="0.25">
      <c r="A511" s="54" t="s">
        <v>671</v>
      </c>
      <c r="B511" s="54" t="s">
        <v>672</v>
      </c>
      <c r="C511" s="31">
        <v>4301031203</v>
      </c>
      <c r="D511" s="371">
        <v>4640242180908</v>
      </c>
      <c r="E511" s="372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378" t="s">
        <v>673</v>
      </c>
      <c r="P511" s="374"/>
      <c r="Q511" s="374"/>
      <c r="R511" s="374"/>
      <c r="S511" s="372"/>
      <c r="T511" s="34"/>
      <c r="U511" s="34"/>
      <c r="V511" s="35" t="s">
        <v>65</v>
      </c>
      <c r="W511" s="365">
        <v>3</v>
      </c>
      <c r="X511" s="366">
        <f>IFERROR(IF(W511="",0,CEILING((W511/$H511),1)*$H511),"")</f>
        <v>3.36</v>
      </c>
      <c r="Y511" s="36">
        <f>IFERROR(IF(X511=0,"",ROUNDUP(X511/H511,0)*0.00502),"")</f>
        <v>1.004E-2</v>
      </c>
      <c r="Z511" s="56"/>
      <c r="AA511" s="57"/>
      <c r="AE511" s="58"/>
      <c r="BB511" s="347" t="s">
        <v>1</v>
      </c>
    </row>
    <row r="512" spans="1:54" ht="27" customHeight="1" x14ac:dyDescent="0.25">
      <c r="A512" s="54" t="s">
        <v>674</v>
      </c>
      <c r="B512" s="54" t="s">
        <v>675</v>
      </c>
      <c r="C512" s="31">
        <v>4301031200</v>
      </c>
      <c r="D512" s="371">
        <v>4640242180489</v>
      </c>
      <c r="E512" s="372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511" t="s">
        <v>676</v>
      </c>
      <c r="P512" s="374"/>
      <c r="Q512" s="374"/>
      <c r="R512" s="374"/>
      <c r="S512" s="372"/>
      <c r="T512" s="34"/>
      <c r="U512" s="34"/>
      <c r="V512" s="35" t="s">
        <v>65</v>
      </c>
      <c r="W512" s="365">
        <v>3</v>
      </c>
      <c r="X512" s="366">
        <f>IFERROR(IF(W512="",0,CEILING((W512/$H512),1)*$H512),"")</f>
        <v>3.36</v>
      </c>
      <c r="Y512" s="36">
        <f>IFERROR(IF(X512=0,"",ROUNDUP(X512/H512,0)*0.00502),"")</f>
        <v>1.004E-2</v>
      </c>
      <c r="Z512" s="56"/>
      <c r="AA512" s="57"/>
      <c r="AE512" s="58"/>
      <c r="BB512" s="348" t="s">
        <v>1</v>
      </c>
    </row>
    <row r="513" spans="1:54" x14ac:dyDescent="0.2">
      <c r="A513" s="375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77"/>
      <c r="O513" s="383" t="s">
        <v>66</v>
      </c>
      <c r="P513" s="384"/>
      <c r="Q513" s="384"/>
      <c r="R513" s="384"/>
      <c r="S513" s="384"/>
      <c r="T513" s="384"/>
      <c r="U513" s="385"/>
      <c r="V513" s="37" t="s">
        <v>67</v>
      </c>
      <c r="W513" s="367">
        <f>IFERROR(W508/H508,"0")+IFERROR(W509/H509,"0")+IFERROR(W510/H510,"0")+IFERROR(W511/H511,"0")+IFERROR(W512/H512,"0")</f>
        <v>15.476190476190478</v>
      </c>
      <c r="X513" s="367">
        <f>IFERROR(X508/H508,"0")+IFERROR(X509/H509,"0")+IFERROR(X510/H510,"0")+IFERROR(X511/H511,"0")+IFERROR(X512/H512,"0")</f>
        <v>16</v>
      </c>
      <c r="Y513" s="367">
        <f>IFERROR(IF(Y508="",0,Y508),"0")+IFERROR(IF(Y509="",0,Y509),"0")+IFERROR(IF(Y510="",0,Y510),"0")+IFERROR(IF(Y511="",0,Y511),"0")+IFERROR(IF(Y512="",0,Y512),"0")</f>
        <v>0.11043999999999998</v>
      </c>
      <c r="Z513" s="368"/>
      <c r="AA513" s="368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77"/>
      <c r="O514" s="383" t="s">
        <v>66</v>
      </c>
      <c r="P514" s="384"/>
      <c r="Q514" s="384"/>
      <c r="R514" s="384"/>
      <c r="S514" s="384"/>
      <c r="T514" s="384"/>
      <c r="U514" s="385"/>
      <c r="V514" s="37" t="s">
        <v>65</v>
      </c>
      <c r="W514" s="367">
        <f>IFERROR(SUM(W508:W512),"0")</f>
        <v>56</v>
      </c>
      <c r="X514" s="367">
        <f>IFERROR(SUM(X508:X512),"0")</f>
        <v>57.120000000000005</v>
      </c>
      <c r="Y514" s="37"/>
      <c r="Z514" s="368"/>
      <c r="AA514" s="368"/>
    </row>
    <row r="515" spans="1:54" ht="14.25" customHeight="1" x14ac:dyDescent="0.25">
      <c r="A515" s="382" t="s">
        <v>68</v>
      </c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71">
        <v>4680115880870</v>
      </c>
      <c r="E516" s="372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518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4"/>
      <c r="Q516" s="374"/>
      <c r="R516" s="374"/>
      <c r="S516" s="372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679</v>
      </c>
      <c r="B517" s="54" t="s">
        <v>680</v>
      </c>
      <c r="C517" s="31">
        <v>4301051510</v>
      </c>
      <c r="D517" s="371">
        <v>4640242180540</v>
      </c>
      <c r="E517" s="372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614" t="s">
        <v>681</v>
      </c>
      <c r="P517" s="374"/>
      <c r="Q517" s="374"/>
      <c r="R517" s="374"/>
      <c r="S517" s="372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customHeight="1" x14ac:dyDescent="0.25">
      <c r="A518" s="54" t="s">
        <v>682</v>
      </c>
      <c r="B518" s="54" t="s">
        <v>683</v>
      </c>
      <c r="C518" s="31">
        <v>4301051390</v>
      </c>
      <c r="D518" s="371">
        <v>4640242181233</v>
      </c>
      <c r="E518" s="372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717" t="s">
        <v>684</v>
      </c>
      <c r="P518" s="374"/>
      <c r="Q518" s="374"/>
      <c r="R518" s="374"/>
      <c r="S518" s="372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customHeight="1" x14ac:dyDescent="0.25">
      <c r="A519" s="54" t="s">
        <v>685</v>
      </c>
      <c r="B519" s="54" t="s">
        <v>686</v>
      </c>
      <c r="C519" s="31">
        <v>4301051508</v>
      </c>
      <c r="D519" s="371">
        <v>4640242180557</v>
      </c>
      <c r="E519" s="372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605" t="s">
        <v>687</v>
      </c>
      <c r="P519" s="374"/>
      <c r="Q519" s="374"/>
      <c r="R519" s="374"/>
      <c r="S519" s="372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customHeight="1" x14ac:dyDescent="0.25">
      <c r="A520" s="54" t="s">
        <v>688</v>
      </c>
      <c r="B520" s="54" t="s">
        <v>689</v>
      </c>
      <c r="C520" s="31">
        <v>4301051448</v>
      </c>
      <c r="D520" s="371">
        <v>4640242181226</v>
      </c>
      <c r="E520" s="372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704" t="s">
        <v>690</v>
      </c>
      <c r="P520" s="374"/>
      <c r="Q520" s="374"/>
      <c r="R520" s="374"/>
      <c r="S520" s="372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75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77"/>
      <c r="O521" s="383" t="s">
        <v>66</v>
      </c>
      <c r="P521" s="384"/>
      <c r="Q521" s="384"/>
      <c r="R521" s="384"/>
      <c r="S521" s="384"/>
      <c r="T521" s="384"/>
      <c r="U521" s="385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77"/>
      <c r="O522" s="383" t="s">
        <v>66</v>
      </c>
      <c r="P522" s="384"/>
      <c r="Q522" s="384"/>
      <c r="R522" s="384"/>
      <c r="S522" s="384"/>
      <c r="T522" s="384"/>
      <c r="U522" s="385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customHeight="1" x14ac:dyDescent="0.25">
      <c r="A523" s="382" t="s">
        <v>210</v>
      </c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58"/>
      <c r="AA523" s="358"/>
    </row>
    <row r="524" spans="1:54" ht="27" customHeight="1" x14ac:dyDescent="0.25">
      <c r="A524" s="54" t="s">
        <v>691</v>
      </c>
      <c r="B524" s="54" t="s">
        <v>692</v>
      </c>
      <c r="C524" s="31">
        <v>4301060354</v>
      </c>
      <c r="D524" s="371">
        <v>4640242180120</v>
      </c>
      <c r="E524" s="372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521" t="s">
        <v>693</v>
      </c>
      <c r="P524" s="374"/>
      <c r="Q524" s="374"/>
      <c r="R524" s="374"/>
      <c r="S524" s="372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customHeight="1" x14ac:dyDescent="0.25">
      <c r="A525" s="54" t="s">
        <v>694</v>
      </c>
      <c r="B525" s="54" t="s">
        <v>695</v>
      </c>
      <c r="C525" s="31">
        <v>4301060355</v>
      </c>
      <c r="D525" s="371">
        <v>4640242180137</v>
      </c>
      <c r="E525" s="372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481" t="s">
        <v>696</v>
      </c>
      <c r="P525" s="374"/>
      <c r="Q525" s="374"/>
      <c r="R525" s="374"/>
      <c r="S525" s="372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x14ac:dyDescent="0.2">
      <c r="A526" s="375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77"/>
      <c r="O526" s="383" t="s">
        <v>66</v>
      </c>
      <c r="P526" s="384"/>
      <c r="Q526" s="384"/>
      <c r="R526" s="384"/>
      <c r="S526" s="384"/>
      <c r="T526" s="384"/>
      <c r="U526" s="385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77"/>
      <c r="O527" s="383" t="s">
        <v>66</v>
      </c>
      <c r="P527" s="384"/>
      <c r="Q527" s="384"/>
      <c r="R527" s="384"/>
      <c r="S527" s="384"/>
      <c r="T527" s="384"/>
      <c r="U527" s="385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531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532"/>
      <c r="O528" s="476" t="s">
        <v>697</v>
      </c>
      <c r="P528" s="417"/>
      <c r="Q528" s="417"/>
      <c r="R528" s="417"/>
      <c r="S528" s="417"/>
      <c r="T528" s="417"/>
      <c r="U528" s="418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4741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4840.0400000000009</v>
      </c>
      <c r="Y528" s="37"/>
      <c r="Z528" s="368"/>
      <c r="AA528" s="3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532"/>
      <c r="O529" s="476" t="s">
        <v>698</v>
      </c>
      <c r="P529" s="417"/>
      <c r="Q529" s="417"/>
      <c r="R529" s="417"/>
      <c r="S529" s="417"/>
      <c r="T529" s="417"/>
      <c r="U529" s="418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5033.3738926087544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5139.5610000000006</v>
      </c>
      <c r="Y529" s="37"/>
      <c r="Z529" s="368"/>
      <c r="AA529" s="368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532"/>
      <c r="O530" s="476" t="s">
        <v>699</v>
      </c>
      <c r="P530" s="417"/>
      <c r="Q530" s="417"/>
      <c r="R530" s="417"/>
      <c r="S530" s="417"/>
      <c r="T530" s="417"/>
      <c r="U530" s="418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10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10</v>
      </c>
      <c r="Y530" s="37"/>
      <c r="Z530" s="368"/>
      <c r="AA530" s="368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532"/>
      <c r="O531" s="476" t="s">
        <v>701</v>
      </c>
      <c r="P531" s="417"/>
      <c r="Q531" s="417"/>
      <c r="R531" s="417"/>
      <c r="S531" s="417"/>
      <c r="T531" s="417"/>
      <c r="U531" s="418"/>
      <c r="V531" s="37" t="s">
        <v>65</v>
      </c>
      <c r="W531" s="367">
        <f>GrossWeightTotal+PalletQtyTotal*25</f>
        <v>5283.3738926087544</v>
      </c>
      <c r="X531" s="367">
        <f>GrossWeightTotalR+PalletQtyTotalR*25</f>
        <v>5389.5610000000006</v>
      </c>
      <c r="Y531" s="37"/>
      <c r="Z531" s="368"/>
      <c r="AA531" s="368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532"/>
      <c r="O532" s="476" t="s">
        <v>702</v>
      </c>
      <c r="P532" s="417"/>
      <c r="Q532" s="417"/>
      <c r="R532" s="417"/>
      <c r="S532" s="417"/>
      <c r="T532" s="417"/>
      <c r="U532" s="418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1043.3685990208046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1066</v>
      </c>
      <c r="Y532" s="37"/>
      <c r="Z532" s="368"/>
      <c r="AA532" s="368"/>
    </row>
    <row r="533" spans="1:30" ht="14.25" customHeight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532"/>
      <c r="O533" s="476" t="s">
        <v>703</v>
      </c>
      <c r="P533" s="417"/>
      <c r="Q533" s="417"/>
      <c r="R533" s="417"/>
      <c r="S533" s="417"/>
      <c r="T533" s="417"/>
      <c r="U533" s="418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10.673660000000002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69" t="s">
        <v>94</v>
      </c>
      <c r="D535" s="386"/>
      <c r="E535" s="386"/>
      <c r="F535" s="387"/>
      <c r="G535" s="369" t="s">
        <v>233</v>
      </c>
      <c r="H535" s="386"/>
      <c r="I535" s="386"/>
      <c r="J535" s="386"/>
      <c r="K535" s="386"/>
      <c r="L535" s="386"/>
      <c r="M535" s="386"/>
      <c r="N535" s="386"/>
      <c r="O535" s="386"/>
      <c r="P535" s="387"/>
      <c r="Q535" s="369" t="s">
        <v>462</v>
      </c>
      <c r="R535" s="387"/>
      <c r="S535" s="369" t="s">
        <v>514</v>
      </c>
      <c r="T535" s="387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87" t="s">
        <v>706</v>
      </c>
      <c r="B536" s="369" t="s">
        <v>59</v>
      </c>
      <c r="C536" s="369" t="s">
        <v>95</v>
      </c>
      <c r="D536" s="369" t="s">
        <v>103</v>
      </c>
      <c r="E536" s="369" t="s">
        <v>94</v>
      </c>
      <c r="F536" s="369" t="s">
        <v>223</v>
      </c>
      <c r="G536" s="369" t="s">
        <v>234</v>
      </c>
      <c r="H536" s="369" t="s">
        <v>241</v>
      </c>
      <c r="I536" s="369" t="s">
        <v>260</v>
      </c>
      <c r="J536" s="369" t="s">
        <v>319</v>
      </c>
      <c r="K536" s="357"/>
      <c r="L536" s="369" t="s">
        <v>349</v>
      </c>
      <c r="M536" s="357"/>
      <c r="N536" s="369" t="s">
        <v>349</v>
      </c>
      <c r="O536" s="369" t="s">
        <v>431</v>
      </c>
      <c r="P536" s="369" t="s">
        <v>449</v>
      </c>
      <c r="Q536" s="369" t="s">
        <v>463</v>
      </c>
      <c r="R536" s="369" t="s">
        <v>489</v>
      </c>
      <c r="S536" s="369" t="s">
        <v>515</v>
      </c>
      <c r="T536" s="369" t="s">
        <v>562</v>
      </c>
      <c r="U536" s="369" t="s">
        <v>590</v>
      </c>
      <c r="V536" s="369" t="s">
        <v>638</v>
      </c>
      <c r="AA536" s="52"/>
      <c r="AD536" s="357"/>
    </row>
    <row r="537" spans="1:30" ht="13.5" customHeight="1" thickBot="1" x14ac:dyDescent="0.25">
      <c r="A537" s="588"/>
      <c r="B537" s="370"/>
      <c r="C537" s="370"/>
      <c r="D537" s="370"/>
      <c r="E537" s="370"/>
      <c r="F537" s="370"/>
      <c r="G537" s="370"/>
      <c r="H537" s="370"/>
      <c r="I537" s="370"/>
      <c r="J537" s="370"/>
      <c r="K537" s="357"/>
      <c r="L537" s="370"/>
      <c r="M537" s="357"/>
      <c r="N537" s="370"/>
      <c r="O537" s="370"/>
      <c r="P537" s="370"/>
      <c r="Q537" s="370"/>
      <c r="R537" s="370"/>
      <c r="S537" s="370"/>
      <c r="T537" s="370"/>
      <c r="U537" s="370"/>
      <c r="V537" s="370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218.70000000000002</v>
      </c>
      <c r="D538" s="46">
        <f>IFERROR(X56*1,"0")+IFERROR(X57*1,"0")+IFERROR(X58*1,"0")+IFERROR(X59*1,"0")</f>
        <v>306.89999999999998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1385.3000000000002</v>
      </c>
      <c r="F538" s="46">
        <f>IFERROR(X135*1,"0")+IFERROR(X136*1,"0")+IFERROR(X137*1,"0")+IFERROR(X138*1,"0")+IFERROR(X139*1,"0")</f>
        <v>189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0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272.8</v>
      </c>
      <c r="J538" s="46">
        <f>IFERROR(X210*1,"0")+IFERROR(X211*1,"0")+IFERROR(X212*1,"0")+IFERROR(X213*1,"0")+IFERROR(X214*1,"0")+IFERROR(X215*1,"0")+IFERROR(X219*1,"0")+IFERROR(X220*1,"0")</f>
        <v>4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632.85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632.85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170.25000000000003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1309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36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163.92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3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43.2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57.120000000000005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1"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454:S454"/>
    <mergeCell ref="O305:U305"/>
    <mergeCell ref="D189:E189"/>
    <mergeCell ref="O80:S80"/>
    <mergeCell ref="D473:E473"/>
    <mergeCell ref="D187:E187"/>
    <mergeCell ref="O270:S270"/>
    <mergeCell ref="O497:S497"/>
    <mergeCell ref="A35:Y35"/>
    <mergeCell ref="O136:S136"/>
    <mergeCell ref="A62:Y62"/>
    <mergeCell ref="O36:S36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457:S457"/>
    <mergeCell ref="D214:E214"/>
    <mergeCell ref="O236:S236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99:S99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434:S434"/>
    <mergeCell ref="O334:S334"/>
    <mergeCell ref="O273:S273"/>
    <mergeCell ref="O444:S444"/>
    <mergeCell ref="D28:E28"/>
    <mergeCell ref="O141:U141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O302:S302"/>
    <mergeCell ref="D211:E211"/>
    <mergeCell ref="O268:S268"/>
    <mergeCell ref="D79:E79"/>
    <mergeCell ref="D502:E502"/>
    <mergeCell ref="D302:E302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O373:S373"/>
    <mergeCell ref="A404:N405"/>
    <mergeCell ref="D461:E461"/>
    <mergeCell ref="A470:N471"/>
    <mergeCell ref="D303:E303"/>
    <mergeCell ref="D429:E429"/>
    <mergeCell ref="O232:U232"/>
    <mergeCell ref="D81:E81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401:S401"/>
    <mergeCell ref="A39:Y39"/>
    <mergeCell ref="O388:U388"/>
    <mergeCell ref="O118:S118"/>
    <mergeCell ref="D166:E166"/>
    <mergeCell ref="D337:E337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D401:E401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D409:E40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P12:Q12"/>
    <mergeCell ref="A472:Y472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D40:E40"/>
    <mergeCell ref="O122:U122"/>
    <mergeCell ref="D111:E111"/>
    <mergeCell ref="D338:E338"/>
    <mergeCell ref="A356:N357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D75:E75"/>
    <mergeCell ref="O357:U357"/>
    <mergeCell ref="O158:S158"/>
    <mergeCell ref="O351:S351"/>
    <mergeCell ref="O360:S360"/>
    <mergeCell ref="O74:S74"/>
    <mergeCell ref="O139:S139"/>
    <mergeCell ref="O261:S261"/>
    <mergeCell ref="A358:Y358"/>
    <mergeCell ref="O40:S40"/>
    <mergeCell ref="D137:E137"/>
    <mergeCell ref="O275:U275"/>
    <mergeCell ref="O424:S424"/>
    <mergeCell ref="D283:E283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A63:Y63"/>
    <mergeCell ref="D425:E425"/>
    <mergeCell ref="A441:N442"/>
    <mergeCell ref="O449:U449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T536:T537"/>
    <mergeCell ref="O111:S111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D85:E85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O335:S335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A406:Y406"/>
    <mergeCell ref="D247:E247"/>
    <mergeCell ref="O186:S186"/>
    <mergeCell ref="A312:Y312"/>
    <mergeCell ref="O313:S313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O398:S398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H536:H537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2024-04-23T08:39:44Z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