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7D6AAC1-2FB6-4B39-8EAA-86588D2120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Y362" i="1" s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O333" i="1"/>
  <c r="Y332" i="1"/>
  <c r="X332" i="1"/>
  <c r="O332" i="1"/>
  <c r="X331" i="1"/>
  <c r="Y331" i="1" s="1"/>
  <c r="O331" i="1"/>
  <c r="Y330" i="1"/>
  <c r="X330" i="1"/>
  <c r="X338" i="1" s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W317" i="1"/>
  <c r="Y316" i="1"/>
  <c r="X316" i="1"/>
  <c r="O316" i="1"/>
  <c r="X315" i="1"/>
  <c r="O315" i="1"/>
  <c r="Y314" i="1"/>
  <c r="X314" i="1"/>
  <c r="O314" i="1"/>
  <c r="W312" i="1"/>
  <c r="X311" i="1"/>
  <c r="W311" i="1"/>
  <c r="Y310" i="1"/>
  <c r="Y311" i="1" s="1"/>
  <c r="X310" i="1"/>
  <c r="O310" i="1"/>
  <c r="W307" i="1"/>
  <c r="X306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O294" i="1"/>
  <c r="Y293" i="1"/>
  <c r="X293" i="1"/>
  <c r="O293" i="1"/>
  <c r="W290" i="1"/>
  <c r="X289" i="1"/>
  <c r="W289" i="1"/>
  <c r="Y288" i="1"/>
  <c r="X288" i="1"/>
  <c r="O288" i="1"/>
  <c r="X287" i="1"/>
  <c r="Y287" i="1" s="1"/>
  <c r="O287" i="1"/>
  <c r="Y286" i="1"/>
  <c r="X286" i="1"/>
  <c r="X290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O275" i="1"/>
  <c r="Y274" i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Y248" i="1" s="1"/>
  <c r="X234" i="1"/>
  <c r="O234" i="1"/>
  <c r="X233" i="1"/>
  <c r="Y233" i="1" s="1"/>
  <c r="O233" i="1"/>
  <c r="Y232" i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O222" i="1"/>
  <c r="W219" i="1"/>
  <c r="W218" i="1"/>
  <c r="X217" i="1"/>
  <c r="Y217" i="1" s="1"/>
  <c r="O217" i="1"/>
  <c r="Y216" i="1"/>
  <c r="Y218" i="1" s="1"/>
  <c r="X216" i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O207" i="1"/>
  <c r="W204" i="1"/>
  <c r="W203" i="1"/>
  <c r="X202" i="1"/>
  <c r="Y202" i="1" s="1"/>
  <c r="O202" i="1"/>
  <c r="Y201" i="1"/>
  <c r="X201" i="1"/>
  <c r="O201" i="1"/>
  <c r="X200" i="1"/>
  <c r="Y200" i="1" s="1"/>
  <c r="O200" i="1"/>
  <c r="Y199" i="1"/>
  <c r="Y203" i="1" s="1"/>
  <c r="X199" i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Y196" i="1" s="1"/>
  <c r="X179" i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O172" i="1"/>
  <c r="W170" i="1"/>
  <c r="W169" i="1"/>
  <c r="X168" i="1"/>
  <c r="Y168" i="1" s="1"/>
  <c r="O168" i="1"/>
  <c r="Y167" i="1"/>
  <c r="Y169" i="1" s="1"/>
  <c r="X167" i="1"/>
  <c r="O167" i="1"/>
  <c r="W165" i="1"/>
  <c r="X164" i="1"/>
  <c r="W164" i="1"/>
  <c r="Y163" i="1"/>
  <c r="X163" i="1"/>
  <c r="O163" i="1"/>
  <c r="X162" i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Y143" i="1"/>
  <c r="X143" i="1"/>
  <c r="O143" i="1"/>
  <c r="X142" i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Y92" i="1" s="1"/>
  <c r="X88" i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Y64" i="1"/>
  <c r="Y85" i="1" s="1"/>
  <c r="X64" i="1"/>
  <c r="O64" i="1"/>
  <c r="W61" i="1"/>
  <c r="X60" i="1"/>
  <c r="W60" i="1"/>
  <c r="Y59" i="1"/>
  <c r="X59" i="1"/>
  <c r="Y58" i="1"/>
  <c r="X58" i="1"/>
  <c r="O58" i="1"/>
  <c r="X57" i="1"/>
  <c r="Y57" i="1" s="1"/>
  <c r="O57" i="1"/>
  <c r="Y56" i="1"/>
  <c r="X56" i="1"/>
  <c r="O56" i="1"/>
  <c r="W53" i="1"/>
  <c r="W52" i="1"/>
  <c r="Y51" i="1"/>
  <c r="X51" i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O26" i="1"/>
  <c r="W24" i="1"/>
  <c r="W525" i="1" s="1"/>
  <c r="W23" i="1"/>
  <c r="W529" i="1" s="1"/>
  <c r="X22" i="1"/>
  <c r="O22" i="1"/>
  <c r="H10" i="1"/>
  <c r="A9" i="1"/>
  <c r="D7" i="1"/>
  <c r="P6" i="1"/>
  <c r="O2" i="1"/>
  <c r="F10" i="1" l="1"/>
  <c r="J9" i="1"/>
  <c r="F9" i="1"/>
  <c r="A10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X85" i="1"/>
  <c r="X129" i="1"/>
  <c r="F535" i="1"/>
  <c r="X137" i="1"/>
  <c r="Y132" i="1"/>
  <c r="Y137" i="1" s="1"/>
  <c r="X138" i="1"/>
  <c r="X145" i="1"/>
  <c r="Y142" i="1"/>
  <c r="Y145" i="1" s="1"/>
  <c r="G535" i="1"/>
  <c r="X170" i="1"/>
  <c r="X177" i="1"/>
  <c r="Y172" i="1"/>
  <c r="Y176" i="1" s="1"/>
  <c r="X176" i="1"/>
  <c r="X196" i="1"/>
  <c r="X213" i="1"/>
  <c r="X219" i="1"/>
  <c r="X229" i="1"/>
  <c r="Y222" i="1"/>
  <c r="Y228" i="1" s="1"/>
  <c r="X249" i="1"/>
  <c r="X252" i="1"/>
  <c r="Y251" i="1"/>
  <c r="Y252" i="1" s="1"/>
  <c r="X253" i="1"/>
  <c r="X260" i="1"/>
  <c r="Y255" i="1"/>
  <c r="Y259" i="1" s="1"/>
  <c r="X259" i="1"/>
  <c r="X271" i="1"/>
  <c r="Y275" i="1"/>
  <c r="Y277" i="1" s="1"/>
  <c r="X277" i="1"/>
  <c r="Y301" i="1"/>
  <c r="Y294" i="1"/>
  <c r="X302" i="1"/>
  <c r="Y315" i="1"/>
  <c r="Y317" i="1" s="1"/>
  <c r="X317" i="1"/>
  <c r="H9" i="1"/>
  <c r="B535" i="1"/>
  <c r="X527" i="1"/>
  <c r="X526" i="1"/>
  <c r="X23" i="1"/>
  <c r="Y22" i="1"/>
  <c r="Y23" i="1" s="1"/>
  <c r="X24" i="1"/>
  <c r="X33" i="1"/>
  <c r="Y26" i="1"/>
  <c r="Y33" i="1" s="1"/>
  <c r="X52" i="1"/>
  <c r="Y60" i="1"/>
  <c r="X92" i="1"/>
  <c r="X93" i="1"/>
  <c r="X104" i="1"/>
  <c r="Y95" i="1"/>
  <c r="Y103" i="1" s="1"/>
  <c r="X103" i="1"/>
  <c r="X118" i="1"/>
  <c r="Y106" i="1"/>
  <c r="Y118" i="1" s="1"/>
  <c r="X119" i="1"/>
  <c r="X128" i="1"/>
  <c r="Y121" i="1"/>
  <c r="Y128" i="1" s="1"/>
  <c r="X146" i="1"/>
  <c r="H535" i="1"/>
  <c r="X158" i="1"/>
  <c r="Y149" i="1"/>
  <c r="Y158" i="1" s="1"/>
  <c r="X159" i="1"/>
  <c r="I535" i="1"/>
  <c r="X165" i="1"/>
  <c r="Y162" i="1"/>
  <c r="Y164" i="1" s="1"/>
  <c r="X169" i="1"/>
  <c r="X197" i="1"/>
  <c r="X203" i="1"/>
  <c r="X204" i="1"/>
  <c r="J535" i="1"/>
  <c r="X214" i="1"/>
  <c r="Y207" i="1"/>
  <c r="Y213" i="1" s="1"/>
  <c r="X218" i="1"/>
  <c r="X228" i="1"/>
  <c r="Y338" i="1"/>
  <c r="Y333" i="1"/>
  <c r="Q535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<sst xmlns="http://schemas.openxmlformats.org/spreadsheetml/2006/main" count="2243" uniqueCount="735">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</sst>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12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490" t="s">
        <v>0</v>
      </c>
      <c r="E1" s="491"/>
      <c r="F1" s="491"/>
      <c r="G1" s="12" t="s">
        <v>1</v>
      </c>
      <c r="H1" s="490" t="s">
        <v>2</v>
      </c>
      <c r="I1" s="491"/>
      <c r="J1" s="491"/>
      <c r="K1" s="491"/>
      <c r="L1" s="491"/>
      <c r="M1" s="491"/>
      <c r="N1" s="491"/>
      <c r="O1" s="491"/>
      <c r="P1" s="491"/>
      <c r="Q1" s="732" t="s">
        <v>3</v>
      </c>
      <c r="R1" s="491"/>
      <c r="S1" s="4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7</v>
      </c>
      <c r="B5" s="486"/>
      <c r="C5" s="487"/>
      <c r="D5" s="412"/>
      <c r="E5" s="414"/>
      <c r="F5" s="697" t="s">
        <v>8</v>
      </c>
      <c r="G5" s="487"/>
      <c r="H5" s="412"/>
      <c r="I5" s="413"/>
      <c r="J5" s="413"/>
      <c r="K5" s="413"/>
      <c r="L5" s="414"/>
      <c r="M5" s="59"/>
      <c r="O5" s="24" t="s">
        <v>9</v>
      </c>
      <c r="P5" s="729">
        <v>45404</v>
      </c>
      <c r="Q5" s="530"/>
      <c r="S5" s="606" t="s">
        <v>10</v>
      </c>
      <c r="T5" s="426"/>
      <c r="U5" s="609" t="s">
        <v>11</v>
      </c>
      <c r="V5" s="530"/>
      <c r="AA5" s="51"/>
      <c r="AB5" s="51"/>
      <c r="AC5" s="51"/>
    </row>
    <row r="6" spans="1:30" s="359" customFormat="1" ht="24" customHeight="1" x14ac:dyDescent="0.2">
      <c r="A6" s="521" t="s">
        <v>12</v>
      </c>
      <c r="B6" s="486"/>
      <c r="C6" s="487"/>
      <c r="D6" s="669" t="s">
        <v>13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14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68"/>
      <c r="S6" s="425" t="s">
        <v>15</v>
      </c>
      <c r="T6" s="426"/>
      <c r="U6" s="663" t="s">
        <v>16</v>
      </c>
      <c r="V6" s="444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559"/>
      <c r="M7" s="61"/>
      <c r="O7" s="24"/>
      <c r="P7" s="42"/>
      <c r="Q7" s="42"/>
      <c r="S7" s="374"/>
      <c r="T7" s="426"/>
      <c r="U7" s="664"/>
      <c r="V7" s="665"/>
      <c r="AA7" s="51"/>
      <c r="AB7" s="51"/>
      <c r="AC7" s="51"/>
    </row>
    <row r="8" spans="1:30" s="359" customFormat="1" ht="25.5" customHeight="1" x14ac:dyDescent="0.2">
      <c r="A8" s="735" t="s">
        <v>17</v>
      </c>
      <c r="B8" s="394"/>
      <c r="C8" s="395"/>
      <c r="D8" s="481"/>
      <c r="E8" s="482"/>
      <c r="F8" s="482"/>
      <c r="G8" s="482"/>
      <c r="H8" s="482"/>
      <c r="I8" s="482"/>
      <c r="J8" s="482"/>
      <c r="K8" s="482"/>
      <c r="L8" s="483"/>
      <c r="M8" s="62"/>
      <c r="O8" s="24" t="s">
        <v>18</v>
      </c>
      <c r="P8" s="558">
        <v>0.41666666666666669</v>
      </c>
      <c r="Q8" s="559"/>
      <c r="S8" s="374"/>
      <c r="T8" s="426"/>
      <c r="U8" s="664"/>
      <c r="V8" s="665"/>
      <c r="AA8" s="51"/>
      <c r="AB8" s="51"/>
      <c r="AC8" s="51"/>
    </row>
    <row r="9" spans="1:30" s="359" customFormat="1" ht="39.950000000000003" customHeight="1" x14ac:dyDescent="0.2">
      <c r="A9" s="5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8"/>
      <c r="E9" s="385"/>
      <c r="F9" s="5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526"/>
      <c r="Q9" s="527"/>
      <c r="S9" s="374"/>
      <c r="T9" s="426"/>
      <c r="U9" s="666"/>
      <c r="V9" s="667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8"/>
      <c r="E10" s="385"/>
      <c r="F10" s="5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3" t="str">
        <f>IFERROR(VLOOKUP($D$10,Proxy,2,FALSE),"")</f>
        <v/>
      </c>
      <c r="I10" s="374"/>
      <c r="J10" s="374"/>
      <c r="K10" s="374"/>
      <c r="L10" s="374"/>
      <c r="M10" s="358"/>
      <c r="O10" s="26" t="s">
        <v>20</v>
      </c>
      <c r="P10" s="614"/>
      <c r="Q10" s="615"/>
      <c r="T10" s="24" t="s">
        <v>21</v>
      </c>
      <c r="U10" s="443" t="s">
        <v>22</v>
      </c>
      <c r="V10" s="444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3" t="s">
        <v>26</v>
      </c>
      <c r="V11" s="527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3" t="s">
        <v>27</v>
      </c>
      <c r="B12" s="486"/>
      <c r="C12" s="486"/>
      <c r="D12" s="486"/>
      <c r="E12" s="486"/>
      <c r="F12" s="486"/>
      <c r="G12" s="486"/>
      <c r="H12" s="486"/>
      <c r="I12" s="486"/>
      <c r="J12" s="486"/>
      <c r="K12" s="486"/>
      <c r="L12" s="487"/>
      <c r="M12" s="63"/>
      <c r="O12" s="24" t="s">
        <v>28</v>
      </c>
      <c r="P12" s="558"/>
      <c r="Q12" s="559"/>
      <c r="R12" s="23"/>
      <c r="T12" s="24"/>
      <c r="U12" s="491"/>
      <c r="V12" s="374"/>
      <c r="AA12" s="51"/>
      <c r="AB12" s="51"/>
      <c r="AC12" s="51"/>
    </row>
    <row r="13" spans="1:30" s="359" customFormat="1" ht="23.25" customHeight="1" x14ac:dyDescent="0.2">
      <c r="A13" s="693" t="s">
        <v>29</v>
      </c>
      <c r="B13" s="486"/>
      <c r="C13" s="486"/>
      <c r="D13" s="486"/>
      <c r="E13" s="486"/>
      <c r="F13" s="486"/>
      <c r="G13" s="486"/>
      <c r="H13" s="486"/>
      <c r="I13" s="486"/>
      <c r="J13" s="486"/>
      <c r="K13" s="486"/>
      <c r="L13" s="487"/>
      <c r="M13" s="63"/>
      <c r="N13" s="26"/>
      <c r="O13" s="26" t="s">
        <v>30</v>
      </c>
      <c r="P13" s="603"/>
      <c r="Q13" s="527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3" t="s">
        <v>31</v>
      </c>
      <c r="B14" s="486"/>
      <c r="C14" s="486"/>
      <c r="D14" s="486"/>
      <c r="E14" s="486"/>
      <c r="F14" s="486"/>
      <c r="G14" s="486"/>
      <c r="H14" s="486"/>
      <c r="I14" s="486"/>
      <c r="J14" s="486"/>
      <c r="K14" s="486"/>
      <c r="L14" s="487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23" t="s">
        <v>32</v>
      </c>
      <c r="B15" s="486"/>
      <c r="C15" s="486"/>
      <c r="D15" s="486"/>
      <c r="E15" s="486"/>
      <c r="F15" s="486"/>
      <c r="G15" s="486"/>
      <c r="H15" s="486"/>
      <c r="I15" s="486"/>
      <c r="J15" s="486"/>
      <c r="K15" s="486"/>
      <c r="L15" s="487"/>
      <c r="M15" s="64"/>
      <c r="O15" s="516" t="s">
        <v>33</v>
      </c>
      <c r="P15" s="491"/>
      <c r="Q15" s="491"/>
      <c r="R15" s="491"/>
      <c r="S15" s="4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7"/>
      <c r="P16" s="517"/>
      <c r="Q16" s="517"/>
      <c r="R16" s="517"/>
      <c r="S16" s="5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37" t="s">
        <v>36</v>
      </c>
      <c r="D17" s="420" t="s">
        <v>37</v>
      </c>
      <c r="E17" s="454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53"/>
      <c r="Q17" s="453"/>
      <c r="R17" s="453"/>
      <c r="S17" s="454"/>
      <c r="T17" s="722" t="s">
        <v>48</v>
      </c>
      <c r="U17" s="487"/>
      <c r="V17" s="420" t="s">
        <v>49</v>
      </c>
      <c r="W17" s="420" t="s">
        <v>50</v>
      </c>
      <c r="X17" s="743" t="s">
        <v>51</v>
      </c>
      <c r="Y17" s="420" t="s">
        <v>52</v>
      </c>
      <c r="Z17" s="468" t="s">
        <v>53</v>
      </c>
      <c r="AA17" s="468" t="s">
        <v>54</v>
      </c>
      <c r="AB17" s="468" t="s">
        <v>55</v>
      </c>
      <c r="AC17" s="469"/>
      <c r="AD17" s="470"/>
      <c r="AE17" s="479"/>
      <c r="BB17" s="720" t="s">
        <v>56</v>
      </c>
    </row>
    <row r="18" spans="1:54" ht="14.25" customHeight="1" x14ac:dyDescent="0.2">
      <c r="A18" s="421"/>
      <c r="B18" s="421"/>
      <c r="C18" s="421"/>
      <c r="D18" s="455"/>
      <c r="E18" s="457"/>
      <c r="F18" s="421"/>
      <c r="G18" s="421"/>
      <c r="H18" s="421"/>
      <c r="I18" s="421"/>
      <c r="J18" s="421"/>
      <c r="K18" s="421"/>
      <c r="L18" s="421"/>
      <c r="M18" s="421"/>
      <c r="N18" s="421"/>
      <c r="O18" s="455"/>
      <c r="P18" s="456"/>
      <c r="Q18" s="456"/>
      <c r="R18" s="456"/>
      <c r="S18" s="457"/>
      <c r="T18" s="357" t="s">
        <v>57</v>
      </c>
      <c r="U18" s="357" t="s">
        <v>58</v>
      </c>
      <c r="V18" s="421"/>
      <c r="W18" s="421"/>
      <c r="X18" s="744"/>
      <c r="Y18" s="421"/>
      <c r="Z18" s="630"/>
      <c r="AA18" s="630"/>
      <c r="AB18" s="471"/>
      <c r="AC18" s="472"/>
      <c r="AD18" s="473"/>
      <c r="AE18" s="480"/>
      <c r="BB18" s="374"/>
    </row>
    <row r="19" spans="1:54" ht="27.75" customHeight="1" x14ac:dyDescent="0.2">
      <c r="A19" s="449" t="s">
        <v>59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8"/>
      <c r="AA19" s="48"/>
    </row>
    <row r="20" spans="1:54" ht="16.5" customHeight="1" x14ac:dyDescent="0.25">
      <c r="A20" s="381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6"/>
      <c r="AA20" s="356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5"/>
      <c r="AA21" s="355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8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7"/>
      <c r="Q22" s="367"/>
      <c r="R22" s="367"/>
      <c r="S22" s="368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3" t="s">
        <v>66</v>
      </c>
      <c r="P23" s="394"/>
      <c r="Q23" s="394"/>
      <c r="R23" s="394"/>
      <c r="S23" s="394"/>
      <c r="T23" s="394"/>
      <c r="U23" s="395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3" t="s">
        <v>66</v>
      </c>
      <c r="P24" s="394"/>
      <c r="Q24" s="394"/>
      <c r="R24" s="394"/>
      <c r="S24" s="394"/>
      <c r="T24" s="394"/>
      <c r="U24" s="395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5"/>
      <c r="AA25" s="355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68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7"/>
      <c r="Q26" s="367"/>
      <c r="R26" s="367"/>
      <c r="S26" s="368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8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7"/>
      <c r="Q27" s="367"/>
      <c r="R27" s="367"/>
      <c r="S27" s="368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8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7"/>
      <c r="Q28" s="367"/>
      <c r="R28" s="367"/>
      <c r="S28" s="368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68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7"/>
      <c r="Q29" s="367"/>
      <c r="R29" s="367"/>
      <c r="S29" s="368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68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7"/>
      <c r="Q30" s="367"/>
      <c r="R30" s="367"/>
      <c r="S30" s="368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68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7"/>
      <c r="Q31" s="367"/>
      <c r="R31" s="367"/>
      <c r="S31" s="368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68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7"/>
      <c r="Q32" s="367"/>
      <c r="R32" s="367"/>
      <c r="S32" s="368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3" t="s">
        <v>66</v>
      </c>
      <c r="P33" s="394"/>
      <c r="Q33" s="394"/>
      <c r="R33" s="394"/>
      <c r="S33" s="394"/>
      <c r="T33" s="394"/>
      <c r="U33" s="395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3" t="s">
        <v>66</v>
      </c>
      <c r="P34" s="394"/>
      <c r="Q34" s="394"/>
      <c r="R34" s="394"/>
      <c r="S34" s="394"/>
      <c r="T34" s="394"/>
      <c r="U34" s="395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5"/>
      <c r="AA35" s="355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68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7"/>
      <c r="Q36" s="367"/>
      <c r="R36" s="367"/>
      <c r="S36" s="368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3" t="s">
        <v>66</v>
      </c>
      <c r="P37" s="394"/>
      <c r="Q37" s="394"/>
      <c r="R37" s="394"/>
      <c r="S37" s="394"/>
      <c r="T37" s="394"/>
      <c r="U37" s="395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3" t="s">
        <v>66</v>
      </c>
      <c r="P38" s="394"/>
      <c r="Q38" s="394"/>
      <c r="R38" s="394"/>
      <c r="S38" s="394"/>
      <c r="T38" s="394"/>
      <c r="U38" s="395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5"/>
      <c r="AA39" s="355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68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7"/>
      <c r="Q40" s="367"/>
      <c r="R40" s="367"/>
      <c r="S40" s="368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3" t="s">
        <v>66</v>
      </c>
      <c r="P41" s="394"/>
      <c r="Q41" s="394"/>
      <c r="R41" s="394"/>
      <c r="S41" s="394"/>
      <c r="T41" s="394"/>
      <c r="U41" s="395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3" t="s">
        <v>66</v>
      </c>
      <c r="P42" s="394"/>
      <c r="Q42" s="394"/>
      <c r="R42" s="394"/>
      <c r="S42" s="394"/>
      <c r="T42" s="394"/>
      <c r="U42" s="395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5"/>
      <c r="AA43" s="355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68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7"/>
      <c r="Q44" s="367"/>
      <c r="R44" s="367"/>
      <c r="S44" s="368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3" t="s">
        <v>66</v>
      </c>
      <c r="P45" s="394"/>
      <c r="Q45" s="394"/>
      <c r="R45" s="394"/>
      <c r="S45" s="394"/>
      <c r="T45" s="394"/>
      <c r="U45" s="395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3" t="s">
        <v>66</v>
      </c>
      <c r="P46" s="394"/>
      <c r="Q46" s="394"/>
      <c r="R46" s="394"/>
      <c r="S46" s="394"/>
      <c r="T46" s="394"/>
      <c r="U46" s="395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9" t="s">
        <v>94</v>
      </c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8"/>
      <c r="AA47" s="48"/>
    </row>
    <row r="48" spans="1:54" ht="16.5" customHeight="1" x14ac:dyDescent="0.25">
      <c r="A48" s="381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6"/>
      <c r="AA48" s="356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68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7"/>
      <c r="Q50" s="367"/>
      <c r="R50" s="367"/>
      <c r="S50" s="368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68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7"/>
      <c r="Q51" s="367"/>
      <c r="R51" s="367"/>
      <c r="S51" s="368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3" t="s">
        <v>66</v>
      </c>
      <c r="P52" s="394"/>
      <c r="Q52" s="394"/>
      <c r="R52" s="394"/>
      <c r="S52" s="394"/>
      <c r="T52" s="394"/>
      <c r="U52" s="395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3" t="s">
        <v>66</v>
      </c>
      <c r="P53" s="394"/>
      <c r="Q53" s="394"/>
      <c r="R53" s="394"/>
      <c r="S53" s="394"/>
      <c r="T53" s="394"/>
      <c r="U53" s="395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customHeight="1" x14ac:dyDescent="0.25">
      <c r="A54" s="381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6"/>
      <c r="AA54" s="356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68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7"/>
      <c r="Q56" s="367"/>
      <c r="R56" s="367"/>
      <c r="S56" s="368"/>
      <c r="T56" s="34"/>
      <c r="U56" s="34"/>
      <c r="V56" s="35" t="s">
        <v>65</v>
      </c>
      <c r="W56" s="362">
        <v>1500</v>
      </c>
      <c r="X56" s="363">
        <f>IFERROR(IF(W56="",0,CEILING((W56/$H56),1)*$H56),"")</f>
        <v>1501.2</v>
      </c>
      <c r="Y56" s="36">
        <f>IFERROR(IF(X56=0,"",ROUNDUP(X56/H56,0)*0.02175),"")</f>
        <v>3.02325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68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7"/>
      <c r="Q57" s="367"/>
      <c r="R57" s="367"/>
      <c r="S57" s="368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68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7"/>
      <c r="Q58" s="367"/>
      <c r="R58" s="367"/>
      <c r="S58" s="368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68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1" t="s">
        <v>113</v>
      </c>
      <c r="P59" s="367"/>
      <c r="Q59" s="367"/>
      <c r="R59" s="367"/>
      <c r="S59" s="368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3" t="s">
        <v>66</v>
      </c>
      <c r="P60" s="394"/>
      <c r="Q60" s="394"/>
      <c r="R60" s="394"/>
      <c r="S60" s="394"/>
      <c r="T60" s="394"/>
      <c r="U60" s="395"/>
      <c r="V60" s="37" t="s">
        <v>67</v>
      </c>
      <c r="W60" s="364">
        <f>IFERROR(W56/H56,"0")+IFERROR(W57/H57,"0")+IFERROR(W58/H58,"0")+IFERROR(W59/H59,"0")</f>
        <v>138.88888888888889</v>
      </c>
      <c r="X60" s="364">
        <f>IFERROR(X56/H56,"0")+IFERROR(X57/H57,"0")+IFERROR(X58/H58,"0")+IFERROR(X59/H59,"0")</f>
        <v>139</v>
      </c>
      <c r="Y60" s="364">
        <f>IFERROR(IF(Y56="",0,Y56),"0")+IFERROR(IF(Y57="",0,Y57),"0")+IFERROR(IF(Y58="",0,Y58),"0")+IFERROR(IF(Y59="",0,Y59),"0")</f>
        <v>3.02325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3" t="s">
        <v>66</v>
      </c>
      <c r="P61" s="394"/>
      <c r="Q61" s="394"/>
      <c r="R61" s="394"/>
      <c r="S61" s="394"/>
      <c r="T61" s="394"/>
      <c r="U61" s="395"/>
      <c r="V61" s="37" t="s">
        <v>65</v>
      </c>
      <c r="W61" s="364">
        <f>IFERROR(SUM(W56:W59),"0")</f>
        <v>1500</v>
      </c>
      <c r="X61" s="364">
        <f>IFERROR(SUM(X56:X59),"0")</f>
        <v>1501.2</v>
      </c>
      <c r="Y61" s="37"/>
      <c r="Z61" s="365"/>
      <c r="AA61" s="365"/>
    </row>
    <row r="62" spans="1:54" ht="16.5" customHeight="1" x14ac:dyDescent="0.25">
      <c r="A62" s="381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6"/>
      <c r="AA62" s="356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5"/>
      <c r="AA63" s="355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68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7"/>
      <c r="Q64" s="367"/>
      <c r="R64" s="367"/>
      <c r="S64" s="368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9">
        <v>4607091385670</v>
      </c>
      <c r="E65" s="368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7"/>
      <c r="Q65" s="367"/>
      <c r="R65" s="367"/>
      <c r="S65" s="368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9">
        <v>4607091385670</v>
      </c>
      <c r="E66" s="368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7"/>
      <c r="Q66" s="367"/>
      <c r="R66" s="367"/>
      <c r="S66" s="368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68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7"/>
      <c r="Q67" s="367"/>
      <c r="R67" s="367"/>
      <c r="S67" s="368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68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7"/>
      <c r="Q68" s="367"/>
      <c r="R68" s="367"/>
      <c r="S68" s="368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68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7"/>
      <c r="Q69" s="367"/>
      <c r="R69" s="367"/>
      <c r="S69" s="368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68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7"/>
      <c r="Q70" s="367"/>
      <c r="R70" s="367"/>
      <c r="S70" s="368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68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7"/>
      <c r="Q71" s="367"/>
      <c r="R71" s="367"/>
      <c r="S71" s="368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9">
        <v>4680115882539</v>
      </c>
      <c r="E72" s="368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7"/>
      <c r="Q72" s="367"/>
      <c r="R72" s="367"/>
      <c r="S72" s="368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9">
        <v>4607091385687</v>
      </c>
      <c r="E73" s="368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7"/>
      <c r="Q73" s="367"/>
      <c r="R73" s="367"/>
      <c r="S73" s="368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68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7"/>
      <c r="Q74" s="367"/>
      <c r="R74" s="367"/>
      <c r="S74" s="368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68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7"/>
      <c r="Q75" s="367"/>
      <c r="R75" s="367"/>
      <c r="S75" s="368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68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7"/>
      <c r="Q76" s="367"/>
      <c r="R76" s="367"/>
      <c r="S76" s="368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68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7"/>
      <c r="Q77" s="367"/>
      <c r="R77" s="367"/>
      <c r="S77" s="368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9">
        <v>4680115881303</v>
      </c>
      <c r="E78" s="368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7"/>
      <c r="Q78" s="367"/>
      <c r="R78" s="367"/>
      <c r="S78" s="368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9">
        <v>4680115882577</v>
      </c>
      <c r="E79" s="368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7"/>
      <c r="Q79" s="367"/>
      <c r="R79" s="367"/>
      <c r="S79" s="368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9">
        <v>4680115882577</v>
      </c>
      <c r="E80" s="368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7"/>
      <c r="Q80" s="367"/>
      <c r="R80" s="367"/>
      <c r="S80" s="368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9">
        <v>4680115882720</v>
      </c>
      <c r="E81" s="368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7"/>
      <c r="Q81" s="367"/>
      <c r="R81" s="367"/>
      <c r="S81" s="368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9">
        <v>4680115880269</v>
      </c>
      <c r="E82" s="368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7"/>
      <c r="Q82" s="367"/>
      <c r="R82" s="367"/>
      <c r="S82" s="368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9">
        <v>4680115880429</v>
      </c>
      <c r="E83" s="368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7"/>
      <c r="Q83" s="367"/>
      <c r="R83" s="367"/>
      <c r="S83" s="368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9">
        <v>4680115881457</v>
      </c>
      <c r="E84" s="368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7"/>
      <c r="Q84" s="367"/>
      <c r="R84" s="367"/>
      <c r="S84" s="368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3" t="s">
        <v>66</v>
      </c>
      <c r="P85" s="394"/>
      <c r="Q85" s="394"/>
      <c r="R85" s="394"/>
      <c r="S85" s="394"/>
      <c r="T85" s="394"/>
      <c r="U85" s="395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3" t="s">
        <v>66</v>
      </c>
      <c r="P86" s="394"/>
      <c r="Q86" s="394"/>
      <c r="R86" s="394"/>
      <c r="S86" s="394"/>
      <c r="T86" s="394"/>
      <c r="U86" s="395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5"/>
      <c r="AA87" s="355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9">
        <v>4680115881488</v>
      </c>
      <c r="E88" s="368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7"/>
      <c r="Q88" s="367"/>
      <c r="R88" s="367"/>
      <c r="S88" s="368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9">
        <v>4680115882751</v>
      </c>
      <c r="E89" s="368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7"/>
      <c r="Q89" s="367"/>
      <c r="R89" s="367"/>
      <c r="S89" s="368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9">
        <v>4680115882775</v>
      </c>
      <c r="E90" s="368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7"/>
      <c r="Q90" s="367"/>
      <c r="R90" s="367"/>
      <c r="S90" s="368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9">
        <v>4680115880658</v>
      </c>
      <c r="E91" s="368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7"/>
      <c r="Q91" s="367"/>
      <c r="R91" s="367"/>
      <c r="S91" s="368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3" t="s">
        <v>66</v>
      </c>
      <c r="P92" s="394"/>
      <c r="Q92" s="394"/>
      <c r="R92" s="394"/>
      <c r="S92" s="394"/>
      <c r="T92" s="394"/>
      <c r="U92" s="395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3" t="s">
        <v>66</v>
      </c>
      <c r="P93" s="394"/>
      <c r="Q93" s="394"/>
      <c r="R93" s="394"/>
      <c r="S93" s="394"/>
      <c r="T93" s="394"/>
      <c r="U93" s="395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5"/>
      <c r="AA94" s="355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9">
        <v>4607091387667</v>
      </c>
      <c r="E95" s="368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7"/>
      <c r="Q95" s="367"/>
      <c r="R95" s="367"/>
      <c r="S95" s="368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9">
        <v>4607091387636</v>
      </c>
      <c r="E96" s="368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7"/>
      <c r="Q96" s="367"/>
      <c r="R96" s="367"/>
      <c r="S96" s="368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9">
        <v>4607091382426</v>
      </c>
      <c r="E97" s="368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7"/>
      <c r="Q97" s="367"/>
      <c r="R97" s="367"/>
      <c r="S97" s="368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9">
        <v>4607091386547</v>
      </c>
      <c r="E98" s="368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7"/>
      <c r="Q98" s="367"/>
      <c r="R98" s="367"/>
      <c r="S98" s="368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9">
        <v>4607091384734</v>
      </c>
      <c r="E99" s="368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7"/>
      <c r="Q99" s="367"/>
      <c r="R99" s="367"/>
      <c r="S99" s="368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9">
        <v>4607091382464</v>
      </c>
      <c r="E100" s="368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7"/>
      <c r="Q100" s="367"/>
      <c r="R100" s="367"/>
      <c r="S100" s="368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9">
        <v>4680115883444</v>
      </c>
      <c r="E101" s="368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7"/>
      <c r="Q101" s="367"/>
      <c r="R101" s="367"/>
      <c r="S101" s="368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9">
        <v>4680115883444</v>
      </c>
      <c r="E102" s="368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7"/>
      <c r="Q102" s="367"/>
      <c r="R102" s="367"/>
      <c r="S102" s="368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3" t="s">
        <v>66</v>
      </c>
      <c r="P103" s="394"/>
      <c r="Q103" s="394"/>
      <c r="R103" s="394"/>
      <c r="S103" s="394"/>
      <c r="T103" s="394"/>
      <c r="U103" s="395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3" t="s">
        <v>66</v>
      </c>
      <c r="P104" s="394"/>
      <c r="Q104" s="394"/>
      <c r="R104" s="394"/>
      <c r="S104" s="394"/>
      <c r="T104" s="394"/>
      <c r="U104" s="395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5"/>
      <c r="AA105" s="355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9">
        <v>4680115884915</v>
      </c>
      <c r="E106" s="368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4" t="s">
        <v>180</v>
      </c>
      <c r="P106" s="367"/>
      <c r="Q106" s="367"/>
      <c r="R106" s="367"/>
      <c r="S106" s="368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9">
        <v>4680115884311</v>
      </c>
      <c r="E107" s="368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7"/>
      <c r="Q107" s="367"/>
      <c r="R107" s="367"/>
      <c r="S107" s="368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9">
        <v>4680115884403</v>
      </c>
      <c r="E108" s="368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7"/>
      <c r="Q108" s="367"/>
      <c r="R108" s="367"/>
      <c r="S108" s="368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9">
        <v>4607091386967</v>
      </c>
      <c r="E109" s="368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7"/>
      <c r="Q109" s="367"/>
      <c r="R109" s="367"/>
      <c r="S109" s="368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9">
        <v>4607091386967</v>
      </c>
      <c r="E110" s="368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7"/>
      <c r="Q110" s="367"/>
      <c r="R110" s="367"/>
      <c r="S110" s="368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9">
        <v>4607091385304</v>
      </c>
      <c r="E111" s="368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7"/>
      <c r="Q111" s="367"/>
      <c r="R111" s="367"/>
      <c r="S111" s="368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9">
        <v>4607091386264</v>
      </c>
      <c r="E112" s="368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7"/>
      <c r="Q112" s="367"/>
      <c r="R112" s="367"/>
      <c r="S112" s="368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9">
        <v>4607091385731</v>
      </c>
      <c r="E113" s="368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7"/>
      <c r="Q113" s="367"/>
      <c r="R113" s="367"/>
      <c r="S113" s="368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9">
        <v>4680115880214</v>
      </c>
      <c r="E114" s="368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7"/>
      <c r="Q114" s="367"/>
      <c r="R114" s="367"/>
      <c r="S114" s="368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9">
        <v>4680115880894</v>
      </c>
      <c r="E115" s="368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7"/>
      <c r="Q115" s="367"/>
      <c r="R115" s="367"/>
      <c r="S115" s="368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9">
        <v>4607091385427</v>
      </c>
      <c r="E116" s="368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7"/>
      <c r="Q116" s="367"/>
      <c r="R116" s="367"/>
      <c r="S116" s="368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9">
        <v>4680115882645</v>
      </c>
      <c r="E117" s="368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7"/>
      <c r="Q117" s="367"/>
      <c r="R117" s="367"/>
      <c r="S117" s="368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3" t="s">
        <v>66</v>
      </c>
      <c r="P118" s="394"/>
      <c r="Q118" s="394"/>
      <c r="R118" s="394"/>
      <c r="S118" s="394"/>
      <c r="T118" s="394"/>
      <c r="U118" s="395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3" t="s">
        <v>66</v>
      </c>
      <c r="P119" s="394"/>
      <c r="Q119" s="394"/>
      <c r="R119" s="394"/>
      <c r="S119" s="394"/>
      <c r="T119" s="394"/>
      <c r="U119" s="395"/>
      <c r="V119" s="37" t="s">
        <v>65</v>
      </c>
      <c r="W119" s="364">
        <f>IFERROR(SUM(W106:W117),"0")</f>
        <v>0</v>
      </c>
      <c r="X119" s="364">
        <f>IFERROR(SUM(X106:X117),"0")</f>
        <v>0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5"/>
      <c r="AA120" s="355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9">
        <v>4607091383065</v>
      </c>
      <c r="E121" s="368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7"/>
      <c r="Q121" s="367"/>
      <c r="R121" s="367"/>
      <c r="S121" s="368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9">
        <v>4680115881532</v>
      </c>
      <c r="E122" s="368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7"/>
      <c r="Q122" s="367"/>
      <c r="R122" s="367"/>
      <c r="S122" s="368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9">
        <v>4680115881532</v>
      </c>
      <c r="E123" s="368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7"/>
      <c r="Q123" s="367"/>
      <c r="R123" s="367"/>
      <c r="S123" s="368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9">
        <v>4680115881532</v>
      </c>
      <c r="E124" s="368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7"/>
      <c r="Q124" s="367"/>
      <c r="R124" s="367"/>
      <c r="S124" s="368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9">
        <v>4680115882652</v>
      </c>
      <c r="E125" s="368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7"/>
      <c r="Q125" s="367"/>
      <c r="R125" s="367"/>
      <c r="S125" s="368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9">
        <v>4680115880238</v>
      </c>
      <c r="E126" s="368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7"/>
      <c r="Q126" s="367"/>
      <c r="R126" s="367"/>
      <c r="S126" s="368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9">
        <v>4680115881464</v>
      </c>
      <c r="E127" s="368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7"/>
      <c r="Q127" s="367"/>
      <c r="R127" s="367"/>
      <c r="S127" s="368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3" t="s">
        <v>66</v>
      </c>
      <c r="P128" s="394"/>
      <c r="Q128" s="394"/>
      <c r="R128" s="394"/>
      <c r="S128" s="394"/>
      <c r="T128" s="394"/>
      <c r="U128" s="395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3" t="s">
        <v>66</v>
      </c>
      <c r="P129" s="394"/>
      <c r="Q129" s="394"/>
      <c r="R129" s="394"/>
      <c r="S129" s="394"/>
      <c r="T129" s="394"/>
      <c r="U129" s="395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customHeight="1" x14ac:dyDescent="0.25">
      <c r="A130" s="381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6"/>
      <c r="AA130" s="356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5"/>
      <c r="AA131" s="355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9">
        <v>4607091385168</v>
      </c>
      <c r="E132" s="368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7"/>
      <c r="Q132" s="367"/>
      <c r="R132" s="367"/>
      <c r="S132" s="368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9">
        <v>4607091385168</v>
      </c>
      <c r="E133" s="368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7"/>
      <c r="Q133" s="367"/>
      <c r="R133" s="367"/>
      <c r="S133" s="368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9">
        <v>4607091383256</v>
      </c>
      <c r="E134" s="368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7"/>
      <c r="Q134" s="367"/>
      <c r="R134" s="367"/>
      <c r="S134" s="368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9">
        <v>4607091385748</v>
      </c>
      <c r="E135" s="368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7"/>
      <c r="Q135" s="367"/>
      <c r="R135" s="367"/>
      <c r="S135" s="368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9">
        <v>4680115884533</v>
      </c>
      <c r="E136" s="368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7"/>
      <c r="Q136" s="367"/>
      <c r="R136" s="367"/>
      <c r="S136" s="368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3" t="s">
        <v>66</v>
      </c>
      <c r="P137" s="394"/>
      <c r="Q137" s="394"/>
      <c r="R137" s="394"/>
      <c r="S137" s="394"/>
      <c r="T137" s="394"/>
      <c r="U137" s="395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3" t="s">
        <v>66</v>
      </c>
      <c r="P138" s="394"/>
      <c r="Q138" s="394"/>
      <c r="R138" s="394"/>
      <c r="S138" s="394"/>
      <c r="T138" s="394"/>
      <c r="U138" s="395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customHeight="1" x14ac:dyDescent="0.2">
      <c r="A139" s="449" t="s">
        <v>228</v>
      </c>
      <c r="B139" s="450"/>
      <c r="C139" s="450"/>
      <c r="D139" s="450"/>
      <c r="E139" s="450"/>
      <c r="F139" s="450"/>
      <c r="G139" s="450"/>
      <c r="H139" s="450"/>
      <c r="I139" s="450"/>
      <c r="J139" s="450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450"/>
      <c r="V139" s="450"/>
      <c r="W139" s="450"/>
      <c r="X139" s="450"/>
      <c r="Y139" s="450"/>
      <c r="Z139" s="48"/>
      <c r="AA139" s="48"/>
    </row>
    <row r="140" spans="1:54" ht="16.5" customHeight="1" x14ac:dyDescent="0.25">
      <c r="A140" s="381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6"/>
      <c r="AA140" s="356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5"/>
      <c r="AA141" s="355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9">
        <v>4607091383423</v>
      </c>
      <c r="E142" s="368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7"/>
      <c r="Q142" s="367"/>
      <c r="R142" s="367"/>
      <c r="S142" s="368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9">
        <v>4607091381405</v>
      </c>
      <c r="E143" s="368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7"/>
      <c r="Q143" s="367"/>
      <c r="R143" s="367"/>
      <c r="S143" s="368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9">
        <v>4607091386516</v>
      </c>
      <c r="E144" s="368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7"/>
      <c r="Q144" s="367"/>
      <c r="R144" s="367"/>
      <c r="S144" s="368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3" t="s">
        <v>66</v>
      </c>
      <c r="P145" s="394"/>
      <c r="Q145" s="394"/>
      <c r="R145" s="394"/>
      <c r="S145" s="394"/>
      <c r="T145" s="394"/>
      <c r="U145" s="395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3" t="s">
        <v>66</v>
      </c>
      <c r="P146" s="394"/>
      <c r="Q146" s="394"/>
      <c r="R146" s="394"/>
      <c r="S146" s="394"/>
      <c r="T146" s="394"/>
      <c r="U146" s="395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1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6"/>
      <c r="AA147" s="356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9">
        <v>4680115880993</v>
      </c>
      <c r="E149" s="368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7"/>
      <c r="Q149" s="367"/>
      <c r="R149" s="367"/>
      <c r="S149" s="368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9">
        <v>4680115881761</v>
      </c>
      <c r="E150" s="368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7"/>
      <c r="Q150" s="367"/>
      <c r="R150" s="367"/>
      <c r="S150" s="368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9">
        <v>4680115881563</v>
      </c>
      <c r="E151" s="368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7"/>
      <c r="Q151" s="367"/>
      <c r="R151" s="367"/>
      <c r="S151" s="368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9">
        <v>4680115880986</v>
      </c>
      <c r="E152" s="368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7"/>
      <c r="Q152" s="367"/>
      <c r="R152" s="367"/>
      <c r="S152" s="368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9">
        <v>4680115880207</v>
      </c>
      <c r="E153" s="368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7"/>
      <c r="Q153" s="367"/>
      <c r="R153" s="367"/>
      <c r="S153" s="368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9">
        <v>4680115881785</v>
      </c>
      <c r="E154" s="368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7"/>
      <c r="Q154" s="367"/>
      <c r="R154" s="367"/>
      <c r="S154" s="368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9">
        <v>4680115881679</v>
      </c>
      <c r="E155" s="368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7"/>
      <c r="Q155" s="367"/>
      <c r="R155" s="367"/>
      <c r="S155" s="368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9">
        <v>4680115880191</v>
      </c>
      <c r="E156" s="368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7"/>
      <c r="Q156" s="367"/>
      <c r="R156" s="367"/>
      <c r="S156" s="368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9">
        <v>4680115883963</v>
      </c>
      <c r="E157" s="368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7"/>
      <c r="Q157" s="367"/>
      <c r="R157" s="367"/>
      <c r="S157" s="368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3" t="s">
        <v>66</v>
      </c>
      <c r="P158" s="394"/>
      <c r="Q158" s="394"/>
      <c r="R158" s="394"/>
      <c r="S158" s="394"/>
      <c r="T158" s="394"/>
      <c r="U158" s="395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0</v>
      </c>
      <c r="X158" s="364">
        <f>IFERROR(X149/H149,"0")+IFERROR(X150/H150,"0")+IFERROR(X151/H151,"0")+IFERROR(X152/H152,"0")+IFERROR(X153/H153,"0")+IFERROR(X154/H154,"0")+IFERROR(X155/H155,"0")+IFERROR(X156/H156,"0")+IFERROR(X157/H157,"0")</f>
        <v>0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3" t="s">
        <v>66</v>
      </c>
      <c r="P159" s="394"/>
      <c r="Q159" s="394"/>
      <c r="R159" s="394"/>
      <c r="S159" s="394"/>
      <c r="T159" s="394"/>
      <c r="U159" s="395"/>
      <c r="V159" s="37" t="s">
        <v>65</v>
      </c>
      <c r="W159" s="364">
        <f>IFERROR(SUM(W149:W157),"0")</f>
        <v>0</v>
      </c>
      <c r="X159" s="364">
        <f>IFERROR(SUM(X149:X157),"0")</f>
        <v>0</v>
      </c>
      <c r="Y159" s="37"/>
      <c r="Z159" s="365"/>
      <c r="AA159" s="365"/>
    </row>
    <row r="160" spans="1:54" ht="16.5" customHeight="1" x14ac:dyDescent="0.25">
      <c r="A160" s="381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6"/>
      <c r="AA160" s="356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5"/>
      <c r="AA161" s="355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9">
        <v>4680115881402</v>
      </c>
      <c r="E162" s="368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7"/>
      <c r="Q162" s="367"/>
      <c r="R162" s="367"/>
      <c r="S162" s="368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9">
        <v>4680115881396</v>
      </c>
      <c r="E163" s="368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7"/>
      <c r="Q163" s="367"/>
      <c r="R163" s="367"/>
      <c r="S163" s="368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3" t="s">
        <v>66</v>
      </c>
      <c r="P164" s="394"/>
      <c r="Q164" s="394"/>
      <c r="R164" s="394"/>
      <c r="S164" s="394"/>
      <c r="T164" s="394"/>
      <c r="U164" s="395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3" t="s">
        <v>66</v>
      </c>
      <c r="P165" s="394"/>
      <c r="Q165" s="394"/>
      <c r="R165" s="394"/>
      <c r="S165" s="394"/>
      <c r="T165" s="394"/>
      <c r="U165" s="395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5"/>
      <c r="AA166" s="355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9">
        <v>4680115882935</v>
      </c>
      <c r="E167" s="368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7"/>
      <c r="Q167" s="367"/>
      <c r="R167" s="367"/>
      <c r="S167" s="368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9">
        <v>4680115880764</v>
      </c>
      <c r="E168" s="368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7"/>
      <c r="Q168" s="367"/>
      <c r="R168" s="367"/>
      <c r="S168" s="368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3" t="s">
        <v>66</v>
      </c>
      <c r="P169" s="394"/>
      <c r="Q169" s="394"/>
      <c r="R169" s="394"/>
      <c r="S169" s="394"/>
      <c r="T169" s="394"/>
      <c r="U169" s="395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3" t="s">
        <v>66</v>
      </c>
      <c r="P170" s="394"/>
      <c r="Q170" s="394"/>
      <c r="R170" s="394"/>
      <c r="S170" s="394"/>
      <c r="T170" s="394"/>
      <c r="U170" s="395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9">
        <v>4680115882683</v>
      </c>
      <c r="E172" s="368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7"/>
      <c r="Q172" s="367"/>
      <c r="R172" s="367"/>
      <c r="S172" s="368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9">
        <v>4680115882690</v>
      </c>
      <c r="E173" s="368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7"/>
      <c r="Q173" s="367"/>
      <c r="R173" s="367"/>
      <c r="S173" s="368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9">
        <v>4680115882669</v>
      </c>
      <c r="E174" s="368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7"/>
      <c r="Q174" s="367"/>
      <c r="R174" s="367"/>
      <c r="S174" s="368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9">
        <v>4680115882676</v>
      </c>
      <c r="E175" s="368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7"/>
      <c r="Q175" s="367"/>
      <c r="R175" s="367"/>
      <c r="S175" s="368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3" t="s">
        <v>66</v>
      </c>
      <c r="P176" s="394"/>
      <c r="Q176" s="394"/>
      <c r="R176" s="394"/>
      <c r="S176" s="394"/>
      <c r="T176" s="394"/>
      <c r="U176" s="395"/>
      <c r="V176" s="37" t="s">
        <v>67</v>
      </c>
      <c r="W176" s="364">
        <f>IFERROR(W172/H172,"0")+IFERROR(W173/H173,"0")+IFERROR(W174/H174,"0")+IFERROR(W175/H175,"0")</f>
        <v>0</v>
      </c>
      <c r="X176" s="364">
        <f>IFERROR(X172/H172,"0")+IFERROR(X173/H173,"0")+IFERROR(X174/H174,"0")+IFERROR(X175/H175,"0")</f>
        <v>0</v>
      </c>
      <c r="Y176" s="364">
        <f>IFERROR(IF(Y172="",0,Y172),"0")+IFERROR(IF(Y173="",0,Y173),"0")+IFERROR(IF(Y174="",0,Y174),"0")+IFERROR(IF(Y175="",0,Y175),"0")</f>
        <v>0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3" t="s">
        <v>66</v>
      </c>
      <c r="P177" s="394"/>
      <c r="Q177" s="394"/>
      <c r="R177" s="394"/>
      <c r="S177" s="394"/>
      <c r="T177" s="394"/>
      <c r="U177" s="395"/>
      <c r="V177" s="37" t="s">
        <v>65</v>
      </c>
      <c r="W177" s="364">
        <f>IFERROR(SUM(W172:W175),"0")</f>
        <v>0</v>
      </c>
      <c r="X177" s="364">
        <f>IFERROR(SUM(X172:X175),"0")</f>
        <v>0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5"/>
      <c r="AA178" s="355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9">
        <v>4680115881556</v>
      </c>
      <c r="E179" s="368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7"/>
      <c r="Q179" s="367"/>
      <c r="R179" s="367"/>
      <c r="S179" s="368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9">
        <v>4680115880573</v>
      </c>
      <c r="E180" s="368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7"/>
      <c r="Q180" s="367"/>
      <c r="R180" s="367"/>
      <c r="S180" s="368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9">
        <v>4680115881594</v>
      </c>
      <c r="E181" s="368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7"/>
      <c r="Q181" s="367"/>
      <c r="R181" s="367"/>
      <c r="S181" s="368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9">
        <v>4680115881587</v>
      </c>
      <c r="E182" s="368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7"/>
      <c r="Q182" s="367"/>
      <c r="R182" s="367"/>
      <c r="S182" s="368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9">
        <v>4680115880962</v>
      </c>
      <c r="E183" s="368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7"/>
      <c r="Q183" s="367"/>
      <c r="R183" s="367"/>
      <c r="S183" s="368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9">
        <v>4680115881617</v>
      </c>
      <c r="E184" s="368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7"/>
      <c r="Q184" s="367"/>
      <c r="R184" s="367"/>
      <c r="S184" s="368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9">
        <v>4680115881228</v>
      </c>
      <c r="E185" s="368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7"/>
      <c r="Q185" s="367"/>
      <c r="R185" s="367"/>
      <c r="S185" s="368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9">
        <v>4680115881037</v>
      </c>
      <c r="E186" s="368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7"/>
      <c r="Q186" s="367"/>
      <c r="R186" s="367"/>
      <c r="S186" s="368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9">
        <v>4680115881211</v>
      </c>
      <c r="E187" s="368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7"/>
      <c r="Q187" s="367"/>
      <c r="R187" s="367"/>
      <c r="S187" s="368"/>
      <c r="T187" s="34"/>
      <c r="U187" s="34"/>
      <c r="V187" s="35" t="s">
        <v>65</v>
      </c>
      <c r="W187" s="362">
        <v>0</v>
      </c>
      <c r="X187" s="363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9">
        <v>4680115881020</v>
      </c>
      <c r="E188" s="368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7"/>
      <c r="Q188" s="367"/>
      <c r="R188" s="367"/>
      <c r="S188" s="368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9">
        <v>4680115882195</v>
      </c>
      <c r="E189" s="368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7"/>
      <c r="Q189" s="367"/>
      <c r="R189" s="367"/>
      <c r="S189" s="368"/>
      <c r="T189" s="34"/>
      <c r="U189" s="34"/>
      <c r="V189" s="35" t="s">
        <v>65</v>
      </c>
      <c r="W189" s="362">
        <v>0</v>
      </c>
      <c r="X189" s="363">
        <f t="shared" si="9"/>
        <v>0</v>
      </c>
      <c r="Y189" s="36" t="str">
        <f t="shared" ref="Y189:Y195" si="10"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9">
        <v>4680115882607</v>
      </c>
      <c r="E190" s="368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7"/>
      <c r="Q190" s="367"/>
      <c r="R190" s="367"/>
      <c r="S190" s="368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9">
        <v>4680115880092</v>
      </c>
      <c r="E191" s="368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7"/>
      <c r="Q191" s="367"/>
      <c r="R191" s="367"/>
      <c r="S191" s="368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9">
        <v>4680115880221</v>
      </c>
      <c r="E192" s="368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7"/>
      <c r="Q192" s="367"/>
      <c r="R192" s="367"/>
      <c r="S192" s="368"/>
      <c r="T192" s="34"/>
      <c r="U192" s="34"/>
      <c r="V192" s="35" t="s">
        <v>65</v>
      </c>
      <c r="W192" s="362">
        <v>0</v>
      </c>
      <c r="X192" s="363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9">
        <v>4680115882942</v>
      </c>
      <c r="E193" s="368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7"/>
      <c r="Q193" s="367"/>
      <c r="R193" s="367"/>
      <c r="S193" s="368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9">
        <v>4680115880504</v>
      </c>
      <c r="E194" s="368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7"/>
      <c r="Q194" s="367"/>
      <c r="R194" s="367"/>
      <c r="S194" s="368"/>
      <c r="T194" s="34"/>
      <c r="U194" s="34"/>
      <c r="V194" s="35" t="s">
        <v>65</v>
      </c>
      <c r="W194" s="362">
        <v>0</v>
      </c>
      <c r="X194" s="363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9">
        <v>4680115882164</v>
      </c>
      <c r="E195" s="368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7"/>
      <c r="Q195" s="367"/>
      <c r="R195" s="367"/>
      <c r="S195" s="368"/>
      <c r="T195" s="34"/>
      <c r="U195" s="34"/>
      <c r="V195" s="35" t="s">
        <v>65</v>
      </c>
      <c r="W195" s="362">
        <v>0</v>
      </c>
      <c r="X195" s="363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3" t="s">
        <v>66</v>
      </c>
      <c r="P196" s="394"/>
      <c r="Q196" s="394"/>
      <c r="R196" s="394"/>
      <c r="S196" s="394"/>
      <c r="T196" s="394"/>
      <c r="U196" s="395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0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0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3" t="s">
        <v>66</v>
      </c>
      <c r="P197" s="394"/>
      <c r="Q197" s="394"/>
      <c r="R197" s="394"/>
      <c r="S197" s="394"/>
      <c r="T197" s="394"/>
      <c r="U197" s="395"/>
      <c r="V197" s="37" t="s">
        <v>65</v>
      </c>
      <c r="W197" s="364">
        <f>IFERROR(SUM(W179:W195),"0")</f>
        <v>0</v>
      </c>
      <c r="X197" s="364">
        <f>IFERROR(SUM(X179:X195),"0")</f>
        <v>0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5"/>
      <c r="AA198" s="355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9">
        <v>4680115882874</v>
      </c>
      <c r="E199" s="368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7"/>
      <c r="Q199" s="367"/>
      <c r="R199" s="367"/>
      <c r="S199" s="368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9">
        <v>4680115884434</v>
      </c>
      <c r="E200" s="368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7"/>
      <c r="Q200" s="367"/>
      <c r="R200" s="367"/>
      <c r="S200" s="368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9">
        <v>4680115880801</v>
      </c>
      <c r="E201" s="368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7"/>
      <c r="Q201" s="367"/>
      <c r="R201" s="367"/>
      <c r="S201" s="368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9">
        <v>4680115880818</v>
      </c>
      <c r="E202" s="368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7"/>
      <c r="Q202" s="367"/>
      <c r="R202" s="367"/>
      <c r="S202" s="368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3" t="s">
        <v>66</v>
      </c>
      <c r="P203" s="394"/>
      <c r="Q203" s="394"/>
      <c r="R203" s="394"/>
      <c r="S203" s="394"/>
      <c r="T203" s="394"/>
      <c r="U203" s="395"/>
      <c r="V203" s="37" t="s">
        <v>67</v>
      </c>
      <c r="W203" s="364">
        <f>IFERROR(W199/H199,"0")+IFERROR(W200/H200,"0")+IFERROR(W201/H201,"0")+IFERROR(W202/H202,"0")</f>
        <v>0</v>
      </c>
      <c r="X203" s="364">
        <f>IFERROR(X199/H199,"0")+IFERROR(X200/H200,"0")+IFERROR(X201/H201,"0")+IFERROR(X202/H202,"0")</f>
        <v>0</v>
      </c>
      <c r="Y203" s="364">
        <f>IFERROR(IF(Y199="",0,Y199),"0")+IFERROR(IF(Y200="",0,Y200),"0")+IFERROR(IF(Y201="",0,Y201),"0")+IFERROR(IF(Y202="",0,Y202),"0")</f>
        <v>0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3" t="s">
        <v>66</v>
      </c>
      <c r="P204" s="394"/>
      <c r="Q204" s="394"/>
      <c r="R204" s="394"/>
      <c r="S204" s="394"/>
      <c r="T204" s="394"/>
      <c r="U204" s="395"/>
      <c r="V204" s="37" t="s">
        <v>65</v>
      </c>
      <c r="W204" s="364">
        <f>IFERROR(SUM(W199:W202),"0")</f>
        <v>0</v>
      </c>
      <c r="X204" s="364">
        <f>IFERROR(SUM(X199:X202),"0")</f>
        <v>0</v>
      </c>
      <c r="Y204" s="37"/>
      <c r="Z204" s="365"/>
      <c r="AA204" s="365"/>
    </row>
    <row r="205" spans="1:54" ht="16.5" customHeight="1" x14ac:dyDescent="0.25">
      <c r="A205" s="381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6"/>
      <c r="AA205" s="356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5"/>
      <c r="AA206" s="355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9">
        <v>4680115884274</v>
      </c>
      <c r="E207" s="368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7"/>
      <c r="Q207" s="367"/>
      <c r="R207" s="367"/>
      <c r="S207" s="368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9">
        <v>4680115884298</v>
      </c>
      <c r="E208" s="368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7"/>
      <c r="Q208" s="367"/>
      <c r="R208" s="367"/>
      <c r="S208" s="368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9">
        <v>4680115884250</v>
      </c>
      <c r="E209" s="368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7"/>
      <c r="Q209" s="367"/>
      <c r="R209" s="367"/>
      <c r="S209" s="368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9">
        <v>4680115884281</v>
      </c>
      <c r="E210" s="368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7"/>
      <c r="Q210" s="367"/>
      <c r="R210" s="367"/>
      <c r="S210" s="368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9">
        <v>4680115884199</v>
      </c>
      <c r="E211" s="368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7"/>
      <c r="Q211" s="367"/>
      <c r="R211" s="367"/>
      <c r="S211" s="368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9">
        <v>4680115884267</v>
      </c>
      <c r="E212" s="368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7"/>
      <c r="Q212" s="367"/>
      <c r="R212" s="367"/>
      <c r="S212" s="368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3" t="s">
        <v>66</v>
      </c>
      <c r="P213" s="394"/>
      <c r="Q213" s="394"/>
      <c r="R213" s="394"/>
      <c r="S213" s="394"/>
      <c r="T213" s="394"/>
      <c r="U213" s="395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3" t="s">
        <v>66</v>
      </c>
      <c r="P214" s="394"/>
      <c r="Q214" s="394"/>
      <c r="R214" s="394"/>
      <c r="S214" s="394"/>
      <c r="T214" s="394"/>
      <c r="U214" s="395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5"/>
      <c r="AA215" s="355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9">
        <v>4607091389845</v>
      </c>
      <c r="E216" s="368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7"/>
      <c r="Q216" s="367"/>
      <c r="R216" s="367"/>
      <c r="S216" s="368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9">
        <v>4680115882881</v>
      </c>
      <c r="E217" s="368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7"/>
      <c r="Q217" s="367"/>
      <c r="R217" s="367"/>
      <c r="S217" s="368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3" t="s">
        <v>66</v>
      </c>
      <c r="P218" s="394"/>
      <c r="Q218" s="394"/>
      <c r="R218" s="394"/>
      <c r="S218" s="394"/>
      <c r="T218" s="394"/>
      <c r="U218" s="395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3" t="s">
        <v>66</v>
      </c>
      <c r="P219" s="394"/>
      <c r="Q219" s="394"/>
      <c r="R219" s="394"/>
      <c r="S219" s="394"/>
      <c r="T219" s="394"/>
      <c r="U219" s="395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1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6"/>
      <c r="AA220" s="356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9">
        <v>4680115884137</v>
      </c>
      <c r="E222" s="368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7"/>
      <c r="Q222" s="367"/>
      <c r="R222" s="367"/>
      <c r="S222" s="368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9">
        <v>4680115884236</v>
      </c>
      <c r="E223" s="368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7"/>
      <c r="Q223" s="367"/>
      <c r="R223" s="367"/>
      <c r="S223" s="368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9">
        <v>4680115884175</v>
      </c>
      <c r="E224" s="368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7"/>
      <c r="Q224" s="367"/>
      <c r="R224" s="367"/>
      <c r="S224" s="368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9">
        <v>4680115884144</v>
      </c>
      <c r="E225" s="368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7"/>
      <c r="Q225" s="367"/>
      <c r="R225" s="367"/>
      <c r="S225" s="368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9">
        <v>4680115884182</v>
      </c>
      <c r="E226" s="368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7"/>
      <c r="Q226" s="367"/>
      <c r="R226" s="367"/>
      <c r="S226" s="368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9">
        <v>4680115884205</v>
      </c>
      <c r="E227" s="368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7"/>
      <c r="Q227" s="367"/>
      <c r="R227" s="367"/>
      <c r="S227" s="368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3" t="s">
        <v>66</v>
      </c>
      <c r="P228" s="394"/>
      <c r="Q228" s="394"/>
      <c r="R228" s="394"/>
      <c r="S228" s="394"/>
      <c r="T228" s="394"/>
      <c r="U228" s="395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3" t="s">
        <v>66</v>
      </c>
      <c r="P229" s="394"/>
      <c r="Q229" s="394"/>
      <c r="R229" s="394"/>
      <c r="S229" s="394"/>
      <c r="T229" s="394"/>
      <c r="U229" s="395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customHeight="1" x14ac:dyDescent="0.25">
      <c r="A230" s="381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6"/>
      <c r="AA230" s="356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5"/>
      <c r="AA231" s="355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9">
        <v>4607091387445</v>
      </c>
      <c r="E232" s="368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7"/>
      <c r="Q232" s="367"/>
      <c r="R232" s="367"/>
      <c r="S232" s="368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9">
        <v>4607091386004</v>
      </c>
      <c r="E233" s="368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7"/>
      <c r="Q233" s="367"/>
      <c r="R233" s="367"/>
      <c r="S233" s="368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9">
        <v>4607091386004</v>
      </c>
      <c r="E234" s="368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7"/>
      <c r="Q234" s="367"/>
      <c r="R234" s="367"/>
      <c r="S234" s="368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9">
        <v>4607091386073</v>
      </c>
      <c r="E235" s="368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7"/>
      <c r="Q235" s="367"/>
      <c r="R235" s="367"/>
      <c r="S235" s="368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9">
        <v>4607091387322</v>
      </c>
      <c r="E236" s="368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7"/>
      <c r="Q236" s="367"/>
      <c r="R236" s="367"/>
      <c r="S236" s="368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9">
        <v>4607091387322</v>
      </c>
      <c r="E237" s="368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7"/>
      <c r="Q237" s="367"/>
      <c r="R237" s="367"/>
      <c r="S237" s="368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9">
        <v>4607091387377</v>
      </c>
      <c r="E238" s="368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7"/>
      <c r="Q238" s="367"/>
      <c r="R238" s="367"/>
      <c r="S238" s="368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9">
        <v>4607091387353</v>
      </c>
      <c r="E239" s="368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7"/>
      <c r="Q239" s="367"/>
      <c r="R239" s="367"/>
      <c r="S239" s="368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9">
        <v>4607091386011</v>
      </c>
      <c r="E240" s="368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7"/>
      <c r="Q240" s="367"/>
      <c r="R240" s="367"/>
      <c r="S240" s="368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9">
        <v>4607091387308</v>
      </c>
      <c r="E241" s="368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7"/>
      <c r="Q241" s="367"/>
      <c r="R241" s="367"/>
      <c r="S241" s="368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9">
        <v>4607091387339</v>
      </c>
      <c r="E242" s="368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7"/>
      <c r="Q242" s="367"/>
      <c r="R242" s="367"/>
      <c r="S242" s="368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9">
        <v>4680115882638</v>
      </c>
      <c r="E243" s="368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7"/>
      <c r="Q243" s="367"/>
      <c r="R243" s="367"/>
      <c r="S243" s="368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9">
        <v>4680115881938</v>
      </c>
      <c r="E244" s="368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7"/>
      <c r="Q244" s="367"/>
      <c r="R244" s="367"/>
      <c r="S244" s="368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9">
        <v>4607091387346</v>
      </c>
      <c r="E245" s="368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7"/>
      <c r="Q245" s="367"/>
      <c r="R245" s="367"/>
      <c r="S245" s="368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9">
        <v>4680115880375</v>
      </c>
      <c r="E246" s="368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7"/>
      <c r="Q246" s="367"/>
      <c r="R246" s="367"/>
      <c r="S246" s="368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9">
        <v>4607091389807</v>
      </c>
      <c r="E247" s="368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7"/>
      <c r="Q247" s="367"/>
      <c r="R247" s="367"/>
      <c r="S247" s="368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3" t="s">
        <v>66</v>
      </c>
      <c r="P248" s="394"/>
      <c r="Q248" s="394"/>
      <c r="R248" s="394"/>
      <c r="S248" s="394"/>
      <c r="T248" s="394"/>
      <c r="U248" s="395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3" t="s">
        <v>66</v>
      </c>
      <c r="P249" s="394"/>
      <c r="Q249" s="394"/>
      <c r="R249" s="394"/>
      <c r="S249" s="394"/>
      <c r="T249" s="394"/>
      <c r="U249" s="395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5"/>
      <c r="AA250" s="355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9">
        <v>4680115881914</v>
      </c>
      <c r="E251" s="368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7"/>
      <c r="Q251" s="367"/>
      <c r="R251" s="367"/>
      <c r="S251" s="368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3" t="s">
        <v>66</v>
      </c>
      <c r="P252" s="394"/>
      <c r="Q252" s="394"/>
      <c r="R252" s="394"/>
      <c r="S252" s="394"/>
      <c r="T252" s="394"/>
      <c r="U252" s="395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3" t="s">
        <v>66</v>
      </c>
      <c r="P253" s="394"/>
      <c r="Q253" s="394"/>
      <c r="R253" s="394"/>
      <c r="S253" s="394"/>
      <c r="T253" s="394"/>
      <c r="U253" s="395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9">
        <v>4607091387193</v>
      </c>
      <c r="E255" s="368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7"/>
      <c r="Q255" s="367"/>
      <c r="R255" s="367"/>
      <c r="S255" s="368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9">
        <v>4607091387230</v>
      </c>
      <c r="E256" s="368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7"/>
      <c r="Q256" s="367"/>
      <c r="R256" s="367"/>
      <c r="S256" s="368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9">
        <v>4607091387285</v>
      </c>
      <c r="E257" s="368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7"/>
      <c r="Q257" s="367"/>
      <c r="R257" s="367"/>
      <c r="S257" s="368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9">
        <v>4680115880481</v>
      </c>
      <c r="E258" s="368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7"/>
      <c r="Q258" s="367"/>
      <c r="R258" s="367"/>
      <c r="S258" s="368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3" t="s">
        <v>66</v>
      </c>
      <c r="P259" s="394"/>
      <c r="Q259" s="394"/>
      <c r="R259" s="394"/>
      <c r="S259" s="394"/>
      <c r="T259" s="394"/>
      <c r="U259" s="395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3" t="s">
        <v>66</v>
      </c>
      <c r="P260" s="394"/>
      <c r="Q260" s="394"/>
      <c r="R260" s="394"/>
      <c r="S260" s="394"/>
      <c r="T260" s="394"/>
      <c r="U260" s="395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5"/>
      <c r="AA261" s="355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9">
        <v>4607091387766</v>
      </c>
      <c r="E262" s="368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7"/>
      <c r="Q262" s="367"/>
      <c r="R262" s="367"/>
      <c r="S262" s="368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9">
        <v>4607091387957</v>
      </c>
      <c r="E263" s="368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7"/>
      <c r="Q263" s="367"/>
      <c r="R263" s="367"/>
      <c r="S263" s="368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9">
        <v>4607091387964</v>
      </c>
      <c r="E264" s="368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7"/>
      <c r="Q264" s="367"/>
      <c r="R264" s="367"/>
      <c r="S264" s="368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9">
        <v>4680115884618</v>
      </c>
      <c r="E265" s="368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7"/>
      <c r="Q265" s="367"/>
      <c r="R265" s="367"/>
      <c r="S265" s="368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9">
        <v>4607091381672</v>
      </c>
      <c r="E266" s="368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7"/>
      <c r="Q266" s="367"/>
      <c r="R266" s="367"/>
      <c r="S266" s="368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9">
        <v>4607091387537</v>
      </c>
      <c r="E267" s="368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7"/>
      <c r="Q267" s="367"/>
      <c r="R267" s="367"/>
      <c r="S267" s="368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9">
        <v>4607091387513</v>
      </c>
      <c r="E268" s="368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7"/>
      <c r="Q268" s="367"/>
      <c r="R268" s="367"/>
      <c r="S268" s="368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9">
        <v>4680115880511</v>
      </c>
      <c r="E269" s="368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7"/>
      <c r="Q269" s="367"/>
      <c r="R269" s="367"/>
      <c r="S269" s="368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9">
        <v>4680115880412</v>
      </c>
      <c r="E270" s="368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7"/>
      <c r="Q270" s="367"/>
      <c r="R270" s="367"/>
      <c r="S270" s="368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3" t="s">
        <v>66</v>
      </c>
      <c r="P271" s="394"/>
      <c r="Q271" s="394"/>
      <c r="R271" s="394"/>
      <c r="S271" s="394"/>
      <c r="T271" s="394"/>
      <c r="U271" s="395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3" t="s">
        <v>66</v>
      </c>
      <c r="P272" s="394"/>
      <c r="Q272" s="394"/>
      <c r="R272" s="394"/>
      <c r="S272" s="394"/>
      <c r="T272" s="394"/>
      <c r="U272" s="395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9">
        <v>4607091380880</v>
      </c>
      <c r="E274" s="368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7"/>
      <c r="Q274" s="367"/>
      <c r="R274" s="367"/>
      <c r="S274" s="368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9">
        <v>4607091384482</v>
      </c>
      <c r="E275" s="368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7"/>
      <c r="Q275" s="367"/>
      <c r="R275" s="367"/>
      <c r="S275" s="368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9">
        <v>4607091380897</v>
      </c>
      <c r="E276" s="368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7"/>
      <c r="Q276" s="367"/>
      <c r="R276" s="367"/>
      <c r="S276" s="368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3" t="s">
        <v>66</v>
      </c>
      <c r="P277" s="394"/>
      <c r="Q277" s="394"/>
      <c r="R277" s="394"/>
      <c r="S277" s="394"/>
      <c r="T277" s="394"/>
      <c r="U277" s="395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3" t="s">
        <v>66</v>
      </c>
      <c r="P278" s="394"/>
      <c r="Q278" s="394"/>
      <c r="R278" s="394"/>
      <c r="S278" s="394"/>
      <c r="T278" s="394"/>
      <c r="U278" s="395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5"/>
      <c r="AA279" s="355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9">
        <v>4607091388374</v>
      </c>
      <c r="E280" s="368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8" t="s">
        <v>411</v>
      </c>
      <c r="P280" s="367"/>
      <c r="Q280" s="367"/>
      <c r="R280" s="367"/>
      <c r="S280" s="368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9">
        <v>4607091388381</v>
      </c>
      <c r="E281" s="368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1" t="s">
        <v>414</v>
      </c>
      <c r="P281" s="367"/>
      <c r="Q281" s="367"/>
      <c r="R281" s="367"/>
      <c r="S281" s="368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9">
        <v>4607091388404</v>
      </c>
      <c r="E282" s="368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7"/>
      <c r="Q282" s="367"/>
      <c r="R282" s="367"/>
      <c r="S282" s="368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3" t="s">
        <v>66</v>
      </c>
      <c r="P283" s="394"/>
      <c r="Q283" s="394"/>
      <c r="R283" s="394"/>
      <c r="S283" s="394"/>
      <c r="T283" s="394"/>
      <c r="U283" s="395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3" t="s">
        <v>66</v>
      </c>
      <c r="P284" s="394"/>
      <c r="Q284" s="394"/>
      <c r="R284" s="394"/>
      <c r="S284" s="394"/>
      <c r="T284" s="394"/>
      <c r="U284" s="395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5"/>
      <c r="AA285" s="355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9">
        <v>4680115881808</v>
      </c>
      <c r="E286" s="368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7"/>
      <c r="Q286" s="367"/>
      <c r="R286" s="367"/>
      <c r="S286" s="368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9">
        <v>4680115881822</v>
      </c>
      <c r="E287" s="368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7"/>
      <c r="Q287" s="367"/>
      <c r="R287" s="367"/>
      <c r="S287" s="368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9">
        <v>4680115880016</v>
      </c>
      <c r="E288" s="368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7"/>
      <c r="Q288" s="367"/>
      <c r="R288" s="367"/>
      <c r="S288" s="368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3" t="s">
        <v>66</v>
      </c>
      <c r="P289" s="394"/>
      <c r="Q289" s="394"/>
      <c r="R289" s="394"/>
      <c r="S289" s="394"/>
      <c r="T289" s="394"/>
      <c r="U289" s="395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3" t="s">
        <v>66</v>
      </c>
      <c r="P290" s="394"/>
      <c r="Q290" s="394"/>
      <c r="R290" s="394"/>
      <c r="S290" s="394"/>
      <c r="T290" s="394"/>
      <c r="U290" s="395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1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6"/>
      <c r="AA291" s="356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5"/>
      <c r="AA292" s="355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9">
        <v>4607091387421</v>
      </c>
      <c r="E293" s="368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7"/>
      <c r="Q293" s="367"/>
      <c r="R293" s="367"/>
      <c r="S293" s="368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9">
        <v>4607091387421</v>
      </c>
      <c r="E294" s="368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7"/>
      <c r="Q294" s="367"/>
      <c r="R294" s="367"/>
      <c r="S294" s="368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9">
        <v>4607091387452</v>
      </c>
      <c r="E295" s="368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7"/>
      <c r="Q295" s="367"/>
      <c r="R295" s="367"/>
      <c r="S295" s="368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9">
        <v>4607091387452</v>
      </c>
      <c r="E296" s="368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7"/>
      <c r="Q296" s="367"/>
      <c r="R296" s="367"/>
      <c r="S296" s="368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9">
        <v>4607091387452</v>
      </c>
      <c r="E297" s="368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7"/>
      <c r="Q297" s="367"/>
      <c r="R297" s="367"/>
      <c r="S297" s="368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9">
        <v>4607091385984</v>
      </c>
      <c r="E298" s="368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7"/>
      <c r="Q298" s="367"/>
      <c r="R298" s="367"/>
      <c r="S298" s="368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9">
        <v>4607091387438</v>
      </c>
      <c r="E299" s="368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7"/>
      <c r="Q299" s="367"/>
      <c r="R299" s="367"/>
      <c r="S299" s="368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9">
        <v>4607091387469</v>
      </c>
      <c r="E300" s="368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7"/>
      <c r="Q300" s="367"/>
      <c r="R300" s="367"/>
      <c r="S300" s="368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3" t="s">
        <v>66</v>
      </c>
      <c r="P301" s="394"/>
      <c r="Q301" s="394"/>
      <c r="R301" s="394"/>
      <c r="S301" s="394"/>
      <c r="T301" s="394"/>
      <c r="U301" s="395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3" t="s">
        <v>66</v>
      </c>
      <c r="P302" s="394"/>
      <c r="Q302" s="394"/>
      <c r="R302" s="394"/>
      <c r="S302" s="394"/>
      <c r="T302" s="394"/>
      <c r="U302" s="395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5"/>
      <c r="AA303" s="355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9">
        <v>4607091387292</v>
      </c>
      <c r="E304" s="368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7"/>
      <c r="Q304" s="367"/>
      <c r="R304" s="367"/>
      <c r="S304" s="368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9">
        <v>4607091387315</v>
      </c>
      <c r="E305" s="368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7"/>
      <c r="Q305" s="367"/>
      <c r="R305" s="367"/>
      <c r="S305" s="368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3" t="s">
        <v>66</v>
      </c>
      <c r="P306" s="394"/>
      <c r="Q306" s="394"/>
      <c r="R306" s="394"/>
      <c r="S306" s="394"/>
      <c r="T306" s="394"/>
      <c r="U306" s="395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3" t="s">
        <v>66</v>
      </c>
      <c r="P307" s="394"/>
      <c r="Q307" s="394"/>
      <c r="R307" s="394"/>
      <c r="S307" s="394"/>
      <c r="T307" s="394"/>
      <c r="U307" s="395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1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6"/>
      <c r="AA308" s="356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5"/>
      <c r="AA309" s="355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9">
        <v>4607091383836</v>
      </c>
      <c r="E310" s="368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7"/>
      <c r="Q310" s="367"/>
      <c r="R310" s="367"/>
      <c r="S310" s="368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3" t="s">
        <v>66</v>
      </c>
      <c r="P311" s="394"/>
      <c r="Q311" s="394"/>
      <c r="R311" s="394"/>
      <c r="S311" s="394"/>
      <c r="T311" s="394"/>
      <c r="U311" s="395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3" t="s">
        <v>66</v>
      </c>
      <c r="P312" s="394"/>
      <c r="Q312" s="394"/>
      <c r="R312" s="394"/>
      <c r="S312" s="394"/>
      <c r="T312" s="394"/>
      <c r="U312" s="395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5"/>
      <c r="AA313" s="355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9">
        <v>4607091387919</v>
      </c>
      <c r="E314" s="368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7"/>
      <c r="Q314" s="367"/>
      <c r="R314" s="367"/>
      <c r="S314" s="368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9">
        <v>4680115883604</v>
      </c>
      <c r="E315" s="368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7"/>
      <c r="Q315" s="367"/>
      <c r="R315" s="367"/>
      <c r="S315" s="368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9">
        <v>4680115883567</v>
      </c>
      <c r="E316" s="368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7"/>
      <c r="Q316" s="367"/>
      <c r="R316" s="367"/>
      <c r="S316" s="368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3" t="s">
        <v>66</v>
      </c>
      <c r="P317" s="394"/>
      <c r="Q317" s="394"/>
      <c r="R317" s="394"/>
      <c r="S317" s="394"/>
      <c r="T317" s="394"/>
      <c r="U317" s="395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3" t="s">
        <v>66</v>
      </c>
      <c r="P318" s="394"/>
      <c r="Q318" s="394"/>
      <c r="R318" s="394"/>
      <c r="S318" s="394"/>
      <c r="T318" s="394"/>
      <c r="U318" s="395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5"/>
      <c r="AA319" s="355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9">
        <v>4607091388831</v>
      </c>
      <c r="E320" s="368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7"/>
      <c r="Q320" s="367"/>
      <c r="R320" s="367"/>
      <c r="S320" s="368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3" t="s">
        <v>66</v>
      </c>
      <c r="P321" s="394"/>
      <c r="Q321" s="394"/>
      <c r="R321" s="394"/>
      <c r="S321" s="394"/>
      <c r="T321" s="394"/>
      <c r="U321" s="395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3" t="s">
        <v>66</v>
      </c>
      <c r="P322" s="394"/>
      <c r="Q322" s="394"/>
      <c r="R322" s="394"/>
      <c r="S322" s="394"/>
      <c r="T322" s="394"/>
      <c r="U322" s="395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5"/>
      <c r="AA323" s="355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9">
        <v>4607091383102</v>
      </c>
      <c r="E324" s="368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7"/>
      <c r="Q324" s="367"/>
      <c r="R324" s="367"/>
      <c r="S324" s="368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3" t="s">
        <v>66</v>
      </c>
      <c r="P325" s="394"/>
      <c r="Q325" s="394"/>
      <c r="R325" s="394"/>
      <c r="S325" s="394"/>
      <c r="T325" s="394"/>
      <c r="U325" s="395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3" t="s">
        <v>66</v>
      </c>
      <c r="P326" s="394"/>
      <c r="Q326" s="394"/>
      <c r="R326" s="394"/>
      <c r="S326" s="394"/>
      <c r="T326" s="394"/>
      <c r="U326" s="395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9" t="s">
        <v>457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8"/>
      <c r="AA327" s="48"/>
    </row>
    <row r="328" spans="1:54" ht="16.5" customHeight="1" x14ac:dyDescent="0.25">
      <c r="A328" s="381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6"/>
      <c r="AA328" s="356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5"/>
      <c r="AA329" s="355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9">
        <v>4607091383997</v>
      </c>
      <c r="E330" s="368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7"/>
      <c r="Q330" s="367"/>
      <c r="R330" s="367"/>
      <c r="S330" s="368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9">
        <v>4607091383997</v>
      </c>
      <c r="E331" s="368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7"/>
      <c r="Q331" s="367"/>
      <c r="R331" s="367"/>
      <c r="S331" s="368"/>
      <c r="T331" s="34"/>
      <c r="U331" s="34"/>
      <c r="V331" s="35" t="s">
        <v>65</v>
      </c>
      <c r="W331" s="362">
        <v>0</v>
      </c>
      <c r="X331" s="363">
        <f t="shared" si="17"/>
        <v>0</v>
      </c>
      <c r="Y331" s="36" t="str">
        <f>IFERROR(IF(X331=0,"",ROUNDUP(X331/H331,0)*0.02175),"")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9">
        <v>4607091384130</v>
      </c>
      <c r="E332" s="368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7"/>
      <c r="Q332" s="367"/>
      <c r="R332" s="367"/>
      <c r="S332" s="368"/>
      <c r="T332" s="34"/>
      <c r="U332" s="34"/>
      <c r="V332" s="35" t="s">
        <v>65</v>
      </c>
      <c r="W332" s="362">
        <v>0</v>
      </c>
      <c r="X332" s="363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9">
        <v>4607091384130</v>
      </c>
      <c r="E333" s="368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7"/>
      <c r="Q333" s="367"/>
      <c r="R333" s="367"/>
      <c r="S333" s="368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9">
        <v>4607091384147</v>
      </c>
      <c r="E334" s="368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7"/>
      <c r="Q334" s="367"/>
      <c r="R334" s="367"/>
      <c r="S334" s="368"/>
      <c r="T334" s="34"/>
      <c r="U334" s="34"/>
      <c r="V334" s="35" t="s">
        <v>65</v>
      </c>
      <c r="W334" s="362">
        <v>0</v>
      </c>
      <c r="X334" s="363">
        <f t="shared" si="17"/>
        <v>0</v>
      </c>
      <c r="Y334" s="36" t="str">
        <f>IFERROR(IF(X334=0,"",ROUNDUP(X334/H334,0)*0.02175),"")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9">
        <v>4607091384147</v>
      </c>
      <c r="E335" s="368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7"/>
      <c r="Q335" s="367"/>
      <c r="R335" s="367"/>
      <c r="S335" s="368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9">
        <v>4607091384154</v>
      </c>
      <c r="E336" s="368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7"/>
      <c r="Q336" s="367"/>
      <c r="R336" s="367"/>
      <c r="S336" s="368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9">
        <v>4607091384161</v>
      </c>
      <c r="E337" s="368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7"/>
      <c r="Q337" s="367"/>
      <c r="R337" s="367"/>
      <c r="S337" s="368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3" t="s">
        <v>66</v>
      </c>
      <c r="P338" s="394"/>
      <c r="Q338" s="394"/>
      <c r="R338" s="394"/>
      <c r="S338" s="394"/>
      <c r="T338" s="394"/>
      <c r="U338" s="395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0</v>
      </c>
      <c r="X338" s="364">
        <f>IFERROR(X330/H330,"0")+IFERROR(X331/H331,"0")+IFERROR(X332/H332,"0")+IFERROR(X333/H333,"0")+IFERROR(X334/H334,"0")+IFERROR(X335/H335,"0")+IFERROR(X336/H336,"0")+IFERROR(X337/H337,"0")</f>
        <v>0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3" t="s">
        <v>66</v>
      </c>
      <c r="P339" s="394"/>
      <c r="Q339" s="394"/>
      <c r="R339" s="394"/>
      <c r="S339" s="394"/>
      <c r="T339" s="394"/>
      <c r="U339" s="395"/>
      <c r="V339" s="37" t="s">
        <v>65</v>
      </c>
      <c r="W339" s="364">
        <f>IFERROR(SUM(W330:W337),"0")</f>
        <v>0</v>
      </c>
      <c r="X339" s="364">
        <f>IFERROR(SUM(X330:X337),"0")</f>
        <v>0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9">
        <v>4607091383980</v>
      </c>
      <c r="E341" s="368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7"/>
      <c r="Q341" s="367"/>
      <c r="R341" s="367"/>
      <c r="S341" s="368"/>
      <c r="T341" s="34"/>
      <c r="U341" s="34"/>
      <c r="V341" s="35" t="s">
        <v>65</v>
      </c>
      <c r="W341" s="362">
        <v>6500</v>
      </c>
      <c r="X341" s="363">
        <f>IFERROR(IF(W341="",0,CEILING((W341/$H341),1)*$H341),"")</f>
        <v>6510</v>
      </c>
      <c r="Y341" s="36">
        <f>IFERROR(IF(X341=0,"",ROUNDUP(X341/H341,0)*0.02175),"")</f>
        <v>9.4394999999999989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9">
        <v>4680115883314</v>
      </c>
      <c r="E342" s="368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7"/>
      <c r="Q342" s="367"/>
      <c r="R342" s="367"/>
      <c r="S342" s="368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9">
        <v>4607091384178</v>
      </c>
      <c r="E343" s="368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7"/>
      <c r="Q343" s="367"/>
      <c r="R343" s="367"/>
      <c r="S343" s="368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3" t="s">
        <v>66</v>
      </c>
      <c r="P344" s="394"/>
      <c r="Q344" s="394"/>
      <c r="R344" s="394"/>
      <c r="S344" s="394"/>
      <c r="T344" s="394"/>
      <c r="U344" s="395"/>
      <c r="V344" s="37" t="s">
        <v>67</v>
      </c>
      <c r="W344" s="364">
        <f>IFERROR(W341/H341,"0")+IFERROR(W342/H342,"0")+IFERROR(W343/H343,"0")</f>
        <v>433.33333333333331</v>
      </c>
      <c r="X344" s="364">
        <f>IFERROR(X341/H341,"0")+IFERROR(X342/H342,"0")+IFERROR(X343/H343,"0")</f>
        <v>434</v>
      </c>
      <c r="Y344" s="364">
        <f>IFERROR(IF(Y341="",0,Y341),"0")+IFERROR(IF(Y342="",0,Y342),"0")+IFERROR(IF(Y343="",0,Y343),"0")</f>
        <v>9.4394999999999989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3" t="s">
        <v>66</v>
      </c>
      <c r="P345" s="394"/>
      <c r="Q345" s="394"/>
      <c r="R345" s="394"/>
      <c r="S345" s="394"/>
      <c r="T345" s="394"/>
      <c r="U345" s="395"/>
      <c r="V345" s="37" t="s">
        <v>65</v>
      </c>
      <c r="W345" s="364">
        <f>IFERROR(SUM(W341:W343),"0")</f>
        <v>6500</v>
      </c>
      <c r="X345" s="364">
        <f>IFERROR(SUM(X341:X343),"0")</f>
        <v>6510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5"/>
      <c r="AA346" s="355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9">
        <v>4607091383928</v>
      </c>
      <c r="E347" s="368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7"/>
      <c r="Q347" s="367"/>
      <c r="R347" s="367"/>
      <c r="S347" s="368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9">
        <v>4607091384260</v>
      </c>
      <c r="E348" s="368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7"/>
      <c r="Q348" s="367"/>
      <c r="R348" s="367"/>
      <c r="S348" s="368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3" t="s">
        <v>66</v>
      </c>
      <c r="P349" s="394"/>
      <c r="Q349" s="394"/>
      <c r="R349" s="394"/>
      <c r="S349" s="394"/>
      <c r="T349" s="394"/>
      <c r="U349" s="395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3" t="s">
        <v>66</v>
      </c>
      <c r="P350" s="394"/>
      <c r="Q350" s="394"/>
      <c r="R350" s="394"/>
      <c r="S350" s="394"/>
      <c r="T350" s="394"/>
      <c r="U350" s="395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9">
        <v>4607091384673</v>
      </c>
      <c r="E352" s="368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7"/>
      <c r="Q352" s="367"/>
      <c r="R352" s="367"/>
      <c r="S352" s="368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3" t="s">
        <v>66</v>
      </c>
      <c r="P353" s="394"/>
      <c r="Q353" s="394"/>
      <c r="R353" s="394"/>
      <c r="S353" s="394"/>
      <c r="T353" s="394"/>
      <c r="U353" s="395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3" t="s">
        <v>66</v>
      </c>
      <c r="P354" s="394"/>
      <c r="Q354" s="394"/>
      <c r="R354" s="394"/>
      <c r="S354" s="394"/>
      <c r="T354" s="394"/>
      <c r="U354" s="395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customHeight="1" x14ac:dyDescent="0.25">
      <c r="A355" s="381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6"/>
      <c r="AA355" s="356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5"/>
      <c r="AA356" s="355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9">
        <v>4607091384185</v>
      </c>
      <c r="E357" s="368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7"/>
      <c r="Q357" s="367"/>
      <c r="R357" s="367"/>
      <c r="S357" s="368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9">
        <v>4607091384192</v>
      </c>
      <c r="E358" s="368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7"/>
      <c r="Q358" s="367"/>
      <c r="R358" s="367"/>
      <c r="S358" s="368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9">
        <v>4680115881907</v>
      </c>
      <c r="E359" s="368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7"/>
      <c r="Q359" s="367"/>
      <c r="R359" s="367"/>
      <c r="S359" s="368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9">
        <v>4680115883925</v>
      </c>
      <c r="E360" s="368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7"/>
      <c r="Q360" s="367"/>
      <c r="R360" s="367"/>
      <c r="S360" s="368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9">
        <v>4607091384680</v>
      </c>
      <c r="E361" s="368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7"/>
      <c r="Q361" s="367"/>
      <c r="R361" s="367"/>
      <c r="S361" s="368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3" t="s">
        <v>66</v>
      </c>
      <c r="P362" s="394"/>
      <c r="Q362" s="394"/>
      <c r="R362" s="394"/>
      <c r="S362" s="394"/>
      <c r="T362" s="394"/>
      <c r="U362" s="395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3" t="s">
        <v>66</v>
      </c>
      <c r="P363" s="394"/>
      <c r="Q363" s="394"/>
      <c r="R363" s="394"/>
      <c r="S363" s="394"/>
      <c r="T363" s="394"/>
      <c r="U363" s="395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5"/>
      <c r="AA364" s="355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9">
        <v>4607091384802</v>
      </c>
      <c r="E365" s="368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7"/>
      <c r="Q365" s="367"/>
      <c r="R365" s="367"/>
      <c r="S365" s="368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9">
        <v>4607091384826</v>
      </c>
      <c r="E366" s="368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7"/>
      <c r="Q366" s="367"/>
      <c r="R366" s="367"/>
      <c r="S366" s="368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3" t="s">
        <v>66</v>
      </c>
      <c r="P367" s="394"/>
      <c r="Q367" s="394"/>
      <c r="R367" s="394"/>
      <c r="S367" s="394"/>
      <c r="T367" s="394"/>
      <c r="U367" s="395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3" t="s">
        <v>66</v>
      </c>
      <c r="P368" s="394"/>
      <c r="Q368" s="394"/>
      <c r="R368" s="394"/>
      <c r="S368" s="394"/>
      <c r="T368" s="394"/>
      <c r="U368" s="395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9">
        <v>4607091384246</v>
      </c>
      <c r="E370" s="368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7"/>
      <c r="Q370" s="367"/>
      <c r="R370" s="367"/>
      <c r="S370" s="368"/>
      <c r="T370" s="34"/>
      <c r="U370" s="34"/>
      <c r="V370" s="35" t="s">
        <v>65</v>
      </c>
      <c r="W370" s="362">
        <v>0</v>
      </c>
      <c r="X370" s="36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9">
        <v>4680115881976</v>
      </c>
      <c r="E371" s="368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7"/>
      <c r="Q371" s="367"/>
      <c r="R371" s="367"/>
      <c r="S371" s="368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9">
        <v>4607091384253</v>
      </c>
      <c r="E372" s="368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7"/>
      <c r="Q372" s="367"/>
      <c r="R372" s="367"/>
      <c r="S372" s="368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9">
        <v>4680115881969</v>
      </c>
      <c r="E373" s="368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7"/>
      <c r="Q373" s="367"/>
      <c r="R373" s="367"/>
      <c r="S373" s="368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3" t="s">
        <v>66</v>
      </c>
      <c r="P374" s="394"/>
      <c r="Q374" s="394"/>
      <c r="R374" s="394"/>
      <c r="S374" s="394"/>
      <c r="T374" s="394"/>
      <c r="U374" s="395"/>
      <c r="V374" s="37" t="s">
        <v>67</v>
      </c>
      <c r="W374" s="364">
        <f>IFERROR(W370/H370,"0")+IFERROR(W371/H371,"0")+IFERROR(W372/H372,"0")+IFERROR(W373/H373,"0")</f>
        <v>0</v>
      </c>
      <c r="X374" s="364">
        <f>IFERROR(X370/H370,"0")+IFERROR(X371/H371,"0")+IFERROR(X372/H372,"0")+IFERROR(X373/H373,"0")</f>
        <v>0</v>
      </c>
      <c r="Y374" s="364">
        <f>IFERROR(IF(Y370="",0,Y370),"0")+IFERROR(IF(Y371="",0,Y371),"0")+IFERROR(IF(Y372="",0,Y372),"0")+IFERROR(IF(Y373="",0,Y373),"0")</f>
        <v>0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3" t="s">
        <v>66</v>
      </c>
      <c r="P375" s="394"/>
      <c r="Q375" s="394"/>
      <c r="R375" s="394"/>
      <c r="S375" s="394"/>
      <c r="T375" s="394"/>
      <c r="U375" s="395"/>
      <c r="V375" s="37" t="s">
        <v>65</v>
      </c>
      <c r="W375" s="364">
        <f>IFERROR(SUM(W370:W373),"0")</f>
        <v>0</v>
      </c>
      <c r="X375" s="364">
        <f>IFERROR(SUM(X370:X373),"0")</f>
        <v>0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5"/>
      <c r="AA376" s="355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9">
        <v>4607091389357</v>
      </c>
      <c r="E377" s="368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7"/>
      <c r="Q377" s="367"/>
      <c r="R377" s="367"/>
      <c r="S377" s="368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3" t="s">
        <v>66</v>
      </c>
      <c r="P378" s="394"/>
      <c r="Q378" s="394"/>
      <c r="R378" s="394"/>
      <c r="S378" s="394"/>
      <c r="T378" s="394"/>
      <c r="U378" s="395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3" t="s">
        <v>66</v>
      </c>
      <c r="P379" s="394"/>
      <c r="Q379" s="394"/>
      <c r="R379" s="394"/>
      <c r="S379" s="394"/>
      <c r="T379" s="394"/>
      <c r="U379" s="395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9" t="s">
        <v>509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8"/>
      <c r="AA380" s="48"/>
    </row>
    <row r="381" spans="1:54" ht="16.5" customHeight="1" x14ac:dyDescent="0.25">
      <c r="A381" s="381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6"/>
      <c r="AA381" s="356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5"/>
      <c r="AA382" s="355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9">
        <v>4607091389708</v>
      </c>
      <c r="E383" s="368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7"/>
      <c r="Q383" s="367"/>
      <c r="R383" s="367"/>
      <c r="S383" s="368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9">
        <v>4607091389692</v>
      </c>
      <c r="E384" s="368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7"/>
      <c r="Q384" s="367"/>
      <c r="R384" s="367"/>
      <c r="S384" s="368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3" t="s">
        <v>66</v>
      </c>
      <c r="P385" s="394"/>
      <c r="Q385" s="394"/>
      <c r="R385" s="394"/>
      <c r="S385" s="394"/>
      <c r="T385" s="394"/>
      <c r="U385" s="395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3" t="s">
        <v>66</v>
      </c>
      <c r="P386" s="394"/>
      <c r="Q386" s="394"/>
      <c r="R386" s="394"/>
      <c r="S386" s="394"/>
      <c r="T386" s="394"/>
      <c r="U386" s="395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9">
        <v>4607091389753</v>
      </c>
      <c r="E388" s="368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7"/>
      <c r="Q388" s="367"/>
      <c r="R388" s="367"/>
      <c r="S388" s="368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9">
        <v>4607091389760</v>
      </c>
      <c r="E389" s="368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7"/>
      <c r="Q389" s="367"/>
      <c r="R389" s="367"/>
      <c r="S389" s="368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9">
        <v>4607091389746</v>
      </c>
      <c r="E390" s="368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7"/>
      <c r="Q390" s="367"/>
      <c r="R390" s="367"/>
      <c r="S390" s="368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9">
        <v>4680115882928</v>
      </c>
      <c r="E391" s="368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7"/>
      <c r="Q391" s="367"/>
      <c r="R391" s="367"/>
      <c r="S391" s="368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9">
        <v>4680115883147</v>
      </c>
      <c r="E392" s="368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7"/>
      <c r="Q392" s="367"/>
      <c r="R392" s="367"/>
      <c r="S392" s="368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9">
        <v>4607091384338</v>
      </c>
      <c r="E393" s="368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7"/>
      <c r="Q393" s="367"/>
      <c r="R393" s="367"/>
      <c r="S393" s="368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9">
        <v>4680115883154</v>
      </c>
      <c r="E394" s="368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7"/>
      <c r="Q394" s="367"/>
      <c r="R394" s="367"/>
      <c r="S394" s="368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9">
        <v>4607091389524</v>
      </c>
      <c r="E395" s="368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7"/>
      <c r="Q395" s="367"/>
      <c r="R395" s="367"/>
      <c r="S395" s="368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9">
        <v>4680115883161</v>
      </c>
      <c r="E396" s="368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7"/>
      <c r="Q396" s="367"/>
      <c r="R396" s="367"/>
      <c r="S396" s="368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9">
        <v>4607091384345</v>
      </c>
      <c r="E397" s="368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7"/>
      <c r="Q397" s="367"/>
      <c r="R397" s="367"/>
      <c r="S397" s="368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9">
        <v>4680115883178</v>
      </c>
      <c r="E398" s="368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7"/>
      <c r="Q398" s="367"/>
      <c r="R398" s="367"/>
      <c r="S398" s="368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9">
        <v>4607091389531</v>
      </c>
      <c r="E399" s="368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7"/>
      <c r="Q399" s="367"/>
      <c r="R399" s="367"/>
      <c r="S399" s="368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9">
        <v>4680115883185</v>
      </c>
      <c r="E400" s="368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7"/>
      <c r="Q400" s="367"/>
      <c r="R400" s="367"/>
      <c r="S400" s="368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3" t="s">
        <v>66</v>
      </c>
      <c r="P401" s="394"/>
      <c r="Q401" s="394"/>
      <c r="R401" s="394"/>
      <c r="S401" s="394"/>
      <c r="T401" s="394"/>
      <c r="U401" s="395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3" t="s">
        <v>66</v>
      </c>
      <c r="P402" s="394"/>
      <c r="Q402" s="394"/>
      <c r="R402" s="394"/>
      <c r="S402" s="394"/>
      <c r="T402" s="394"/>
      <c r="U402" s="395"/>
      <c r="V402" s="37" t="s">
        <v>65</v>
      </c>
      <c r="W402" s="364">
        <f>IFERROR(SUM(W388:W400),"0")</f>
        <v>0</v>
      </c>
      <c r="X402" s="364">
        <f>IFERROR(SUM(X388:X400),"0")</f>
        <v>0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5"/>
      <c r="AA403" s="355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9">
        <v>4607091389685</v>
      </c>
      <c r="E404" s="368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7"/>
      <c r="Q404" s="367"/>
      <c r="R404" s="367"/>
      <c r="S404" s="368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9">
        <v>4607091389654</v>
      </c>
      <c r="E405" s="368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7"/>
      <c r="Q405" s="367"/>
      <c r="R405" s="367"/>
      <c r="S405" s="368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9">
        <v>4607091384352</v>
      </c>
      <c r="E406" s="368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7"/>
      <c r="Q406" s="367"/>
      <c r="R406" s="367"/>
      <c r="S406" s="368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3" t="s">
        <v>66</v>
      </c>
      <c r="P407" s="394"/>
      <c r="Q407" s="394"/>
      <c r="R407" s="394"/>
      <c r="S407" s="394"/>
      <c r="T407" s="394"/>
      <c r="U407" s="395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3" t="s">
        <v>66</v>
      </c>
      <c r="P408" s="394"/>
      <c r="Q408" s="394"/>
      <c r="R408" s="394"/>
      <c r="S408" s="394"/>
      <c r="T408" s="394"/>
      <c r="U408" s="395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5"/>
      <c r="AA409" s="355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9">
        <v>4680115881648</v>
      </c>
      <c r="E410" s="368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7"/>
      <c r="Q410" s="367"/>
      <c r="R410" s="367"/>
      <c r="S410" s="368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3" t="s">
        <v>66</v>
      </c>
      <c r="P411" s="394"/>
      <c r="Q411" s="394"/>
      <c r="R411" s="394"/>
      <c r="S411" s="394"/>
      <c r="T411" s="394"/>
      <c r="U411" s="395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3" t="s">
        <v>66</v>
      </c>
      <c r="P412" s="394"/>
      <c r="Q412" s="394"/>
      <c r="R412" s="394"/>
      <c r="S412" s="394"/>
      <c r="T412" s="394"/>
      <c r="U412" s="395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5"/>
      <c r="AA413" s="355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9">
        <v>4680115884335</v>
      </c>
      <c r="E414" s="368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7"/>
      <c r="Q414" s="367"/>
      <c r="R414" s="367"/>
      <c r="S414" s="368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9">
        <v>4680115884342</v>
      </c>
      <c r="E415" s="368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7"/>
      <c r="Q415" s="367"/>
      <c r="R415" s="367"/>
      <c r="S415" s="368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9">
        <v>4680115884113</v>
      </c>
      <c r="E416" s="368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7"/>
      <c r="Q416" s="367"/>
      <c r="R416" s="367"/>
      <c r="S416" s="368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3" t="s">
        <v>66</v>
      </c>
      <c r="P417" s="394"/>
      <c r="Q417" s="394"/>
      <c r="R417" s="394"/>
      <c r="S417" s="394"/>
      <c r="T417" s="394"/>
      <c r="U417" s="395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3" t="s">
        <v>66</v>
      </c>
      <c r="P418" s="394"/>
      <c r="Q418" s="394"/>
      <c r="R418" s="394"/>
      <c r="S418" s="394"/>
      <c r="T418" s="394"/>
      <c r="U418" s="395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1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6"/>
      <c r="AA419" s="356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5"/>
      <c r="AA420" s="355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9">
        <v>4607091389388</v>
      </c>
      <c r="E421" s="368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7"/>
      <c r="Q421" s="367"/>
      <c r="R421" s="367"/>
      <c r="S421" s="368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9">
        <v>4607091389364</v>
      </c>
      <c r="E422" s="368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7"/>
      <c r="Q422" s="367"/>
      <c r="R422" s="367"/>
      <c r="S422" s="368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3" t="s">
        <v>66</v>
      </c>
      <c r="P423" s="394"/>
      <c r="Q423" s="394"/>
      <c r="R423" s="394"/>
      <c r="S423" s="394"/>
      <c r="T423" s="394"/>
      <c r="U423" s="395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3" t="s">
        <v>66</v>
      </c>
      <c r="P424" s="394"/>
      <c r="Q424" s="394"/>
      <c r="R424" s="394"/>
      <c r="S424" s="394"/>
      <c r="T424" s="394"/>
      <c r="U424" s="395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9">
        <v>4607091389739</v>
      </c>
      <c r="E426" s="368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7"/>
      <c r="Q426" s="367"/>
      <c r="R426" s="367"/>
      <c r="S426" s="368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9">
        <v>4680115883048</v>
      </c>
      <c r="E427" s="368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7"/>
      <c r="Q427" s="367"/>
      <c r="R427" s="367"/>
      <c r="S427" s="368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9">
        <v>4607091389425</v>
      </c>
      <c r="E428" s="368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7"/>
      <c r="Q428" s="367"/>
      <c r="R428" s="367"/>
      <c r="S428" s="368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9">
        <v>4680115882911</v>
      </c>
      <c r="E429" s="368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7"/>
      <c r="Q429" s="367"/>
      <c r="R429" s="367"/>
      <c r="S429" s="368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9">
        <v>4680115880771</v>
      </c>
      <c r="E430" s="368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7"/>
      <c r="Q430" s="367"/>
      <c r="R430" s="367"/>
      <c r="S430" s="368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9">
        <v>4607091389500</v>
      </c>
      <c r="E431" s="368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7"/>
      <c r="Q431" s="367"/>
      <c r="R431" s="367"/>
      <c r="S431" s="368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9">
        <v>4680115881983</v>
      </c>
      <c r="E432" s="368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7"/>
      <c r="Q432" s="367"/>
      <c r="R432" s="367"/>
      <c r="S432" s="368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3" t="s">
        <v>66</v>
      </c>
      <c r="P433" s="394"/>
      <c r="Q433" s="394"/>
      <c r="R433" s="394"/>
      <c r="S433" s="394"/>
      <c r="T433" s="394"/>
      <c r="U433" s="395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3" t="s">
        <v>66</v>
      </c>
      <c r="P434" s="394"/>
      <c r="Q434" s="394"/>
      <c r="R434" s="394"/>
      <c r="S434" s="394"/>
      <c r="T434" s="394"/>
      <c r="U434" s="395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5"/>
      <c r="AA435" s="355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9">
        <v>4680115884359</v>
      </c>
      <c r="E436" s="368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7"/>
      <c r="Q436" s="367"/>
      <c r="R436" s="367"/>
      <c r="S436" s="368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9">
        <v>4680115884571</v>
      </c>
      <c r="E437" s="368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7"/>
      <c r="Q437" s="367"/>
      <c r="R437" s="367"/>
      <c r="S437" s="368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3" t="s">
        <v>66</v>
      </c>
      <c r="P438" s="394"/>
      <c r="Q438" s="394"/>
      <c r="R438" s="394"/>
      <c r="S438" s="394"/>
      <c r="T438" s="394"/>
      <c r="U438" s="395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3" t="s">
        <v>66</v>
      </c>
      <c r="P439" s="394"/>
      <c r="Q439" s="394"/>
      <c r="R439" s="394"/>
      <c r="S439" s="394"/>
      <c r="T439" s="394"/>
      <c r="U439" s="395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5"/>
      <c r="AA440" s="355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9">
        <v>4680115884090</v>
      </c>
      <c r="E441" s="368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7"/>
      <c r="Q441" s="367"/>
      <c r="R441" s="367"/>
      <c r="S441" s="368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3" t="s">
        <v>66</v>
      </c>
      <c r="P442" s="394"/>
      <c r="Q442" s="394"/>
      <c r="R442" s="394"/>
      <c r="S442" s="394"/>
      <c r="T442" s="394"/>
      <c r="U442" s="395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3" t="s">
        <v>66</v>
      </c>
      <c r="P443" s="394"/>
      <c r="Q443" s="394"/>
      <c r="R443" s="394"/>
      <c r="S443" s="394"/>
      <c r="T443" s="394"/>
      <c r="U443" s="395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5"/>
      <c r="AA444" s="355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9">
        <v>4680115884564</v>
      </c>
      <c r="E445" s="368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7"/>
      <c r="Q445" s="367"/>
      <c r="R445" s="367"/>
      <c r="S445" s="368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3" t="s">
        <v>66</v>
      </c>
      <c r="P446" s="394"/>
      <c r="Q446" s="394"/>
      <c r="R446" s="394"/>
      <c r="S446" s="394"/>
      <c r="T446" s="394"/>
      <c r="U446" s="395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3" t="s">
        <v>66</v>
      </c>
      <c r="P447" s="394"/>
      <c r="Q447" s="394"/>
      <c r="R447" s="394"/>
      <c r="S447" s="394"/>
      <c r="T447" s="394"/>
      <c r="U447" s="395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9" t="s">
        <v>585</v>
      </c>
      <c r="B448" s="450"/>
      <c r="C448" s="450"/>
      <c r="D448" s="450"/>
      <c r="E448" s="450"/>
      <c r="F448" s="450"/>
      <c r="G448" s="450"/>
      <c r="H448" s="450"/>
      <c r="I448" s="450"/>
      <c r="J448" s="450"/>
      <c r="K448" s="450"/>
      <c r="L448" s="450"/>
      <c r="M448" s="450"/>
      <c r="N448" s="450"/>
      <c r="O448" s="450"/>
      <c r="P448" s="450"/>
      <c r="Q448" s="450"/>
      <c r="R448" s="450"/>
      <c r="S448" s="450"/>
      <c r="T448" s="450"/>
      <c r="U448" s="450"/>
      <c r="V448" s="450"/>
      <c r="W448" s="450"/>
      <c r="X448" s="450"/>
      <c r="Y448" s="450"/>
      <c r="Z448" s="48"/>
      <c r="AA448" s="48"/>
    </row>
    <row r="449" spans="1:54" ht="16.5" customHeight="1" x14ac:dyDescent="0.25">
      <c r="A449" s="381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6"/>
      <c r="AA449" s="356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5"/>
      <c r="AA450" s="355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9">
        <v>4607091389067</v>
      </c>
      <c r="E451" s="368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7"/>
      <c r="Q451" s="367"/>
      <c r="R451" s="367"/>
      <c r="S451" s="368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9">
        <v>4607091383522</v>
      </c>
      <c r="E452" s="368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7"/>
      <c r="Q452" s="367"/>
      <c r="R452" s="367"/>
      <c r="S452" s="368"/>
      <c r="T452" s="34"/>
      <c r="U452" s="34"/>
      <c r="V452" s="35" t="s">
        <v>65</v>
      </c>
      <c r="W452" s="362">
        <v>6500</v>
      </c>
      <c r="X452" s="363">
        <f t="shared" si="21"/>
        <v>6504.96</v>
      </c>
      <c r="Y452" s="36">
        <f t="shared" si="22"/>
        <v>14.734719999999999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9">
        <v>4607091384437</v>
      </c>
      <c r="E453" s="368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7"/>
      <c r="Q453" s="367"/>
      <c r="R453" s="367"/>
      <c r="S453" s="368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9">
        <v>4680115884502</v>
      </c>
      <c r="E454" s="368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7"/>
      <c r="Q454" s="367"/>
      <c r="R454" s="367"/>
      <c r="S454" s="368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9">
        <v>4607091389104</v>
      </c>
      <c r="E455" s="368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7"/>
      <c r="Q455" s="367"/>
      <c r="R455" s="367"/>
      <c r="S455" s="368"/>
      <c r="T455" s="34"/>
      <c r="U455" s="34"/>
      <c r="V455" s="35" t="s">
        <v>65</v>
      </c>
      <c r="W455" s="362">
        <v>0</v>
      </c>
      <c r="X455" s="363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9">
        <v>4680115884519</v>
      </c>
      <c r="E456" s="368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7"/>
      <c r="Q456" s="367"/>
      <c r="R456" s="367"/>
      <c r="S456" s="368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9">
        <v>4680115880603</v>
      </c>
      <c r="E457" s="368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7"/>
      <c r="Q457" s="367"/>
      <c r="R457" s="367"/>
      <c r="S457" s="368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9">
        <v>4607091389999</v>
      </c>
      <c r="E458" s="368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7"/>
      <c r="Q458" s="367"/>
      <c r="R458" s="367"/>
      <c r="S458" s="368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9">
        <v>4680115882782</v>
      </c>
      <c r="E459" s="368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7"/>
      <c r="Q459" s="367"/>
      <c r="R459" s="367"/>
      <c r="S459" s="368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9">
        <v>4607091389098</v>
      </c>
      <c r="E460" s="368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7"/>
      <c r="Q460" s="367"/>
      <c r="R460" s="367"/>
      <c r="S460" s="368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9">
        <v>4607091389982</v>
      </c>
      <c r="E461" s="368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7"/>
      <c r="Q461" s="367"/>
      <c r="R461" s="367"/>
      <c r="S461" s="368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3" t="s">
        <v>66</v>
      </c>
      <c r="P462" s="394"/>
      <c r="Q462" s="394"/>
      <c r="R462" s="394"/>
      <c r="S462" s="394"/>
      <c r="T462" s="394"/>
      <c r="U462" s="395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1231.060606060606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1232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14.734719999999999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3" t="s">
        <v>66</v>
      </c>
      <c r="P463" s="394"/>
      <c r="Q463" s="394"/>
      <c r="R463" s="394"/>
      <c r="S463" s="394"/>
      <c r="T463" s="394"/>
      <c r="U463" s="395"/>
      <c r="V463" s="37" t="s">
        <v>65</v>
      </c>
      <c r="W463" s="364">
        <f>IFERROR(SUM(W451:W461),"0")</f>
        <v>6500</v>
      </c>
      <c r="X463" s="364">
        <f>IFERROR(SUM(X451:X461),"0")</f>
        <v>6504.96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9">
        <v>4607091388930</v>
      </c>
      <c r="E465" s="368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7"/>
      <c r="Q465" s="367"/>
      <c r="R465" s="367"/>
      <c r="S465" s="368"/>
      <c r="T465" s="34"/>
      <c r="U465" s="34"/>
      <c r="V465" s="35" t="s">
        <v>65</v>
      </c>
      <c r="W465" s="362">
        <v>0</v>
      </c>
      <c r="X465" s="363">
        <f>IFERROR(IF(W465="",0,CEILING((W465/$H465),1)*$H465),"")</f>
        <v>0</v>
      </c>
      <c r="Y465" s="36" t="str">
        <f>IFERROR(IF(X465=0,"",ROUNDUP(X465/H465,0)*0.01196),"")</f>
        <v/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9">
        <v>4680115880054</v>
      </c>
      <c r="E466" s="368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7"/>
      <c r="Q466" s="367"/>
      <c r="R466" s="367"/>
      <c r="S466" s="368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3" t="s">
        <v>66</v>
      </c>
      <c r="P467" s="394"/>
      <c r="Q467" s="394"/>
      <c r="R467" s="394"/>
      <c r="S467" s="394"/>
      <c r="T467" s="394"/>
      <c r="U467" s="395"/>
      <c r="V467" s="37" t="s">
        <v>67</v>
      </c>
      <c r="W467" s="364">
        <f>IFERROR(W465/H465,"0")+IFERROR(W466/H466,"0")</f>
        <v>0</v>
      </c>
      <c r="X467" s="364">
        <f>IFERROR(X465/H465,"0")+IFERROR(X466/H466,"0")</f>
        <v>0</v>
      </c>
      <c r="Y467" s="364">
        <f>IFERROR(IF(Y465="",0,Y465),"0")+IFERROR(IF(Y466="",0,Y466),"0")</f>
        <v>0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3" t="s">
        <v>66</v>
      </c>
      <c r="P468" s="394"/>
      <c r="Q468" s="394"/>
      <c r="R468" s="394"/>
      <c r="S468" s="394"/>
      <c r="T468" s="394"/>
      <c r="U468" s="395"/>
      <c r="V468" s="37" t="s">
        <v>65</v>
      </c>
      <c r="W468" s="364">
        <f>IFERROR(SUM(W465:W466),"0")</f>
        <v>0</v>
      </c>
      <c r="X468" s="364">
        <f>IFERROR(SUM(X465:X466),"0")</f>
        <v>0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9">
        <v>4680115883116</v>
      </c>
      <c r="E470" s="368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7"/>
      <c r="Q470" s="367"/>
      <c r="R470" s="367"/>
      <c r="S470" s="368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9">
        <v>4680115883093</v>
      </c>
      <c r="E471" s="368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7"/>
      <c r="Q471" s="367"/>
      <c r="R471" s="367"/>
      <c r="S471" s="368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9">
        <v>4680115883109</v>
      </c>
      <c r="E472" s="368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7"/>
      <c r="Q472" s="367"/>
      <c r="R472" s="367"/>
      <c r="S472" s="368"/>
      <c r="T472" s="34"/>
      <c r="U472" s="34"/>
      <c r="V472" s="35" t="s">
        <v>65</v>
      </c>
      <c r="W472" s="362">
        <v>3000</v>
      </c>
      <c r="X472" s="363">
        <f t="shared" si="23"/>
        <v>3004.32</v>
      </c>
      <c r="Y472" s="36">
        <f>IFERROR(IF(X472=0,"",ROUNDUP(X472/H472,0)*0.01196),"")</f>
        <v>6.8052400000000004</v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9">
        <v>4680115882072</v>
      </c>
      <c r="E473" s="368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7"/>
      <c r="Q473" s="367"/>
      <c r="R473" s="367"/>
      <c r="S473" s="368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9">
        <v>4680115882102</v>
      </c>
      <c r="E474" s="368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7"/>
      <c r="Q474" s="367"/>
      <c r="R474" s="367"/>
      <c r="S474" s="368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9">
        <v>4680115882096</v>
      </c>
      <c r="E475" s="368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7"/>
      <c r="Q475" s="367"/>
      <c r="R475" s="367"/>
      <c r="S475" s="368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3" t="s">
        <v>66</v>
      </c>
      <c r="P476" s="394"/>
      <c r="Q476" s="394"/>
      <c r="R476" s="394"/>
      <c r="S476" s="394"/>
      <c r="T476" s="394"/>
      <c r="U476" s="395"/>
      <c r="V476" s="37" t="s">
        <v>67</v>
      </c>
      <c r="W476" s="364">
        <f>IFERROR(W470/H470,"0")+IFERROR(W471/H471,"0")+IFERROR(W472/H472,"0")+IFERROR(W473/H473,"0")+IFERROR(W474/H474,"0")+IFERROR(W475/H475,"0")</f>
        <v>568.18181818181813</v>
      </c>
      <c r="X476" s="364">
        <f>IFERROR(X470/H470,"0")+IFERROR(X471/H471,"0")+IFERROR(X472/H472,"0")+IFERROR(X473/H473,"0")+IFERROR(X474/H474,"0")+IFERROR(X475/H475,"0")</f>
        <v>569</v>
      </c>
      <c r="Y476" s="364">
        <f>IFERROR(IF(Y470="",0,Y470),"0")+IFERROR(IF(Y471="",0,Y471),"0")+IFERROR(IF(Y472="",0,Y472),"0")+IFERROR(IF(Y473="",0,Y473),"0")+IFERROR(IF(Y474="",0,Y474),"0")+IFERROR(IF(Y475="",0,Y475),"0")</f>
        <v>6.8052400000000004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3" t="s">
        <v>66</v>
      </c>
      <c r="P477" s="394"/>
      <c r="Q477" s="394"/>
      <c r="R477" s="394"/>
      <c r="S477" s="394"/>
      <c r="T477" s="394"/>
      <c r="U477" s="395"/>
      <c r="V477" s="37" t="s">
        <v>65</v>
      </c>
      <c r="W477" s="364">
        <f>IFERROR(SUM(W470:W475),"0")</f>
        <v>3000</v>
      </c>
      <c r="X477" s="364">
        <f>IFERROR(SUM(X470:X475),"0")</f>
        <v>3004.32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5"/>
      <c r="AA478" s="355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9">
        <v>4607091383409</v>
      </c>
      <c r="E479" s="368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7"/>
      <c r="Q479" s="367"/>
      <c r="R479" s="367"/>
      <c r="S479" s="368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9">
        <v>4607091383416</v>
      </c>
      <c r="E480" s="368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7"/>
      <c r="Q480" s="367"/>
      <c r="R480" s="367"/>
      <c r="S480" s="368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9">
        <v>4680115883536</v>
      </c>
      <c r="E481" s="368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7"/>
      <c r="Q481" s="367"/>
      <c r="R481" s="367"/>
      <c r="S481" s="368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3" t="s">
        <v>66</v>
      </c>
      <c r="P482" s="394"/>
      <c r="Q482" s="394"/>
      <c r="R482" s="394"/>
      <c r="S482" s="394"/>
      <c r="T482" s="394"/>
      <c r="U482" s="395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3" t="s">
        <v>66</v>
      </c>
      <c r="P483" s="394"/>
      <c r="Q483" s="394"/>
      <c r="R483" s="394"/>
      <c r="S483" s="394"/>
      <c r="T483" s="394"/>
      <c r="U483" s="395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5"/>
      <c r="AA484" s="355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9">
        <v>4680115885035</v>
      </c>
      <c r="E485" s="368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7"/>
      <c r="Q485" s="367"/>
      <c r="R485" s="367"/>
      <c r="S485" s="368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3" t="s">
        <v>66</v>
      </c>
      <c r="P486" s="394"/>
      <c r="Q486" s="394"/>
      <c r="R486" s="394"/>
      <c r="S486" s="394"/>
      <c r="T486" s="394"/>
      <c r="U486" s="395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3" t="s">
        <v>66</v>
      </c>
      <c r="P487" s="394"/>
      <c r="Q487" s="394"/>
      <c r="R487" s="394"/>
      <c r="S487" s="394"/>
      <c r="T487" s="394"/>
      <c r="U487" s="395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9" t="s">
        <v>632</v>
      </c>
      <c r="B488" s="450"/>
      <c r="C488" s="450"/>
      <c r="D488" s="450"/>
      <c r="E488" s="450"/>
      <c r="F488" s="450"/>
      <c r="G488" s="450"/>
      <c r="H488" s="450"/>
      <c r="I488" s="450"/>
      <c r="J488" s="450"/>
      <c r="K488" s="450"/>
      <c r="L488" s="450"/>
      <c r="M488" s="450"/>
      <c r="N488" s="450"/>
      <c r="O488" s="450"/>
      <c r="P488" s="450"/>
      <c r="Q488" s="450"/>
      <c r="R488" s="450"/>
      <c r="S488" s="450"/>
      <c r="T488" s="450"/>
      <c r="U488" s="450"/>
      <c r="V488" s="450"/>
      <c r="W488" s="450"/>
      <c r="X488" s="450"/>
      <c r="Y488" s="450"/>
      <c r="Z488" s="48"/>
      <c r="AA488" s="48"/>
    </row>
    <row r="489" spans="1:54" ht="16.5" customHeight="1" x14ac:dyDescent="0.25">
      <c r="A489" s="381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6"/>
      <c r="AA489" s="356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5"/>
      <c r="AA490" s="355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9">
        <v>4640242181011</v>
      </c>
      <c r="E491" s="368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9" t="s">
        <v>636</v>
      </c>
      <c r="P491" s="367"/>
      <c r="Q491" s="367"/>
      <c r="R491" s="367"/>
      <c r="S491" s="368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9">
        <v>4640242180441</v>
      </c>
      <c r="E492" s="368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3" t="s">
        <v>639</v>
      </c>
      <c r="P492" s="367"/>
      <c r="Q492" s="367"/>
      <c r="R492" s="367"/>
      <c r="S492" s="368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9">
        <v>4640242180564</v>
      </c>
      <c r="E493" s="368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7"/>
      <c r="Q493" s="367"/>
      <c r="R493" s="367"/>
      <c r="S493" s="368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9">
        <v>4640242180922</v>
      </c>
      <c r="E494" s="368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7" t="s">
        <v>645</v>
      </c>
      <c r="P494" s="367"/>
      <c r="Q494" s="367"/>
      <c r="R494" s="367"/>
      <c r="S494" s="368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9">
        <v>4640242180038</v>
      </c>
      <c r="E495" s="368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4" t="s">
        <v>648</v>
      </c>
      <c r="P495" s="367"/>
      <c r="Q495" s="367"/>
      <c r="R495" s="367"/>
      <c r="S495" s="368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3" t="s">
        <v>66</v>
      </c>
      <c r="P496" s="394"/>
      <c r="Q496" s="394"/>
      <c r="R496" s="394"/>
      <c r="S496" s="394"/>
      <c r="T496" s="394"/>
      <c r="U496" s="395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3" t="s">
        <v>66</v>
      </c>
      <c r="P497" s="394"/>
      <c r="Q497" s="394"/>
      <c r="R497" s="394"/>
      <c r="S497" s="394"/>
      <c r="T497" s="394"/>
      <c r="U497" s="395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5"/>
      <c r="AA498" s="355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9">
        <v>4640242180526</v>
      </c>
      <c r="E499" s="368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67"/>
      <c r="Q499" s="367"/>
      <c r="R499" s="367"/>
      <c r="S499" s="368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9">
        <v>4640242180519</v>
      </c>
      <c r="E500" s="368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67"/>
      <c r="Q500" s="367"/>
      <c r="R500" s="367"/>
      <c r="S500" s="368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9">
        <v>4640242180090</v>
      </c>
      <c r="E501" s="368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1" t="s">
        <v>657</v>
      </c>
      <c r="P501" s="367"/>
      <c r="Q501" s="367"/>
      <c r="R501" s="367"/>
      <c r="S501" s="368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3" t="s">
        <v>66</v>
      </c>
      <c r="P502" s="394"/>
      <c r="Q502" s="394"/>
      <c r="R502" s="394"/>
      <c r="S502" s="394"/>
      <c r="T502" s="394"/>
      <c r="U502" s="395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3" t="s">
        <v>66</v>
      </c>
      <c r="P503" s="394"/>
      <c r="Q503" s="394"/>
      <c r="R503" s="394"/>
      <c r="S503" s="394"/>
      <c r="T503" s="394"/>
      <c r="U503" s="395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5"/>
      <c r="AA504" s="355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9">
        <v>4640242180816</v>
      </c>
      <c r="E505" s="368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92" t="s">
        <v>660</v>
      </c>
      <c r="P505" s="367"/>
      <c r="Q505" s="367"/>
      <c r="R505" s="367"/>
      <c r="S505" s="368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9">
        <v>4680115880856</v>
      </c>
      <c r="E506" s="368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7"/>
      <c r="Q506" s="367"/>
      <c r="R506" s="367"/>
      <c r="S506" s="368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9">
        <v>4640242180595</v>
      </c>
      <c r="E507" s="368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31" t="s">
        <v>665</v>
      </c>
      <c r="P507" s="367"/>
      <c r="Q507" s="367"/>
      <c r="R507" s="367"/>
      <c r="S507" s="368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9">
        <v>4640242180908</v>
      </c>
      <c r="E508" s="368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0" t="s">
        <v>668</v>
      </c>
      <c r="P508" s="367"/>
      <c r="Q508" s="367"/>
      <c r="R508" s="367"/>
      <c r="S508" s="368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9">
        <v>4640242180489</v>
      </c>
      <c r="E509" s="368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7"/>
      <c r="Q509" s="367"/>
      <c r="R509" s="367"/>
      <c r="S509" s="368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3" t="s">
        <v>66</v>
      </c>
      <c r="P510" s="394"/>
      <c r="Q510" s="394"/>
      <c r="R510" s="394"/>
      <c r="S510" s="394"/>
      <c r="T510" s="394"/>
      <c r="U510" s="395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3" t="s">
        <v>66</v>
      </c>
      <c r="P511" s="394"/>
      <c r="Q511" s="394"/>
      <c r="R511" s="394"/>
      <c r="S511" s="394"/>
      <c r="T511" s="394"/>
      <c r="U511" s="395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9">
        <v>4680115880870</v>
      </c>
      <c r="E513" s="368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7"/>
      <c r="Q513" s="367"/>
      <c r="R513" s="367"/>
      <c r="S513" s="368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9">
        <v>4640242180540</v>
      </c>
      <c r="E514" s="368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93" t="s">
        <v>676</v>
      </c>
      <c r="P514" s="367"/>
      <c r="Q514" s="367"/>
      <c r="R514" s="367"/>
      <c r="S514" s="368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9">
        <v>4640242181233</v>
      </c>
      <c r="E515" s="368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3" t="s">
        <v>679</v>
      </c>
      <c r="P515" s="367"/>
      <c r="Q515" s="367"/>
      <c r="R515" s="367"/>
      <c r="S515" s="368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9">
        <v>4640242180557</v>
      </c>
      <c r="E516" s="368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0" t="s">
        <v>682</v>
      </c>
      <c r="P516" s="367"/>
      <c r="Q516" s="367"/>
      <c r="R516" s="367"/>
      <c r="S516" s="368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9">
        <v>4640242181226</v>
      </c>
      <c r="E517" s="368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20" t="s">
        <v>685</v>
      </c>
      <c r="P517" s="367"/>
      <c r="Q517" s="367"/>
      <c r="R517" s="367"/>
      <c r="S517" s="368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3" t="s">
        <v>66</v>
      </c>
      <c r="P518" s="394"/>
      <c r="Q518" s="394"/>
      <c r="R518" s="394"/>
      <c r="S518" s="394"/>
      <c r="T518" s="394"/>
      <c r="U518" s="395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3" t="s">
        <v>66</v>
      </c>
      <c r="P519" s="394"/>
      <c r="Q519" s="394"/>
      <c r="R519" s="394"/>
      <c r="S519" s="394"/>
      <c r="T519" s="394"/>
      <c r="U519" s="395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5"/>
      <c r="AA520" s="355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9">
        <v>4640242180120</v>
      </c>
      <c r="E521" s="368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7" t="s">
        <v>688</v>
      </c>
      <c r="P521" s="367"/>
      <c r="Q521" s="367"/>
      <c r="R521" s="367"/>
      <c r="S521" s="368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9">
        <v>4640242180137</v>
      </c>
      <c r="E522" s="368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9" t="s">
        <v>691</v>
      </c>
      <c r="P522" s="367"/>
      <c r="Q522" s="367"/>
      <c r="R522" s="367"/>
      <c r="S522" s="368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3" t="s">
        <v>66</v>
      </c>
      <c r="P523" s="394"/>
      <c r="Q523" s="394"/>
      <c r="R523" s="394"/>
      <c r="S523" s="394"/>
      <c r="T523" s="394"/>
      <c r="U523" s="395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3" t="s">
        <v>66</v>
      </c>
      <c r="P524" s="394"/>
      <c r="Q524" s="394"/>
      <c r="R524" s="394"/>
      <c r="S524" s="394"/>
      <c r="T524" s="394"/>
      <c r="U524" s="395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0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6"/>
      <c r="O525" s="485" t="s">
        <v>692</v>
      </c>
      <c r="P525" s="486"/>
      <c r="Q525" s="486"/>
      <c r="R525" s="486"/>
      <c r="S525" s="486"/>
      <c r="T525" s="486"/>
      <c r="U525" s="487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17500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17520.48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6"/>
      <c r="O526" s="485" t="s">
        <v>693</v>
      </c>
      <c r="P526" s="486"/>
      <c r="Q526" s="486"/>
      <c r="R526" s="486"/>
      <c r="S526" s="486"/>
      <c r="T526" s="486"/>
      <c r="U526" s="487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18422.39393939394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18443.879999999997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6"/>
      <c r="O527" s="485" t="s">
        <v>694</v>
      </c>
      <c r="P527" s="486"/>
      <c r="Q527" s="486"/>
      <c r="R527" s="486"/>
      <c r="S527" s="486"/>
      <c r="T527" s="486"/>
      <c r="U527" s="487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29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29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6"/>
      <c r="O528" s="485" t="s">
        <v>696</v>
      </c>
      <c r="P528" s="486"/>
      <c r="Q528" s="486"/>
      <c r="R528" s="486"/>
      <c r="S528" s="486"/>
      <c r="T528" s="486"/>
      <c r="U528" s="487"/>
      <c r="V528" s="37" t="s">
        <v>65</v>
      </c>
      <c r="W528" s="364">
        <f>GrossWeightTotal+PalletQtyTotal*25</f>
        <v>19147.39393939394</v>
      </c>
      <c r="X528" s="364">
        <f>GrossWeightTotalR+PalletQtyTotalR*25</f>
        <v>19168.879999999997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6"/>
      <c r="O529" s="485" t="s">
        <v>697</v>
      </c>
      <c r="P529" s="486"/>
      <c r="Q529" s="486"/>
      <c r="R529" s="486"/>
      <c r="S529" s="486"/>
      <c r="T529" s="486"/>
      <c r="U529" s="487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2371.4646464646462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2374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6"/>
      <c r="O530" s="485" t="s">
        <v>698</v>
      </c>
      <c r="P530" s="486"/>
      <c r="Q530" s="486"/>
      <c r="R530" s="486"/>
      <c r="S530" s="486"/>
      <c r="T530" s="486"/>
      <c r="U530" s="487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34.00271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35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54"/>
      <c r="L533" s="370" t="s">
        <v>344</v>
      </c>
      <c r="M533" s="354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54"/>
    </row>
    <row r="534" spans="1:30" ht="13.5" customHeight="1" thickBot="1" x14ac:dyDescent="0.25">
      <c r="A534" s="536"/>
      <c r="B534" s="378"/>
      <c r="C534" s="378"/>
      <c r="D534" s="378"/>
      <c r="E534" s="378"/>
      <c r="F534" s="378"/>
      <c r="G534" s="378"/>
      <c r="H534" s="378"/>
      <c r="I534" s="378"/>
      <c r="J534" s="378"/>
      <c r="K534" s="354"/>
      <c r="L534" s="378"/>
      <c r="M534" s="354"/>
      <c r="N534" s="378"/>
      <c r="O534" s="378"/>
      <c r="P534" s="378"/>
      <c r="Q534" s="378"/>
      <c r="R534" s="378"/>
      <c r="S534" s="378"/>
      <c r="T534" s="378"/>
      <c r="U534" s="378"/>
      <c r="V534" s="378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1501.2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0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0</v>
      </c>
      <c r="J535" s="46">
        <f>IFERROR(X207*1,"0")+IFERROR(X208*1,"0")+IFERROR(X209*1,"0")+IFERROR(X210*1,"0")+IFERROR(X211*1,"0")+IFERROR(X212*1,"0")+IFERROR(X216*1,"0")+IFERROR(X217*1,"0")</f>
        <v>0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6510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0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0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9509.2800000000007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N17:N18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O493:S493"/>
    <mergeCell ref="D152:E152"/>
    <mergeCell ref="O401:U401"/>
    <mergeCell ref="D223:E223"/>
    <mergeCell ref="O290:U290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F5:G5"/>
    <mergeCell ref="O294:S294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O127:S127"/>
    <mergeCell ref="D175:E175"/>
    <mergeCell ref="O114:S114"/>
    <mergeCell ref="D392:E392"/>
    <mergeCell ref="O92:U92"/>
    <mergeCell ref="A362:N363"/>
    <mergeCell ref="A349:N350"/>
    <mergeCell ref="O103:U103"/>
    <mergeCell ref="O118:U118"/>
    <mergeCell ref="D29:E29"/>
    <mergeCell ref="A103:N104"/>
    <mergeCell ref="O107:S107"/>
    <mergeCell ref="O23:U23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D99:E99"/>
    <mergeCell ref="O117:S117"/>
    <mergeCell ref="D270:E270"/>
    <mergeCell ref="A309:Y309"/>
    <mergeCell ref="O388:S388"/>
    <mergeCell ref="D397:E397"/>
    <mergeCell ref="O480:S480"/>
    <mergeCell ref="A12:L12"/>
    <mergeCell ref="D310:E310"/>
    <mergeCell ref="O83:S83"/>
    <mergeCell ref="O132:S132"/>
    <mergeCell ref="O430:S430"/>
    <mergeCell ref="D101:E101"/>
    <mergeCell ref="A33:N34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A9:C9"/>
    <mergeCell ref="O353:U353"/>
    <mergeCell ref="D202:E202"/>
    <mergeCell ref="A250:Y250"/>
    <mergeCell ref="D58:E58"/>
    <mergeCell ref="O251:S251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A464:Y464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O318:U318"/>
    <mergeCell ref="O461:S461"/>
    <mergeCell ref="O312:U312"/>
    <mergeCell ref="A161:Y161"/>
    <mergeCell ref="D288:E288"/>
    <mergeCell ref="D459:E459"/>
    <mergeCell ref="O156:S156"/>
    <mergeCell ref="D136:E136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P13:Q13"/>
    <mergeCell ref="D56:E56"/>
    <mergeCell ref="D127:E127"/>
    <mergeCell ref="D193:E193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A87:Y87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500:S500"/>
    <mergeCell ref="O108:S108"/>
    <mergeCell ref="D183:E183"/>
    <mergeCell ref="O266:S266"/>
    <mergeCell ref="D275:E275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483:U483"/>
    <mergeCell ref="O406:S406"/>
    <mergeCell ref="D190:E190"/>
    <mergeCell ref="D246:E246"/>
    <mergeCell ref="O433:U433"/>
    <mergeCell ref="D40:E40"/>
    <mergeCell ref="D111:E111"/>
    <mergeCell ref="D233:E233"/>
    <mergeCell ref="D282:E282"/>
    <mergeCell ref="D457:E457"/>
    <mergeCell ref="D475:E475"/>
    <mergeCell ref="A43:Y43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D280:E280"/>
    <mergeCell ref="O418:U418"/>
    <mergeCell ref="A145:N146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398:E398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D9:E9"/>
    <mergeCell ref="D180:E180"/>
    <mergeCell ref="F9:G9"/>
    <mergeCell ref="D167:E167"/>
    <mergeCell ref="O354:U354"/>
    <mergeCell ref="A417:N418"/>
    <mergeCell ref="D232:E232"/>
    <mergeCell ref="A364:Y364"/>
    <mergeCell ref="O194:S194"/>
    <mergeCell ref="A120:Y120"/>
    <mergeCell ref="A484:Y484"/>
    <mergeCell ref="O121:S121"/>
    <mergeCell ref="O412:U412"/>
    <mergeCell ref="O181:S181"/>
    <mergeCell ref="O492:S492"/>
    <mergeCell ref="O479:S479"/>
    <mergeCell ref="V533:V534"/>
    <mergeCell ref="D26:E26"/>
    <mergeCell ref="Q532:R532"/>
    <mergeCell ref="O164:U164"/>
    <mergeCell ref="D324:E324"/>
    <mergeCell ref="O462:U462"/>
    <mergeCell ref="D517:E517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O397:S397"/>
    <mergeCell ref="O245:S245"/>
    <mergeCell ref="A171:Y171"/>
    <mergeCell ref="A231:Y231"/>
    <mergeCell ref="O372:S372"/>
    <mergeCell ref="O310:S310"/>
    <mergeCell ref="D390:E390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08:E108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K17:K18"/>
    <mergeCell ref="A21:Y21"/>
    <mergeCell ref="D27:E27"/>
    <mergeCell ref="O33:U33"/>
    <mergeCell ref="A45:N46"/>
    <mergeCell ref="A55:Y55"/>
    <mergeCell ref="A47:Y47"/>
    <mergeCell ref="O26:S26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D494:E494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O224:S224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2024-04-26T07:38:36Z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