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56261C2-39E7-4BEA-A7F2-D1833D2187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X650" i="1"/>
  <c r="BO649" i="1"/>
  <c r="BM649" i="1"/>
  <c r="Y649" i="1"/>
  <c r="Y651" i="1" s="1"/>
  <c r="X647" i="1"/>
  <c r="Y646" i="1"/>
  <c r="X646" i="1"/>
  <c r="BP645" i="1"/>
  <c r="BO645" i="1"/>
  <c r="BN645" i="1"/>
  <c r="BM645" i="1"/>
  <c r="Z645" i="1"/>
  <c r="Z646" i="1" s="1"/>
  <c r="Y645" i="1"/>
  <c r="Y647" i="1" s="1"/>
  <c r="X643" i="1"/>
  <c r="X642" i="1"/>
  <c r="BO641" i="1"/>
  <c r="BM641" i="1"/>
  <c r="Y641" i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Z638" i="1" s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5" i="1" s="1"/>
  <c r="Y617" i="1"/>
  <c r="Y626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Y604" i="1"/>
  <c r="X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Z604" i="1" s="1"/>
  <c r="Y600" i="1"/>
  <c r="Y605" i="1" s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P592" i="1" s="1"/>
  <c r="BO591" i="1"/>
  <c r="BM591" i="1"/>
  <c r="Y591" i="1"/>
  <c r="BP591" i="1" s="1"/>
  <c r="BO590" i="1"/>
  <c r="BM590" i="1"/>
  <c r="Y590" i="1"/>
  <c r="X586" i="1"/>
  <c r="Y585" i="1"/>
  <c r="X585" i="1"/>
  <c r="BP584" i="1"/>
  <c r="BO584" i="1"/>
  <c r="BN584" i="1"/>
  <c r="BM584" i="1"/>
  <c r="Z584" i="1"/>
  <c r="Y584" i="1"/>
  <c r="BP583" i="1"/>
  <c r="BO583" i="1"/>
  <c r="BN583" i="1"/>
  <c r="BM583" i="1"/>
  <c r="Z583" i="1"/>
  <c r="Z585" i="1" s="1"/>
  <c r="Y583" i="1"/>
  <c r="Y586" i="1" s="1"/>
  <c r="P583" i="1"/>
  <c r="X581" i="1"/>
  <c r="X580" i="1"/>
  <c r="BP579" i="1"/>
  <c r="BO579" i="1"/>
  <c r="BN579" i="1"/>
  <c r="BM579" i="1"/>
  <c r="Z579" i="1"/>
  <c r="Y579" i="1"/>
  <c r="P579" i="1"/>
  <c r="BO578" i="1"/>
  <c r="BM578" i="1"/>
  <c r="Y578" i="1"/>
  <c r="BP578" i="1" s="1"/>
  <c r="P578" i="1"/>
  <c r="BP577" i="1"/>
  <c r="BO577" i="1"/>
  <c r="BN577" i="1"/>
  <c r="BM577" i="1"/>
  <c r="Z577" i="1"/>
  <c r="Y577" i="1"/>
  <c r="Y581" i="1" s="1"/>
  <c r="P577" i="1"/>
  <c r="X575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BP571" i="1" s="1"/>
  <c r="BO570" i="1"/>
  <c r="BM570" i="1"/>
  <c r="Y570" i="1"/>
  <c r="BP570" i="1" s="1"/>
  <c r="P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BP567" i="1" s="1"/>
  <c r="P567" i="1"/>
  <c r="BP566" i="1"/>
  <c r="BO566" i="1"/>
  <c r="BN566" i="1"/>
  <c r="BM566" i="1"/>
  <c r="Z566" i="1"/>
  <c r="Y566" i="1"/>
  <c r="P566" i="1"/>
  <c r="BO565" i="1"/>
  <c r="BM565" i="1"/>
  <c r="Y565" i="1"/>
  <c r="Y575" i="1" s="1"/>
  <c r="P565" i="1"/>
  <c r="X563" i="1"/>
  <c r="X562" i="1"/>
  <c r="BO561" i="1"/>
  <c r="BM561" i="1"/>
  <c r="Y561" i="1"/>
  <c r="BP561" i="1" s="1"/>
  <c r="BO560" i="1"/>
  <c r="BM560" i="1"/>
  <c r="Y560" i="1"/>
  <c r="BP560" i="1" s="1"/>
  <c r="P560" i="1"/>
  <c r="BP559" i="1"/>
  <c r="BO559" i="1"/>
  <c r="BN559" i="1"/>
  <c r="BM559" i="1"/>
  <c r="Z559" i="1"/>
  <c r="Y559" i="1"/>
  <c r="Y562" i="1" s="1"/>
  <c r="P559" i="1"/>
  <c r="X557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P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P551" i="1"/>
  <c r="BP550" i="1"/>
  <c r="BO550" i="1"/>
  <c r="BN550" i="1"/>
  <c r="BM550" i="1"/>
  <c r="Z550" i="1"/>
  <c r="Y550" i="1"/>
  <c r="P550" i="1"/>
  <c r="BO549" i="1"/>
  <c r="BM549" i="1"/>
  <c r="Y549" i="1"/>
  <c r="BP549" i="1" s="1"/>
  <c r="P549" i="1"/>
  <c r="BP548" i="1"/>
  <c r="BO548" i="1"/>
  <c r="BN548" i="1"/>
  <c r="BM548" i="1"/>
  <c r="Z548" i="1"/>
  <c r="Y548" i="1"/>
  <c r="P548" i="1"/>
  <c r="BO547" i="1"/>
  <c r="BM547" i="1"/>
  <c r="Y547" i="1"/>
  <c r="BP547" i="1" s="1"/>
  <c r="P547" i="1"/>
  <c r="BP546" i="1"/>
  <c r="BO546" i="1"/>
  <c r="BN546" i="1"/>
  <c r="BM546" i="1"/>
  <c r="Z546" i="1"/>
  <c r="Y546" i="1"/>
  <c r="P546" i="1"/>
  <c r="BO545" i="1"/>
  <c r="BM545" i="1"/>
  <c r="Y545" i="1"/>
  <c r="AC662" i="1" s="1"/>
  <c r="P545" i="1"/>
  <c r="X541" i="1"/>
  <c r="X540" i="1"/>
  <c r="BO539" i="1"/>
  <c r="BM539" i="1"/>
  <c r="Y539" i="1"/>
  <c r="AB662" i="1" s="1"/>
  <c r="P539" i="1"/>
  <c r="X536" i="1"/>
  <c r="X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P518" i="1" s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Y520" i="1" s="1"/>
  <c r="P514" i="1"/>
  <c r="X512" i="1"/>
  <c r="Y511" i="1"/>
  <c r="X511" i="1"/>
  <c r="BP510" i="1"/>
  <c r="BO510" i="1"/>
  <c r="BN510" i="1"/>
  <c r="BM510" i="1"/>
  <c r="Z510" i="1"/>
  <c r="Z511" i="1" s="1"/>
  <c r="Y510" i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Y502" i="1" s="1"/>
  <c r="P500" i="1"/>
  <c r="BP499" i="1"/>
  <c r="BO499" i="1"/>
  <c r="BN499" i="1"/>
  <c r="BM499" i="1"/>
  <c r="Z499" i="1"/>
  <c r="Y499" i="1"/>
  <c r="Y501" i="1" s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P482" i="1"/>
  <c r="BP481" i="1"/>
  <c r="BO481" i="1"/>
  <c r="BN481" i="1"/>
  <c r="BM481" i="1"/>
  <c r="Z481" i="1"/>
  <c r="Y481" i="1"/>
  <c r="P481" i="1"/>
  <c r="BO480" i="1"/>
  <c r="BM480" i="1"/>
  <c r="Y480" i="1"/>
  <c r="BP480" i="1" s="1"/>
  <c r="P480" i="1"/>
  <c r="BP479" i="1"/>
  <c r="BO479" i="1"/>
  <c r="BN479" i="1"/>
  <c r="BM479" i="1"/>
  <c r="Z479" i="1"/>
  <c r="Y479" i="1"/>
  <c r="P479" i="1"/>
  <c r="BO478" i="1"/>
  <c r="BM478" i="1"/>
  <c r="Y478" i="1"/>
  <c r="BP478" i="1" s="1"/>
  <c r="P478" i="1"/>
  <c r="BP477" i="1"/>
  <c r="BO477" i="1"/>
  <c r="BN477" i="1"/>
  <c r="BM477" i="1"/>
  <c r="Z477" i="1"/>
  <c r="Y477" i="1"/>
  <c r="Y496" i="1" s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Y464" i="1" s="1"/>
  <c r="P460" i="1"/>
  <c r="BP459" i="1"/>
  <c r="BO459" i="1"/>
  <c r="BN459" i="1"/>
  <c r="BM459" i="1"/>
  <c r="Z459" i="1"/>
  <c r="Y459" i="1"/>
  <c r="Y465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X662" i="1" s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Y440" i="1" s="1"/>
  <c r="P438" i="1"/>
  <c r="X436" i="1"/>
  <c r="X435" i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Y436" i="1" s="1"/>
  <c r="P432" i="1"/>
  <c r="X430" i="1"/>
  <c r="X429" i="1"/>
  <c r="BO428" i="1"/>
  <c r="BM428" i="1"/>
  <c r="Y428" i="1"/>
  <c r="Y430" i="1" s="1"/>
  <c r="P428" i="1"/>
  <c r="BP427" i="1"/>
  <c r="BO427" i="1"/>
  <c r="BN427" i="1"/>
  <c r="BM427" i="1"/>
  <c r="Z427" i="1"/>
  <c r="Y427" i="1"/>
  <c r="Y429" i="1" s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Y408" i="1" s="1"/>
  <c r="P406" i="1"/>
  <c r="BP405" i="1"/>
  <c r="BO405" i="1"/>
  <c r="BN405" i="1"/>
  <c r="BM405" i="1"/>
  <c r="Z405" i="1"/>
  <c r="Y405" i="1"/>
  <c r="Y409" i="1" s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Y397" i="1" s="1"/>
  <c r="P395" i="1"/>
  <c r="BP394" i="1"/>
  <c r="BO394" i="1"/>
  <c r="BN394" i="1"/>
  <c r="BM394" i="1"/>
  <c r="Z394" i="1"/>
  <c r="Y394" i="1"/>
  <c r="Y398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Y391" i="1" s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Y392" i="1" s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Y385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Y379" i="1" s="1"/>
  <c r="P373" i="1"/>
  <c r="BP372" i="1"/>
  <c r="BO372" i="1"/>
  <c r="BN372" i="1"/>
  <c r="BM372" i="1"/>
  <c r="Z372" i="1"/>
  <c r="Y372" i="1"/>
  <c r="Y378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N356" i="1"/>
  <c r="BM356" i="1"/>
  <c r="Z356" i="1"/>
  <c r="Y356" i="1"/>
  <c r="BP356" i="1" s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BP353" i="1"/>
  <c r="BO353" i="1"/>
  <c r="BN353" i="1"/>
  <c r="BM353" i="1"/>
  <c r="Z353" i="1"/>
  <c r="Y353" i="1"/>
  <c r="P353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Y350" i="1" s="1"/>
  <c r="P347" i="1"/>
  <c r="X345" i="1"/>
  <c r="X344" i="1"/>
  <c r="BO343" i="1"/>
  <c r="BM343" i="1"/>
  <c r="Y343" i="1"/>
  <c r="T662" i="1" s="1"/>
  <c r="P343" i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Y339" i="1" s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S662" i="1" s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62" i="1" s="1"/>
  <c r="P316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BO307" i="1"/>
  <c r="BM307" i="1"/>
  <c r="Y307" i="1"/>
  <c r="BP307" i="1" s="1"/>
  <c r="P307" i="1"/>
  <c r="BP306" i="1"/>
  <c r="BO306" i="1"/>
  <c r="BN306" i="1"/>
  <c r="BM306" i="1"/>
  <c r="Z306" i="1"/>
  <c r="Y306" i="1"/>
  <c r="Y312" i="1" s="1"/>
  <c r="P306" i="1"/>
  <c r="X303" i="1"/>
  <c r="X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N299" i="1"/>
  <c r="BM299" i="1"/>
  <c r="Z299" i="1"/>
  <c r="Y299" i="1"/>
  <c r="P662" i="1" s="1"/>
  <c r="P299" i="1"/>
  <c r="X296" i="1"/>
  <c r="X295" i="1"/>
  <c r="BO294" i="1"/>
  <c r="BM294" i="1"/>
  <c r="Y294" i="1"/>
  <c r="O662" i="1" s="1"/>
  <c r="P294" i="1"/>
  <c r="X291" i="1"/>
  <c r="X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P281" i="1"/>
  <c r="BO280" i="1"/>
  <c r="BM280" i="1"/>
  <c r="Y280" i="1"/>
  <c r="M662" i="1" s="1"/>
  <c r="P280" i="1"/>
  <c r="X277" i="1"/>
  <c r="X276" i="1"/>
  <c r="BO275" i="1"/>
  <c r="BM275" i="1"/>
  <c r="Y275" i="1"/>
  <c r="Y277" i="1" s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L662" i="1" s="1"/>
  <c r="P263" i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Y247" i="1" s="1"/>
  <c r="P243" i="1"/>
  <c r="BP242" i="1"/>
  <c r="BO242" i="1"/>
  <c r="BN242" i="1"/>
  <c r="BM242" i="1"/>
  <c r="Z242" i="1"/>
  <c r="Y242" i="1"/>
  <c r="Y248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Y239" i="1" s="1"/>
  <c r="P228" i="1"/>
  <c r="X226" i="1"/>
  <c r="X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5" i="1" s="1"/>
  <c r="P217" i="1"/>
  <c r="X215" i="1"/>
  <c r="X214" i="1"/>
  <c r="BO213" i="1"/>
  <c r="BM213" i="1"/>
  <c r="Y213" i="1"/>
  <c r="Y215" i="1" s="1"/>
  <c r="P213" i="1"/>
  <c r="BP212" i="1"/>
  <c r="BO212" i="1"/>
  <c r="BN212" i="1"/>
  <c r="BM212" i="1"/>
  <c r="Z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J662" i="1" s="1"/>
  <c r="P207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BP195" i="1"/>
  <c r="BO195" i="1"/>
  <c r="BN195" i="1"/>
  <c r="BM195" i="1"/>
  <c r="Z195" i="1"/>
  <c r="Y195" i="1"/>
  <c r="Y203" i="1" s="1"/>
  <c r="P195" i="1"/>
  <c r="X193" i="1"/>
  <c r="Y192" i="1"/>
  <c r="X192" i="1"/>
  <c r="BP191" i="1"/>
  <c r="BO191" i="1"/>
  <c r="BN191" i="1"/>
  <c r="BM191" i="1"/>
  <c r="Z191" i="1"/>
  <c r="Z192" i="1" s="1"/>
  <c r="Y191" i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Y187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1" i="1" s="1"/>
  <c r="P175" i="1"/>
  <c r="X173" i="1"/>
  <c r="X172" i="1"/>
  <c r="BO171" i="1"/>
  <c r="BM171" i="1"/>
  <c r="Y171" i="1"/>
  <c r="H662" i="1" s="1"/>
  <c r="P171" i="1"/>
  <c r="X168" i="1"/>
  <c r="X167" i="1"/>
  <c r="BO166" i="1"/>
  <c r="BM166" i="1"/>
  <c r="Y166" i="1"/>
  <c r="Y168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1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Y147" i="1" s="1"/>
  <c r="P140" i="1"/>
  <c r="BP139" i="1"/>
  <c r="BO139" i="1"/>
  <c r="BN139" i="1"/>
  <c r="BM139" i="1"/>
  <c r="Z139" i="1"/>
  <c r="Y139" i="1"/>
  <c r="Y146" i="1" s="1"/>
  <c r="P139" i="1"/>
  <c r="X137" i="1"/>
  <c r="X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BP133" i="1"/>
  <c r="BO133" i="1"/>
  <c r="BN133" i="1"/>
  <c r="BM133" i="1"/>
  <c r="Z133" i="1"/>
  <c r="Y133" i="1"/>
  <c r="P133" i="1"/>
  <c r="BO132" i="1"/>
  <c r="BM132" i="1"/>
  <c r="Y132" i="1"/>
  <c r="BP132" i="1" s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62" i="1" s="1"/>
  <c r="P123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0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Y97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Y79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6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5" i="1" s="1"/>
  <c r="P26" i="1"/>
  <c r="X24" i="1"/>
  <c r="X23" i="1"/>
  <c r="X656" i="1" s="1"/>
  <c r="BO22" i="1"/>
  <c r="X654" i="1" s="1"/>
  <c r="BM22" i="1"/>
  <c r="X653" i="1" s="1"/>
  <c r="X655" i="1" s="1"/>
  <c r="Y22" i="1"/>
  <c r="B662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Y36" i="1"/>
  <c r="C662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Z72" i="1" s="1"/>
  <c r="BN63" i="1"/>
  <c r="BP63" i="1"/>
  <c r="Z65" i="1"/>
  <c r="BN65" i="1"/>
  <c r="Z68" i="1"/>
  <c r="BN68" i="1"/>
  <c r="Z70" i="1"/>
  <c r="BN70" i="1"/>
  <c r="Y73" i="1"/>
  <c r="Z76" i="1"/>
  <c r="Z79" i="1" s="1"/>
  <c r="BN76" i="1"/>
  <c r="BP76" i="1"/>
  <c r="Z77" i="1"/>
  <c r="BN77" i="1"/>
  <c r="Z83" i="1"/>
  <c r="Z88" i="1" s="1"/>
  <c r="BN83" i="1"/>
  <c r="BP83" i="1"/>
  <c r="Z85" i="1"/>
  <c r="BN85" i="1"/>
  <c r="Z87" i="1"/>
  <c r="BN87" i="1"/>
  <c r="Z95" i="1"/>
  <c r="Z97" i="1" s="1"/>
  <c r="BN95" i="1"/>
  <c r="BP95" i="1"/>
  <c r="Z101" i="1"/>
  <c r="Z103" i="1" s="1"/>
  <c r="BN101" i="1"/>
  <c r="BP101" i="1"/>
  <c r="E662" i="1"/>
  <c r="Z108" i="1"/>
  <c r="Z111" i="1" s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Y119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Y137" i="1"/>
  <c r="Z140" i="1"/>
  <c r="Z146" i="1" s="1"/>
  <c r="BN140" i="1"/>
  <c r="BP140" i="1"/>
  <c r="Z141" i="1"/>
  <c r="BN141" i="1"/>
  <c r="Z143" i="1"/>
  <c r="BN143" i="1"/>
  <c r="Z145" i="1"/>
  <c r="BN145" i="1"/>
  <c r="Z149" i="1"/>
  <c r="Z151" i="1" s="1"/>
  <c r="BN149" i="1"/>
  <c r="BP149" i="1"/>
  <c r="Y152" i="1"/>
  <c r="G662" i="1"/>
  <c r="Z156" i="1"/>
  <c r="Z157" i="1" s="1"/>
  <c r="BN156" i="1"/>
  <c r="BP156" i="1"/>
  <c r="Y157" i="1"/>
  <c r="Z160" i="1"/>
  <c r="Z162" i="1" s="1"/>
  <c r="BN160" i="1"/>
  <c r="BP160" i="1"/>
  <c r="Y163" i="1"/>
  <c r="Z166" i="1"/>
  <c r="Z167" i="1" s="1"/>
  <c r="BN166" i="1"/>
  <c r="BP166" i="1"/>
  <c r="Z171" i="1"/>
  <c r="Z172" i="1" s="1"/>
  <c r="BN171" i="1"/>
  <c r="BP171" i="1"/>
  <c r="Y172" i="1"/>
  <c r="Z175" i="1"/>
  <c r="Z180" i="1" s="1"/>
  <c r="BN175" i="1"/>
  <c r="BP175" i="1"/>
  <c r="Z177" i="1"/>
  <c r="BN177" i="1"/>
  <c r="Z179" i="1"/>
  <c r="BN179" i="1"/>
  <c r="Y180" i="1"/>
  <c r="Z183" i="1"/>
  <c r="Z186" i="1" s="1"/>
  <c r="BN183" i="1"/>
  <c r="BP183" i="1"/>
  <c r="Z185" i="1"/>
  <c r="BN185" i="1"/>
  <c r="Y186" i="1"/>
  <c r="I662" i="1"/>
  <c r="Y193" i="1"/>
  <c r="Z196" i="1"/>
  <c r="Z203" i="1" s="1"/>
  <c r="BN196" i="1"/>
  <c r="BP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BP213" i="1"/>
  <c r="Z217" i="1"/>
  <c r="Z225" i="1" s="1"/>
  <c r="BN217" i="1"/>
  <c r="BP217" i="1"/>
  <c r="Z219" i="1"/>
  <c r="BN219" i="1"/>
  <c r="Z221" i="1"/>
  <c r="BN221" i="1"/>
  <c r="Z223" i="1"/>
  <c r="BN223" i="1"/>
  <c r="Y226" i="1"/>
  <c r="Z229" i="1"/>
  <c r="Z239" i="1" s="1"/>
  <c r="BN229" i="1"/>
  <c r="Z231" i="1"/>
  <c r="BN231" i="1"/>
  <c r="Z233" i="1"/>
  <c r="BN233" i="1"/>
  <c r="Z235" i="1"/>
  <c r="BN235" i="1"/>
  <c r="Z237" i="1"/>
  <c r="BN237" i="1"/>
  <c r="Y240" i="1"/>
  <c r="Z243" i="1"/>
  <c r="Z247" i="1" s="1"/>
  <c r="BN243" i="1"/>
  <c r="BP243" i="1"/>
  <c r="Z245" i="1"/>
  <c r="BN245" i="1"/>
  <c r="K662" i="1"/>
  <c r="Z252" i="1"/>
  <c r="Z259" i="1" s="1"/>
  <c r="BN252" i="1"/>
  <c r="Z254" i="1"/>
  <c r="BN254" i="1"/>
  <c r="Z256" i="1"/>
  <c r="BN256" i="1"/>
  <c r="Z258" i="1"/>
  <c r="BN258" i="1"/>
  <c r="Y259" i="1"/>
  <c r="Z263" i="1"/>
  <c r="Z272" i="1" s="1"/>
  <c r="BN263" i="1"/>
  <c r="BP263" i="1"/>
  <c r="Z265" i="1"/>
  <c r="BN265" i="1"/>
  <c r="Z266" i="1"/>
  <c r="BN266" i="1"/>
  <c r="Z268" i="1"/>
  <c r="BN268" i="1"/>
  <c r="Z270" i="1"/>
  <c r="BN270" i="1"/>
  <c r="Y273" i="1"/>
  <c r="Z275" i="1"/>
  <c r="Z276" i="1" s="1"/>
  <c r="BN275" i="1"/>
  <c r="BP275" i="1"/>
  <c r="Y276" i="1"/>
  <c r="Z280" i="1"/>
  <c r="Z290" i="1" s="1"/>
  <c r="BN280" i="1"/>
  <c r="BP280" i="1"/>
  <c r="Z283" i="1"/>
  <c r="BN283" i="1"/>
  <c r="Z285" i="1"/>
  <c r="BN285" i="1"/>
  <c r="Z287" i="1"/>
  <c r="BN287" i="1"/>
  <c r="Z289" i="1"/>
  <c r="BN289" i="1"/>
  <c r="Y290" i="1"/>
  <c r="Z294" i="1"/>
  <c r="Z295" i="1" s="1"/>
  <c r="BN294" i="1"/>
  <c r="BP294" i="1"/>
  <c r="Y295" i="1"/>
  <c r="BP299" i="1"/>
  <c r="Z301" i="1"/>
  <c r="BN301" i="1"/>
  <c r="Y302" i="1"/>
  <c r="Y340" i="1"/>
  <c r="Y345" i="1"/>
  <c r="Y349" i="1"/>
  <c r="BP357" i="1"/>
  <c r="BN357" i="1"/>
  <c r="BP359" i="1"/>
  <c r="BN359" i="1"/>
  <c r="Z359" i="1"/>
  <c r="BP367" i="1"/>
  <c r="BN367" i="1"/>
  <c r="Z367" i="1"/>
  <c r="H9" i="1"/>
  <c r="Y24" i="1"/>
  <c r="Y72" i="1"/>
  <c r="Y129" i="1"/>
  <c r="Y173" i="1"/>
  <c r="Y209" i="1"/>
  <c r="Y260" i="1"/>
  <c r="Y272" i="1"/>
  <c r="Y291" i="1"/>
  <c r="Y296" i="1"/>
  <c r="Z300" i="1"/>
  <c r="Z302" i="1" s="1"/>
  <c r="BN300" i="1"/>
  <c r="Y303" i="1"/>
  <c r="Q662" i="1"/>
  <c r="Z307" i="1"/>
  <c r="Z312" i="1" s="1"/>
  <c r="BN307" i="1"/>
  <c r="Z308" i="1"/>
  <c r="BN308" i="1"/>
  <c r="Z310" i="1"/>
  <c r="BN310" i="1"/>
  <c r="Y313" i="1"/>
  <c r="Y318" i="1"/>
  <c r="Y331" i="1"/>
  <c r="Z338" i="1"/>
  <c r="Z339" i="1" s="1"/>
  <c r="BN338" i="1"/>
  <c r="Z343" i="1"/>
  <c r="Z344" i="1" s="1"/>
  <c r="BN343" i="1"/>
  <c r="BP343" i="1"/>
  <c r="Y344" i="1"/>
  <c r="Z347" i="1"/>
  <c r="Z349" i="1" s="1"/>
  <c r="BN347" i="1"/>
  <c r="BP347" i="1"/>
  <c r="U662" i="1"/>
  <c r="Y362" i="1"/>
  <c r="Z355" i="1"/>
  <c r="Z362" i="1" s="1"/>
  <c r="BN355" i="1"/>
  <c r="Z357" i="1"/>
  <c r="BP361" i="1"/>
  <c r="BN361" i="1"/>
  <c r="Z361" i="1"/>
  <c r="Y363" i="1"/>
  <c r="Y370" i="1"/>
  <c r="BP365" i="1"/>
  <c r="BN365" i="1"/>
  <c r="Z365" i="1"/>
  <c r="Y369" i="1"/>
  <c r="Z373" i="1"/>
  <c r="Z378" i="1" s="1"/>
  <c r="BN373" i="1"/>
  <c r="BP373" i="1"/>
  <c r="Z375" i="1"/>
  <c r="BN375" i="1"/>
  <c r="Z377" i="1"/>
  <c r="BN377" i="1"/>
  <c r="Z381" i="1"/>
  <c r="Z384" i="1" s="1"/>
  <c r="BN381" i="1"/>
  <c r="BP381" i="1"/>
  <c r="Z383" i="1"/>
  <c r="BN383" i="1"/>
  <c r="Y384" i="1"/>
  <c r="Z389" i="1"/>
  <c r="Z391" i="1" s="1"/>
  <c r="BN389" i="1"/>
  <c r="BP389" i="1"/>
  <c r="Z395" i="1"/>
  <c r="Z397" i="1" s="1"/>
  <c r="BN395" i="1"/>
  <c r="BP395" i="1"/>
  <c r="V662" i="1"/>
  <c r="Y403" i="1"/>
  <c r="Z406" i="1"/>
  <c r="Z408" i="1" s="1"/>
  <c r="BN406" i="1"/>
  <c r="BP406" i="1"/>
  <c r="W662" i="1"/>
  <c r="Z414" i="1"/>
  <c r="Z424" i="1" s="1"/>
  <c r="BN414" i="1"/>
  <c r="Z416" i="1"/>
  <c r="BN416" i="1"/>
  <c r="Z418" i="1"/>
  <c r="BN418" i="1"/>
  <c r="Z420" i="1"/>
  <c r="BN420" i="1"/>
  <c r="Z422" i="1"/>
  <c r="BN422" i="1"/>
  <c r="Y425" i="1"/>
  <c r="Z428" i="1"/>
  <c r="Z429" i="1" s="1"/>
  <c r="BN428" i="1"/>
  <c r="BP428" i="1"/>
  <c r="Z432" i="1"/>
  <c r="Z435" i="1" s="1"/>
  <c r="BN432" i="1"/>
  <c r="BP432" i="1"/>
  <c r="Z434" i="1"/>
  <c r="BN434" i="1"/>
  <c r="Y435" i="1"/>
  <c r="Z438" i="1"/>
  <c r="Z440" i="1" s="1"/>
  <c r="BN438" i="1"/>
  <c r="BP438" i="1"/>
  <c r="Y441" i="1"/>
  <c r="Z444" i="1"/>
  <c r="Z451" i="1" s="1"/>
  <c r="BN444" i="1"/>
  <c r="BP444" i="1"/>
  <c r="Z446" i="1"/>
  <c r="BN446" i="1"/>
  <c r="Z448" i="1"/>
  <c r="BN448" i="1"/>
  <c r="Z450" i="1"/>
  <c r="BN450" i="1"/>
  <c r="Y451" i="1"/>
  <c r="Z454" i="1"/>
  <c r="Z456" i="1" s="1"/>
  <c r="BN454" i="1"/>
  <c r="BP454" i="1"/>
  <c r="Y457" i="1"/>
  <c r="Z460" i="1"/>
  <c r="Z464" i="1" s="1"/>
  <c r="BN460" i="1"/>
  <c r="BP460" i="1"/>
  <c r="Z462" i="1"/>
  <c r="BN462" i="1"/>
  <c r="Y662" i="1"/>
  <c r="Y475" i="1"/>
  <c r="Z478" i="1"/>
  <c r="Z496" i="1" s="1"/>
  <c r="BN478" i="1"/>
  <c r="Z480" i="1"/>
  <c r="BN480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4" i="1"/>
  <c r="BN494" i="1"/>
  <c r="Y497" i="1"/>
  <c r="Z500" i="1"/>
  <c r="Z501" i="1" s="1"/>
  <c r="BN500" i="1"/>
  <c r="BP500" i="1"/>
  <c r="Z504" i="1"/>
  <c r="Z506" i="1" s="1"/>
  <c r="BN504" i="1"/>
  <c r="BP504" i="1"/>
  <c r="Y507" i="1"/>
  <c r="Z662" i="1"/>
  <c r="Y512" i="1"/>
  <c r="Z515" i="1"/>
  <c r="Z519" i="1" s="1"/>
  <c r="BN515" i="1"/>
  <c r="Z517" i="1"/>
  <c r="BN517" i="1"/>
  <c r="Z518" i="1"/>
  <c r="BN518" i="1"/>
  <c r="Y519" i="1"/>
  <c r="BP533" i="1"/>
  <c r="BN533" i="1"/>
  <c r="Z533" i="1"/>
  <c r="Y424" i="1"/>
  <c r="Y452" i="1"/>
  <c r="Y523" i="1"/>
  <c r="BP522" i="1"/>
  <c r="BN522" i="1"/>
  <c r="Z522" i="1"/>
  <c r="Z523" i="1" s="1"/>
  <c r="Y524" i="1"/>
  <c r="Y527" i="1"/>
  <c r="BP526" i="1"/>
  <c r="BN526" i="1"/>
  <c r="Z526" i="1"/>
  <c r="Z527" i="1" s="1"/>
  <c r="Y528" i="1"/>
  <c r="AA662" i="1"/>
  <c r="Y535" i="1"/>
  <c r="BP531" i="1"/>
  <c r="BN531" i="1"/>
  <c r="Z531" i="1"/>
  <c r="Y536" i="1"/>
  <c r="BP534" i="1"/>
  <c r="BN534" i="1"/>
  <c r="Z534" i="1"/>
  <c r="Y541" i="1"/>
  <c r="Y556" i="1"/>
  <c r="Y563" i="1"/>
  <c r="Y574" i="1"/>
  <c r="Y580" i="1"/>
  <c r="AD662" i="1"/>
  <c r="Y597" i="1"/>
  <c r="BP594" i="1"/>
  <c r="BN594" i="1"/>
  <c r="Z594" i="1"/>
  <c r="BP596" i="1"/>
  <c r="BN596" i="1"/>
  <c r="Z596" i="1"/>
  <c r="Y598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Y615" i="1"/>
  <c r="Y632" i="1"/>
  <c r="BP628" i="1"/>
  <c r="BN628" i="1"/>
  <c r="Z628" i="1"/>
  <c r="BP630" i="1"/>
  <c r="BN630" i="1"/>
  <c r="Z630" i="1"/>
  <c r="AE662" i="1"/>
  <c r="Z539" i="1"/>
  <c r="Z540" i="1" s="1"/>
  <c r="BN539" i="1"/>
  <c r="BP539" i="1"/>
  <c r="Y540" i="1"/>
  <c r="Z545" i="1"/>
  <c r="Z556" i="1" s="1"/>
  <c r="BN545" i="1"/>
  <c r="BP545" i="1"/>
  <c r="Z547" i="1"/>
  <c r="BN547" i="1"/>
  <c r="Z549" i="1"/>
  <c r="BN549" i="1"/>
  <c r="Z551" i="1"/>
  <c r="BN551" i="1"/>
  <c r="Z552" i="1"/>
  <c r="BN552" i="1"/>
  <c r="Z553" i="1"/>
  <c r="BN553" i="1"/>
  <c r="Y557" i="1"/>
  <c r="Z560" i="1"/>
  <c r="Z562" i="1" s="1"/>
  <c r="BN560" i="1"/>
  <c r="Z561" i="1"/>
  <c r="BN561" i="1"/>
  <c r="Z565" i="1"/>
  <c r="Z574" i="1" s="1"/>
  <c r="BN565" i="1"/>
  <c r="BP565" i="1"/>
  <c r="Z567" i="1"/>
  <c r="BN567" i="1"/>
  <c r="Z570" i="1"/>
  <c r="BN570" i="1"/>
  <c r="Z571" i="1"/>
  <c r="BN571" i="1"/>
  <c r="Z578" i="1"/>
  <c r="Z580" i="1" s="1"/>
  <c r="BN578" i="1"/>
  <c r="Z590" i="1"/>
  <c r="BN590" i="1"/>
  <c r="BP590" i="1"/>
  <c r="Z591" i="1"/>
  <c r="BN591" i="1"/>
  <c r="Z592" i="1"/>
  <c r="BN592" i="1"/>
  <c r="BP593" i="1"/>
  <c r="BN593" i="1"/>
  <c r="Z593" i="1"/>
  <c r="BP595" i="1"/>
  <c r="BN595" i="1"/>
  <c r="Z595" i="1"/>
  <c r="BP608" i="1"/>
  <c r="BN608" i="1"/>
  <c r="Z608" i="1"/>
  <c r="BP610" i="1"/>
  <c r="BN610" i="1"/>
  <c r="Z610" i="1"/>
  <c r="BP612" i="1"/>
  <c r="BN612" i="1"/>
  <c r="Z612" i="1"/>
  <c r="BP629" i="1"/>
  <c r="BN629" i="1"/>
  <c r="Z629" i="1"/>
  <c r="BP631" i="1"/>
  <c r="BN631" i="1"/>
  <c r="Z631" i="1"/>
  <c r="Y633" i="1"/>
  <c r="Y642" i="1"/>
  <c r="BP641" i="1"/>
  <c r="BN641" i="1"/>
  <c r="Z641" i="1"/>
  <c r="Z642" i="1" s="1"/>
  <c r="Y643" i="1"/>
  <c r="Y639" i="1"/>
  <c r="Z649" i="1"/>
  <c r="Z650" i="1" s="1"/>
  <c r="BN649" i="1"/>
  <c r="BP649" i="1"/>
  <c r="Y650" i="1"/>
  <c r="Y652" i="1" l="1"/>
  <c r="Y654" i="1"/>
  <c r="Z597" i="1"/>
  <c r="Z632" i="1"/>
  <c r="Z614" i="1"/>
  <c r="Z535" i="1"/>
  <c r="Z369" i="1"/>
  <c r="Z136" i="1"/>
  <c r="Z128" i="1"/>
  <c r="Z119" i="1"/>
  <c r="Z35" i="1"/>
  <c r="Z657" i="1" s="1"/>
  <c r="Y656" i="1"/>
  <c r="Y653" i="1"/>
  <c r="Y655" i="1" s="1"/>
</calcChain>
</file>

<file path=xl/sharedStrings.xml><?xml version="1.0" encoding="utf-8"?>
<sst xmlns="http://schemas.openxmlformats.org/spreadsheetml/2006/main" count="3062" uniqueCount="1077">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</sst>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46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45606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Воскресенье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18">
        <v>0.375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20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21</v>
      </c>
      <c r="Q10" s="971"/>
      <c r="R10" s="972"/>
      <c r="U10" s="24" t="s">
        <v>22</v>
      </c>
      <c r="V10" s="810" t="s">
        <v>23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6"/>
      <c r="R11" s="907"/>
      <c r="U11" s="24" t="s">
        <v>26</v>
      </c>
      <c r="V11" s="1094" t="s">
        <v>27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28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29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30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31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32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33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34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35</v>
      </c>
      <c r="B17" s="807" t="s">
        <v>36</v>
      </c>
      <c r="C17" s="927" t="s">
        <v>37</v>
      </c>
      <c r="D17" s="807" t="s">
        <v>38</v>
      </c>
      <c r="E17" s="879"/>
      <c r="F17" s="807" t="s">
        <v>39</v>
      </c>
      <c r="G17" s="807" t="s">
        <v>40</v>
      </c>
      <c r="H17" s="807" t="s">
        <v>41</v>
      </c>
      <c r="I17" s="807" t="s">
        <v>42</v>
      </c>
      <c r="J17" s="807" t="s">
        <v>43</v>
      </c>
      <c r="K17" s="807" t="s">
        <v>44</v>
      </c>
      <c r="L17" s="807" t="s">
        <v>45</v>
      </c>
      <c r="M17" s="807" t="s">
        <v>46</v>
      </c>
      <c r="N17" s="807" t="s">
        <v>47</v>
      </c>
      <c r="O17" s="807" t="s">
        <v>48</v>
      </c>
      <c r="P17" s="807" t="s">
        <v>49</v>
      </c>
      <c r="Q17" s="878"/>
      <c r="R17" s="878"/>
      <c r="S17" s="878"/>
      <c r="T17" s="879"/>
      <c r="U17" s="1183" t="s">
        <v>50</v>
      </c>
      <c r="V17" s="910"/>
      <c r="W17" s="807" t="s">
        <v>51</v>
      </c>
      <c r="X17" s="807" t="s">
        <v>52</v>
      </c>
      <c r="Y17" s="1181" t="s">
        <v>53</v>
      </c>
      <c r="Z17" s="1061" t="s">
        <v>54</v>
      </c>
      <c r="AA17" s="1037" t="s">
        <v>55</v>
      </c>
      <c r="AB17" s="1037" t="s">
        <v>56</v>
      </c>
      <c r="AC17" s="1037" t="s">
        <v>57</v>
      </c>
      <c r="AD17" s="1037" t="s">
        <v>58</v>
      </c>
      <c r="AE17" s="1132"/>
      <c r="AF17" s="1133"/>
      <c r="AG17" s="66"/>
      <c r="BD17" s="65" t="s">
        <v>59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60</v>
      </c>
      <c r="V18" s="67" t="s">
        <v>61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62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62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63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70</v>
      </c>
      <c r="Q23" s="777"/>
      <c r="R23" s="777"/>
      <c r="S23" s="777"/>
      <c r="T23" s="777"/>
      <c r="U23" s="777"/>
      <c r="V23" s="778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70</v>
      </c>
      <c r="Q24" s="777"/>
      <c r="R24" s="777"/>
      <c r="S24" s="777"/>
      <c r="T24" s="777"/>
      <c r="U24" s="777"/>
      <c r="V24" s="778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72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30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79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70</v>
      </c>
      <c r="Q35" s="777"/>
      <c r="R35" s="777"/>
      <c r="S35" s="777"/>
      <c r="T35" s="777"/>
      <c r="U35" s="777"/>
      <c r="V35" s="778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70</v>
      </c>
      <c r="Q36" s="777"/>
      <c r="R36" s="777"/>
      <c r="S36" s="777"/>
      <c r="T36" s="777"/>
      <c r="U36" s="777"/>
      <c r="V36" s="778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102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70</v>
      </c>
      <c r="Q39" s="777"/>
      <c r="R39" s="777"/>
      <c r="S39" s="777"/>
      <c r="T39" s="777"/>
      <c r="U39" s="777"/>
      <c r="V39" s="778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70</v>
      </c>
      <c r="Q40" s="777"/>
      <c r="R40" s="777"/>
      <c r="S40" s="777"/>
      <c r="T40" s="777"/>
      <c r="U40" s="777"/>
      <c r="V40" s="778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108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70</v>
      </c>
      <c r="Q43" s="777"/>
      <c r="R43" s="777"/>
      <c r="S43" s="777"/>
      <c r="T43" s="777"/>
      <c r="U43" s="777"/>
      <c r="V43" s="778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70</v>
      </c>
      <c r="Q44" s="777"/>
      <c r="R44" s="777"/>
      <c r="S44" s="777"/>
      <c r="T44" s="777"/>
      <c r="U44" s="777"/>
      <c r="V44" s="778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111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112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113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328</v>
      </c>
      <c r="Y51" s="762">
        <f t="shared" si="6"/>
        <v>328</v>
      </c>
      <c r="Z51" s="36">
        <f>IFERROR(IF(Y51=0,"",ROUNDUP(Y51/H51,0)*0.00902),"")</f>
        <v>0.73964000000000008</v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345.21999999999997</v>
      </c>
      <c r="BN51" s="64">
        <f t="shared" si="8"/>
        <v>345.21999999999997</v>
      </c>
      <c r="BO51" s="64">
        <f t="shared" si="9"/>
        <v>0.62121212121212122</v>
      </c>
      <c r="BP51" s="64">
        <f t="shared" si="10"/>
        <v>0.62121212121212122</v>
      </c>
    </row>
    <row r="52" spans="1:68" ht="27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70</v>
      </c>
      <c r="Q54" s="777"/>
      <c r="R54" s="777"/>
      <c r="S54" s="777"/>
      <c r="T54" s="777"/>
      <c r="U54" s="777"/>
      <c r="V54" s="778"/>
      <c r="W54" s="37" t="s">
        <v>71</v>
      </c>
      <c r="X54" s="763">
        <f>IFERROR(X48/H48,"0")+IFERROR(X49/H49,"0")+IFERROR(X50/H50,"0")+IFERROR(X51/H51,"0")+IFERROR(X52/H52,"0")+IFERROR(X53/H53,"0")</f>
        <v>82</v>
      </c>
      <c r="Y54" s="763">
        <f>IFERROR(Y48/H48,"0")+IFERROR(Y49/H49,"0")+IFERROR(Y50/H50,"0")+IFERROR(Y51/H51,"0")+IFERROR(Y52/H52,"0")+IFERROR(Y53/H53,"0")</f>
        <v>82</v>
      </c>
      <c r="Z54" s="763">
        <f>IFERROR(IF(Z48="",0,Z48),"0")+IFERROR(IF(Z49="",0,Z49),"0")+IFERROR(IF(Z50="",0,Z50),"0")+IFERROR(IF(Z51="",0,Z51),"0")+IFERROR(IF(Z52="",0,Z52),"0")+IFERROR(IF(Z53="",0,Z53),"0")</f>
        <v>0.73964000000000008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70</v>
      </c>
      <c r="Q55" s="777"/>
      <c r="R55" s="777"/>
      <c r="S55" s="777"/>
      <c r="T55" s="777"/>
      <c r="U55" s="777"/>
      <c r="V55" s="778"/>
      <c r="W55" s="37" t="s">
        <v>68</v>
      </c>
      <c r="X55" s="763">
        <f>IFERROR(SUM(X48:X53),"0")</f>
        <v>328</v>
      </c>
      <c r="Y55" s="763">
        <f>IFERROR(SUM(Y48:Y53),"0")</f>
        <v>328</v>
      </c>
      <c r="Z55" s="37"/>
      <c r="AA55" s="764"/>
      <c r="AB55" s="764"/>
      <c r="AC55" s="764"/>
    </row>
    <row r="56" spans="1:68" ht="14.25" customHeight="1" x14ac:dyDescent="0.25">
      <c r="A56" s="774" t="s">
        <v>72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70</v>
      </c>
      <c r="Q59" s="777"/>
      <c r="R59" s="777"/>
      <c r="S59" s="777"/>
      <c r="T59" s="777"/>
      <c r="U59" s="777"/>
      <c r="V59" s="778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70</v>
      </c>
      <c r="Q60" s="777"/>
      <c r="R60" s="777"/>
      <c r="S60" s="777"/>
      <c r="T60" s="777"/>
      <c r="U60" s="777"/>
      <c r="V60" s="778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137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113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83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38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729</v>
      </c>
      <c r="Y71" s="762">
        <f t="shared" si="11"/>
        <v>729</v>
      </c>
      <c r="Z71" s="36">
        <f>IFERROR(IF(Y71=0,"",ROUNDUP(Y71/H71,0)*0.00902),"")</f>
        <v>1.4612400000000001</v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763.02</v>
      </c>
      <c r="BN71" s="64">
        <f t="shared" si="13"/>
        <v>763.02</v>
      </c>
      <c r="BO71" s="64">
        <f t="shared" si="14"/>
        <v>1.2272727272727273</v>
      </c>
      <c r="BP71" s="64">
        <f t="shared" si="15"/>
        <v>1.2272727272727273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70</v>
      </c>
      <c r="Q72" s="777"/>
      <c r="R72" s="777"/>
      <c r="S72" s="777"/>
      <c r="T72" s="777"/>
      <c r="U72" s="777"/>
      <c r="V72" s="778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162</v>
      </c>
      <c r="Y72" s="763">
        <f>IFERROR(Y63/H63,"0")+IFERROR(Y64/H64,"0")+IFERROR(Y65/H65,"0")+IFERROR(Y66/H66,"0")+IFERROR(Y67/H67,"0")+IFERROR(Y68/H68,"0")+IFERROR(Y69/H69,"0")+IFERROR(Y70/H70,"0")+IFERROR(Y71/H71,"0")</f>
        <v>162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1.4612400000000001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70</v>
      </c>
      <c r="Q73" s="777"/>
      <c r="R73" s="777"/>
      <c r="S73" s="777"/>
      <c r="T73" s="777"/>
      <c r="U73" s="777"/>
      <c r="V73" s="778"/>
      <c r="W73" s="37" t="s">
        <v>68</v>
      </c>
      <c r="X73" s="763">
        <f>IFERROR(SUM(X63:X71),"0")</f>
        <v>729</v>
      </c>
      <c r="Y73" s="763">
        <f>IFERROR(SUM(Y63:Y71),"0")</f>
        <v>729</v>
      </c>
      <c r="Z73" s="37"/>
      <c r="AA73" s="764"/>
      <c r="AB73" s="764"/>
      <c r="AC73" s="764"/>
    </row>
    <row r="74" spans="1:68" ht="14.25" customHeight="1" x14ac:dyDescent="0.25">
      <c r="A74" s="774" t="s">
        <v>167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6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70</v>
      </c>
      <c r="Q79" s="777"/>
      <c r="R79" s="777"/>
      <c r="S79" s="777"/>
      <c r="T79" s="777"/>
      <c r="U79" s="777"/>
      <c r="V79" s="778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70</v>
      </c>
      <c r="Q80" s="777"/>
      <c r="R80" s="777"/>
      <c r="S80" s="777"/>
      <c r="T80" s="777"/>
      <c r="U80" s="777"/>
      <c r="V80" s="778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customHeight="1" x14ac:dyDescent="0.25">
      <c r="A81" s="774" t="s">
        <v>63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70</v>
      </c>
      <c r="Q88" s="777"/>
      <c r="R88" s="777"/>
      <c r="S88" s="777"/>
      <c r="T88" s="777"/>
      <c r="U88" s="777"/>
      <c r="V88" s="778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70</v>
      </c>
      <c r="Q89" s="777"/>
      <c r="R89" s="777"/>
      <c r="S89" s="777"/>
      <c r="T89" s="777"/>
      <c r="U89" s="777"/>
      <c r="V89" s="778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72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33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0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70</v>
      </c>
      <c r="Q97" s="777"/>
      <c r="R97" s="777"/>
      <c r="S97" s="777"/>
      <c r="T97" s="777"/>
      <c r="U97" s="777"/>
      <c r="V97" s="778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70</v>
      </c>
      <c r="Q98" s="777"/>
      <c r="R98" s="777"/>
      <c r="S98" s="777"/>
      <c r="T98" s="777"/>
      <c r="U98" s="777"/>
      <c r="V98" s="778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213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70</v>
      </c>
      <c r="Q103" s="777"/>
      <c r="R103" s="777"/>
      <c r="S103" s="777"/>
      <c r="T103" s="777"/>
      <c r="U103" s="777"/>
      <c r="V103" s="778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70</v>
      </c>
      <c r="Q104" s="777"/>
      <c r="R104" s="777"/>
      <c r="S104" s="777"/>
      <c r="T104" s="777"/>
      <c r="U104" s="777"/>
      <c r="V104" s="778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85" t="s">
        <v>221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113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70</v>
      </c>
      <c r="Q111" s="777"/>
      <c r="R111" s="777"/>
      <c r="S111" s="777"/>
      <c r="T111" s="777"/>
      <c r="U111" s="777"/>
      <c r="V111" s="778"/>
      <c r="W111" s="37" t="s">
        <v>71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70</v>
      </c>
      <c r="Q112" s="777"/>
      <c r="R112" s="777"/>
      <c r="S112" s="777"/>
      <c r="T112" s="777"/>
      <c r="U112" s="777"/>
      <c r="V112" s="778"/>
      <c r="W112" s="37" t="s">
        <v>68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customHeight="1" x14ac:dyDescent="0.25">
      <c r="A113" s="774" t="s">
        <v>72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229.5</v>
      </c>
      <c r="Y116" s="762">
        <f>IFERROR(IF(X116="",0,CEILING((X116/$H116),1)*$H116),"")</f>
        <v>229.50000000000003</v>
      </c>
      <c r="Z116" s="36">
        <f>IFERROR(IF(Y116=0,"",ROUNDUP(Y116/H116,0)*0.00753),"")</f>
        <v>0.64005000000000001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252.61999999999998</v>
      </c>
      <c r="BN116" s="64">
        <f>IFERROR(Y116*I116/H116,"0")</f>
        <v>252.62</v>
      </c>
      <c r="BO116" s="64">
        <f>IFERROR(1/J116*(X116/H116),"0")</f>
        <v>0.54487179487179482</v>
      </c>
      <c r="BP116" s="64">
        <f>IFERROR(1/J116*(Y116/H116),"0")</f>
        <v>0.54487179487179482</v>
      </c>
    </row>
    <row r="117" spans="1:68" ht="27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70</v>
      </c>
      <c r="Q119" s="777"/>
      <c r="R119" s="777"/>
      <c r="S119" s="777"/>
      <c r="T119" s="777"/>
      <c r="U119" s="777"/>
      <c r="V119" s="778"/>
      <c r="W119" s="37" t="s">
        <v>71</v>
      </c>
      <c r="X119" s="763">
        <f>IFERROR(X114/H114,"0")+IFERROR(X115/H115,"0")+IFERROR(X116/H116,"0")+IFERROR(X117/H117,"0")+IFERROR(X118/H118,"0")</f>
        <v>85</v>
      </c>
      <c r="Y119" s="763">
        <f>IFERROR(Y114/H114,"0")+IFERROR(Y115/H115,"0")+IFERROR(Y116/H116,"0")+IFERROR(Y117/H117,"0")+IFERROR(Y118/H118,"0")</f>
        <v>85</v>
      </c>
      <c r="Z119" s="763">
        <f>IFERROR(IF(Z114="",0,Z114),"0")+IFERROR(IF(Z115="",0,Z115),"0")+IFERROR(IF(Z116="",0,Z116),"0")+IFERROR(IF(Z117="",0,Z117),"0")+IFERROR(IF(Z118="",0,Z118),"0")</f>
        <v>0.64005000000000001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70</v>
      </c>
      <c r="Q120" s="777"/>
      <c r="R120" s="777"/>
      <c r="S120" s="777"/>
      <c r="T120" s="777"/>
      <c r="U120" s="777"/>
      <c r="V120" s="778"/>
      <c r="W120" s="37" t="s">
        <v>68</v>
      </c>
      <c r="X120" s="763">
        <f>IFERROR(SUM(X114:X118),"0")</f>
        <v>229.5</v>
      </c>
      <c r="Y120" s="763">
        <f>IFERROR(SUM(Y114:Y118),"0")</f>
        <v>229.50000000000003</v>
      </c>
      <c r="Z120" s="37"/>
      <c r="AA120" s="764"/>
      <c r="AB120" s="764"/>
      <c r="AC120" s="764"/>
    </row>
    <row r="121" spans="1:68" ht="16.5" customHeight="1" x14ac:dyDescent="0.25">
      <c r="A121" s="785" t="s">
        <v>246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113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90</v>
      </c>
      <c r="Y126" s="762">
        <f>IFERROR(IF(X126="",0,CEILING((X126/$H126),1)*$H126),"")</f>
        <v>90</v>
      </c>
      <c r="Z126" s="36">
        <f>IFERROR(IF(Y126=0,"",ROUNDUP(Y126/H126,0)*0.00902),"")</f>
        <v>0.1804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94.199999999999989</v>
      </c>
      <c r="BN126" s="64">
        <f>IFERROR(Y126*I126/H126,"0")</f>
        <v>94.199999999999989</v>
      </c>
      <c r="BO126" s="64">
        <f>IFERROR(1/J126*(X126/H126),"0")</f>
        <v>0.15151515151515152</v>
      </c>
      <c r="BP126" s="64">
        <f>IFERROR(1/J126*(Y126/H126),"0")</f>
        <v>0.15151515151515152</v>
      </c>
    </row>
    <row r="127" spans="1:68" ht="27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70</v>
      </c>
      <c r="Q128" s="777"/>
      <c r="R128" s="777"/>
      <c r="S128" s="777"/>
      <c r="T128" s="777"/>
      <c r="U128" s="777"/>
      <c r="V128" s="778"/>
      <c r="W128" s="37" t="s">
        <v>71</v>
      </c>
      <c r="X128" s="763">
        <f>IFERROR(X123/H123,"0")+IFERROR(X124/H124,"0")+IFERROR(X125/H125,"0")+IFERROR(X126/H126,"0")+IFERROR(X127/H127,"0")</f>
        <v>20</v>
      </c>
      <c r="Y128" s="763">
        <f>IFERROR(Y123/H123,"0")+IFERROR(Y124/H124,"0")+IFERROR(Y125/H125,"0")+IFERROR(Y126/H126,"0")+IFERROR(Y127/H127,"0")</f>
        <v>20</v>
      </c>
      <c r="Z128" s="763">
        <f>IFERROR(IF(Z123="",0,Z123),"0")+IFERROR(IF(Z124="",0,Z124),"0")+IFERROR(IF(Z125="",0,Z125),"0")+IFERROR(IF(Z126="",0,Z126),"0")+IFERROR(IF(Z127="",0,Z127),"0")</f>
        <v>0.1804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70</v>
      </c>
      <c r="Q129" s="777"/>
      <c r="R129" s="777"/>
      <c r="S129" s="777"/>
      <c r="T129" s="777"/>
      <c r="U129" s="777"/>
      <c r="V129" s="778"/>
      <c r="W129" s="37" t="s">
        <v>68</v>
      </c>
      <c r="X129" s="763">
        <f>IFERROR(SUM(X123:X127),"0")</f>
        <v>90</v>
      </c>
      <c r="Y129" s="763">
        <f>IFERROR(SUM(Y123:Y127),"0")</f>
        <v>90</v>
      </c>
      <c r="Z129" s="37"/>
      <c r="AA129" s="764"/>
      <c r="AB129" s="764"/>
      <c r="AC129" s="764"/>
    </row>
    <row r="130" spans="1:68" ht="14.25" customHeight="1" x14ac:dyDescent="0.25">
      <c r="A130" s="774" t="s">
        <v>167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41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171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29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70</v>
      </c>
      <c r="Q136" s="777"/>
      <c r="R136" s="777"/>
      <c r="S136" s="777"/>
      <c r="T136" s="777"/>
      <c r="U136" s="777"/>
      <c r="V136" s="778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70</v>
      </c>
      <c r="Q137" s="777"/>
      <c r="R137" s="777"/>
      <c r="S137" s="777"/>
      <c r="T137" s="777"/>
      <c r="U137" s="777"/>
      <c r="V137" s="778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72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1001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1131.3</v>
      </c>
      <c r="Y143" s="762">
        <f t="shared" si="26"/>
        <v>1131.3000000000002</v>
      </c>
      <c r="Z143" s="36">
        <f>IFERROR(IF(Y143=0,"",ROUNDUP(Y143/H143,0)*0.00753),"")</f>
        <v>3.1550700000000003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1245.2679999999998</v>
      </c>
      <c r="BN143" s="64">
        <f t="shared" si="28"/>
        <v>1245.2680000000003</v>
      </c>
      <c r="BO143" s="64">
        <f t="shared" si="29"/>
        <v>2.6858974358974352</v>
      </c>
      <c r="BP143" s="64">
        <f t="shared" si="30"/>
        <v>2.6858974358974361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70</v>
      </c>
      <c r="Q146" s="777"/>
      <c r="R146" s="777"/>
      <c r="S146" s="777"/>
      <c r="T146" s="777"/>
      <c r="U146" s="777"/>
      <c r="V146" s="778"/>
      <c r="W146" s="37" t="s">
        <v>71</v>
      </c>
      <c r="X146" s="763">
        <f>IFERROR(X139/H139,"0")+IFERROR(X140/H140,"0")+IFERROR(X141/H141,"0")+IFERROR(X142/H142,"0")+IFERROR(X143/H143,"0")+IFERROR(X144/H144,"0")+IFERROR(X145/H145,"0")</f>
        <v>418.99999999999994</v>
      </c>
      <c r="Y146" s="763">
        <f>IFERROR(Y139/H139,"0")+IFERROR(Y140/H140,"0")+IFERROR(Y141/H141,"0")+IFERROR(Y142/H142,"0")+IFERROR(Y143/H143,"0")+IFERROR(Y144/H144,"0")+IFERROR(Y145/H145,"0")</f>
        <v>419.00000000000006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3.1550700000000003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70</v>
      </c>
      <c r="Q147" s="777"/>
      <c r="R147" s="777"/>
      <c r="S147" s="777"/>
      <c r="T147" s="777"/>
      <c r="U147" s="777"/>
      <c r="V147" s="778"/>
      <c r="W147" s="37" t="s">
        <v>68</v>
      </c>
      <c r="X147" s="763">
        <f>IFERROR(SUM(X139:X145),"0")</f>
        <v>1131.3</v>
      </c>
      <c r="Y147" s="763">
        <f>IFERROR(SUM(Y139:Y145),"0")</f>
        <v>1131.3000000000002</v>
      </c>
      <c r="Z147" s="37"/>
      <c r="AA147" s="764"/>
      <c r="AB147" s="764"/>
      <c r="AC147" s="764"/>
    </row>
    <row r="148" spans="1:68" ht="14.25" customHeight="1" x14ac:dyDescent="0.25">
      <c r="A148" s="774" t="s">
        <v>213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70</v>
      </c>
      <c r="Q151" s="777"/>
      <c r="R151" s="777"/>
      <c r="S151" s="777"/>
      <c r="T151" s="777"/>
      <c r="U151" s="777"/>
      <c r="V151" s="778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70</v>
      </c>
      <c r="Q152" s="777"/>
      <c r="R152" s="777"/>
      <c r="S152" s="777"/>
      <c r="T152" s="777"/>
      <c r="U152" s="777"/>
      <c r="V152" s="778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297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113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8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70</v>
      </c>
      <c r="Q157" s="777"/>
      <c r="R157" s="777"/>
      <c r="S157" s="777"/>
      <c r="T157" s="777"/>
      <c r="U157" s="777"/>
      <c r="V157" s="778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70</v>
      </c>
      <c r="Q158" s="777"/>
      <c r="R158" s="777"/>
      <c r="S158" s="777"/>
      <c r="T158" s="777"/>
      <c r="U158" s="777"/>
      <c r="V158" s="778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63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8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2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70</v>
      </c>
      <c r="Q162" s="777"/>
      <c r="R162" s="777"/>
      <c r="S162" s="777"/>
      <c r="T162" s="777"/>
      <c r="U162" s="777"/>
      <c r="V162" s="778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70</v>
      </c>
      <c r="Q163" s="777"/>
      <c r="R163" s="777"/>
      <c r="S163" s="777"/>
      <c r="T163" s="777"/>
      <c r="U163" s="777"/>
      <c r="V163" s="778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72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70</v>
      </c>
      <c r="Q167" s="777"/>
      <c r="R167" s="777"/>
      <c r="S167" s="777"/>
      <c r="T167" s="777"/>
      <c r="U167" s="777"/>
      <c r="V167" s="778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70</v>
      </c>
      <c r="Q168" s="777"/>
      <c r="R168" s="777"/>
      <c r="S168" s="777"/>
      <c r="T168" s="777"/>
      <c r="U168" s="777"/>
      <c r="V168" s="778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111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113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70</v>
      </c>
      <c r="Q172" s="777"/>
      <c r="R172" s="777"/>
      <c r="S172" s="777"/>
      <c r="T172" s="777"/>
      <c r="U172" s="777"/>
      <c r="V172" s="778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70</v>
      </c>
      <c r="Q173" s="777"/>
      <c r="R173" s="777"/>
      <c r="S173" s="777"/>
      <c r="T173" s="777"/>
      <c r="U173" s="777"/>
      <c r="V173" s="778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63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70</v>
      </c>
      <c r="Q180" s="777"/>
      <c r="R180" s="777"/>
      <c r="S180" s="777"/>
      <c r="T180" s="777"/>
      <c r="U180" s="777"/>
      <c r="V180" s="778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70</v>
      </c>
      <c r="Q181" s="777"/>
      <c r="R181" s="777"/>
      <c r="S181" s="777"/>
      <c r="T181" s="777"/>
      <c r="U181" s="777"/>
      <c r="V181" s="778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72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70</v>
      </c>
      <c r="Q186" s="777"/>
      <c r="R186" s="777"/>
      <c r="S186" s="777"/>
      <c r="T186" s="777"/>
      <c r="U186" s="777"/>
      <c r="V186" s="778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70</v>
      </c>
      <c r="Q187" s="777"/>
      <c r="R187" s="777"/>
      <c r="S187" s="777"/>
      <c r="T187" s="777"/>
      <c r="U187" s="777"/>
      <c r="V187" s="778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860" t="s">
        <v>333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334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167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0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70</v>
      </c>
      <c r="Q192" s="777"/>
      <c r="R192" s="777"/>
      <c r="S192" s="777"/>
      <c r="T192" s="777"/>
      <c r="U192" s="777"/>
      <c r="V192" s="778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70</v>
      </c>
      <c r="Q193" s="777"/>
      <c r="R193" s="777"/>
      <c r="S193" s="777"/>
      <c r="T193" s="777"/>
      <c r="U193" s="777"/>
      <c r="V193" s="778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63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70</v>
      </c>
      <c r="Q203" s="777"/>
      <c r="R203" s="777"/>
      <c r="S203" s="777"/>
      <c r="T203" s="777"/>
      <c r="U203" s="777"/>
      <c r="V203" s="778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70</v>
      </c>
      <c r="Q204" s="777"/>
      <c r="R204" s="777"/>
      <c r="S204" s="777"/>
      <c r="T204" s="777"/>
      <c r="U204" s="777"/>
      <c r="V204" s="778"/>
      <c r="W204" s="37" t="s">
        <v>68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customHeight="1" x14ac:dyDescent="0.25">
      <c r="A205" s="785" t="s">
        <v>359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113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70</v>
      </c>
      <c r="Q209" s="777"/>
      <c r="R209" s="777"/>
      <c r="S209" s="777"/>
      <c r="T209" s="777"/>
      <c r="U209" s="777"/>
      <c r="V209" s="778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70</v>
      </c>
      <c r="Q210" s="777"/>
      <c r="R210" s="777"/>
      <c r="S210" s="777"/>
      <c r="T210" s="777"/>
      <c r="U210" s="777"/>
      <c r="V210" s="778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167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70</v>
      </c>
      <c r="Q214" s="777"/>
      <c r="R214" s="777"/>
      <c r="S214" s="777"/>
      <c r="T214" s="777"/>
      <c r="U214" s="777"/>
      <c r="V214" s="778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70</v>
      </c>
      <c r="Q215" s="777"/>
      <c r="R215" s="777"/>
      <c r="S215" s="777"/>
      <c r="T215" s="777"/>
      <c r="U215" s="777"/>
      <c r="V215" s="778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63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70</v>
      </c>
      <c r="Q225" s="777"/>
      <c r="R225" s="777"/>
      <c r="S225" s="777"/>
      <c r="T225" s="777"/>
      <c r="U225" s="777"/>
      <c r="V225" s="778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70</v>
      </c>
      <c r="Q226" s="777"/>
      <c r="R226" s="777"/>
      <c r="S226" s="777"/>
      <c r="T226" s="777"/>
      <c r="U226" s="777"/>
      <c r="V226" s="778"/>
      <c r="W226" s="37" t="s">
        <v>68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customHeight="1" x14ac:dyDescent="0.25">
      <c r="A227" s="774" t="s">
        <v>72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206.4</v>
      </c>
      <c r="Y232" s="762">
        <f t="shared" si="41"/>
        <v>206.4</v>
      </c>
      <c r="Z232" s="36">
        <f t="shared" ref="Z232:Z238" si="46">IFERROR(IF(Y232=0,"",ROUNDUP(Y232/H232,0)*0.00753),"")</f>
        <v>0.64758000000000004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231.34</v>
      </c>
      <c r="BN232" s="64">
        <f t="shared" si="43"/>
        <v>231.34</v>
      </c>
      <c r="BO232" s="64">
        <f t="shared" si="44"/>
        <v>0.55128205128205121</v>
      </c>
      <c r="BP232" s="64">
        <f t="shared" si="45"/>
        <v>0.55128205128205121</v>
      </c>
    </row>
    <row r="233" spans="1:68" ht="37.5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292.8</v>
      </c>
      <c r="Y234" s="762">
        <f t="shared" si="41"/>
        <v>292.8</v>
      </c>
      <c r="Z234" s="36">
        <f t="shared" si="46"/>
        <v>0.91866000000000003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325.98400000000004</v>
      </c>
      <c r="BN234" s="64">
        <f t="shared" si="43"/>
        <v>325.98400000000004</v>
      </c>
      <c r="BO234" s="64">
        <f t="shared" si="44"/>
        <v>0.78205128205128216</v>
      </c>
      <c r="BP234" s="64">
        <f t="shared" si="45"/>
        <v>0.78205128205128216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70</v>
      </c>
      <c r="Q239" s="777"/>
      <c r="R239" s="777"/>
      <c r="S239" s="777"/>
      <c r="T239" s="777"/>
      <c r="U239" s="777"/>
      <c r="V239" s="778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208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208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1.5662400000000001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70</v>
      </c>
      <c r="Q240" s="777"/>
      <c r="R240" s="777"/>
      <c r="S240" s="777"/>
      <c r="T240" s="777"/>
      <c r="U240" s="777"/>
      <c r="V240" s="778"/>
      <c r="W240" s="37" t="s">
        <v>68</v>
      </c>
      <c r="X240" s="763">
        <f>IFERROR(SUM(X228:X238),"0")</f>
        <v>499.20000000000005</v>
      </c>
      <c r="Y240" s="763">
        <f>IFERROR(SUM(Y228:Y238),"0")</f>
        <v>499.20000000000005</v>
      </c>
      <c r="Z240" s="37"/>
      <c r="AA240" s="764"/>
      <c r="AB240" s="764"/>
      <c r="AC240" s="764"/>
    </row>
    <row r="241" spans="1:68" ht="14.25" customHeight="1" x14ac:dyDescent="0.25">
      <c r="A241" s="774" t="s">
        <v>213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1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70</v>
      </c>
      <c r="Q247" s="777"/>
      <c r="R247" s="777"/>
      <c r="S247" s="777"/>
      <c r="T247" s="777"/>
      <c r="U247" s="777"/>
      <c r="V247" s="778"/>
      <c r="W247" s="37" t="s">
        <v>71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70</v>
      </c>
      <c r="Q248" s="777"/>
      <c r="R248" s="777"/>
      <c r="S248" s="777"/>
      <c r="T248" s="777"/>
      <c r="U248" s="777"/>
      <c r="V248" s="778"/>
      <c r="W248" s="37" t="s">
        <v>68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customHeight="1" x14ac:dyDescent="0.25">
      <c r="A249" s="785" t="s">
        <v>432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113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70</v>
      </c>
      <c r="Q259" s="777"/>
      <c r="R259" s="777"/>
      <c r="S259" s="777"/>
      <c r="T259" s="777"/>
      <c r="U259" s="777"/>
      <c r="V259" s="778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70</v>
      </c>
      <c r="Q260" s="777"/>
      <c r="R260" s="777"/>
      <c r="S260" s="777"/>
      <c r="T260" s="777"/>
      <c r="U260" s="777"/>
      <c r="V260" s="778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452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113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4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70</v>
      </c>
      <c r="Q272" s="777"/>
      <c r="R272" s="777"/>
      <c r="S272" s="777"/>
      <c r="T272" s="777"/>
      <c r="U272" s="777"/>
      <c r="V272" s="778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70</v>
      </c>
      <c r="Q273" s="777"/>
      <c r="R273" s="777"/>
      <c r="S273" s="777"/>
      <c r="T273" s="777"/>
      <c r="U273" s="777"/>
      <c r="V273" s="778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74" t="s">
        <v>167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6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70</v>
      </c>
      <c r="Q276" s="777"/>
      <c r="R276" s="777"/>
      <c r="S276" s="777"/>
      <c r="T276" s="777"/>
      <c r="U276" s="777"/>
      <c r="V276" s="778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70</v>
      </c>
      <c r="Q277" s="777"/>
      <c r="R277" s="777"/>
      <c r="S277" s="777"/>
      <c r="T277" s="777"/>
      <c r="U277" s="777"/>
      <c r="V277" s="778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478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113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70</v>
      </c>
      <c r="Q290" s="777"/>
      <c r="R290" s="777"/>
      <c r="S290" s="777"/>
      <c r="T290" s="777"/>
      <c r="U290" s="777"/>
      <c r="V290" s="778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70</v>
      </c>
      <c r="Q291" s="777"/>
      <c r="R291" s="777"/>
      <c r="S291" s="777"/>
      <c r="T291" s="777"/>
      <c r="U291" s="777"/>
      <c r="V291" s="778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507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113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70</v>
      </c>
      <c r="Q295" s="777"/>
      <c r="R295" s="777"/>
      <c r="S295" s="777"/>
      <c r="T295" s="777"/>
      <c r="U295" s="777"/>
      <c r="V295" s="778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70</v>
      </c>
      <c r="Q296" s="777"/>
      <c r="R296" s="777"/>
      <c r="S296" s="777"/>
      <c r="T296" s="777"/>
      <c r="U296" s="777"/>
      <c r="V296" s="778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510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113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70</v>
      </c>
      <c r="Q302" s="777"/>
      <c r="R302" s="777"/>
      <c r="S302" s="777"/>
      <c r="T302" s="777"/>
      <c r="U302" s="777"/>
      <c r="V302" s="778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70</v>
      </c>
      <c r="Q303" s="777"/>
      <c r="R303" s="777"/>
      <c r="S303" s="777"/>
      <c r="T303" s="777"/>
      <c r="U303" s="777"/>
      <c r="V303" s="778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519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72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70</v>
      </c>
      <c r="Q312" s="777"/>
      <c r="R312" s="777"/>
      <c r="S312" s="777"/>
      <c r="T312" s="777"/>
      <c r="U312" s="777"/>
      <c r="V312" s="778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70</v>
      </c>
      <c r="Q313" s="777"/>
      <c r="R313" s="777"/>
      <c r="S313" s="777"/>
      <c r="T313" s="777"/>
      <c r="U313" s="777"/>
      <c r="V313" s="778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customHeight="1" x14ac:dyDescent="0.25">
      <c r="A314" s="785" t="s">
        <v>537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113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70</v>
      </c>
      <c r="Q317" s="777"/>
      <c r="R317" s="777"/>
      <c r="S317" s="777"/>
      <c r="T317" s="777"/>
      <c r="U317" s="777"/>
      <c r="V317" s="778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70</v>
      </c>
      <c r="Q318" s="777"/>
      <c r="R318" s="777"/>
      <c r="S318" s="777"/>
      <c r="T318" s="777"/>
      <c r="U318" s="777"/>
      <c r="V318" s="778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63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70</v>
      </c>
      <c r="Q321" s="777"/>
      <c r="R321" s="777"/>
      <c r="S321" s="777"/>
      <c r="T321" s="777"/>
      <c r="U321" s="777"/>
      <c r="V321" s="778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70</v>
      </c>
      <c r="Q322" s="777"/>
      <c r="R322" s="777"/>
      <c r="S322" s="777"/>
      <c r="T322" s="777"/>
      <c r="U322" s="777"/>
      <c r="V322" s="778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72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70</v>
      </c>
      <c r="Q325" s="777"/>
      <c r="R325" s="777"/>
      <c r="S325" s="777"/>
      <c r="T325" s="777"/>
      <c r="U325" s="777"/>
      <c r="V325" s="778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70</v>
      </c>
      <c r="Q326" s="777"/>
      <c r="R326" s="777"/>
      <c r="S326" s="777"/>
      <c r="T326" s="777"/>
      <c r="U326" s="777"/>
      <c r="V326" s="778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547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113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70</v>
      </c>
      <c r="Q330" s="777"/>
      <c r="R330" s="777"/>
      <c r="S330" s="777"/>
      <c r="T330" s="777"/>
      <c r="U330" s="777"/>
      <c r="V330" s="778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70</v>
      </c>
      <c r="Q331" s="777"/>
      <c r="R331" s="777"/>
      <c r="S331" s="777"/>
      <c r="T331" s="777"/>
      <c r="U331" s="777"/>
      <c r="V331" s="778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63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70</v>
      </c>
      <c r="Q334" s="777"/>
      <c r="R334" s="777"/>
      <c r="S334" s="777"/>
      <c r="T334" s="777"/>
      <c r="U334" s="777"/>
      <c r="V334" s="778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70</v>
      </c>
      <c r="Q335" s="777"/>
      <c r="R335" s="777"/>
      <c r="S335" s="777"/>
      <c r="T335" s="777"/>
      <c r="U335" s="777"/>
      <c r="V335" s="778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72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70</v>
      </c>
      <c r="Q339" s="777"/>
      <c r="R339" s="777"/>
      <c r="S339" s="777"/>
      <c r="T339" s="777"/>
      <c r="U339" s="777"/>
      <c r="V339" s="778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70</v>
      </c>
      <c r="Q340" s="777"/>
      <c r="R340" s="777"/>
      <c r="S340" s="777"/>
      <c r="T340" s="777"/>
      <c r="U340" s="777"/>
      <c r="V340" s="778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560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113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70</v>
      </c>
      <c r="Q344" s="777"/>
      <c r="R344" s="777"/>
      <c r="S344" s="777"/>
      <c r="T344" s="777"/>
      <c r="U344" s="777"/>
      <c r="V344" s="778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70</v>
      </c>
      <c r="Q345" s="777"/>
      <c r="R345" s="777"/>
      <c r="S345" s="777"/>
      <c r="T345" s="777"/>
      <c r="U345" s="777"/>
      <c r="V345" s="778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63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70</v>
      </c>
      <c r="Q349" s="777"/>
      <c r="R349" s="777"/>
      <c r="S349" s="777"/>
      <c r="T349" s="777"/>
      <c r="U349" s="777"/>
      <c r="V349" s="778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70</v>
      </c>
      <c r="Q350" s="777"/>
      <c r="R350" s="777"/>
      <c r="S350" s="777"/>
      <c r="T350" s="777"/>
      <c r="U350" s="777"/>
      <c r="V350" s="778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568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113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8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70</v>
      </c>
      <c r="Q362" s="777"/>
      <c r="R362" s="777"/>
      <c r="S362" s="777"/>
      <c r="T362" s="777"/>
      <c r="U362" s="777"/>
      <c r="V362" s="778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70</v>
      </c>
      <c r="Q363" s="777"/>
      <c r="R363" s="777"/>
      <c r="S363" s="777"/>
      <c r="T363" s="777"/>
      <c r="U363" s="777"/>
      <c r="V363" s="778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63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70</v>
      </c>
      <c r="Q369" s="777"/>
      <c r="R369" s="777"/>
      <c r="S369" s="777"/>
      <c r="T369" s="777"/>
      <c r="U369" s="777"/>
      <c r="V369" s="778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70</v>
      </c>
      <c r="Q370" s="777"/>
      <c r="R370" s="777"/>
      <c r="S370" s="777"/>
      <c r="T370" s="777"/>
      <c r="U370" s="777"/>
      <c r="V370" s="778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72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70</v>
      </c>
      <c r="Q378" s="777"/>
      <c r="R378" s="777"/>
      <c r="S378" s="777"/>
      <c r="T378" s="777"/>
      <c r="U378" s="777"/>
      <c r="V378" s="778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70</v>
      </c>
      <c r="Q379" s="777"/>
      <c r="R379" s="777"/>
      <c r="S379" s="777"/>
      <c r="T379" s="777"/>
      <c r="U379" s="777"/>
      <c r="V379" s="778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213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70</v>
      </c>
      <c r="Q384" s="777"/>
      <c r="R384" s="777"/>
      <c r="S384" s="777"/>
      <c r="T384" s="777"/>
      <c r="U384" s="777"/>
      <c r="V384" s="778"/>
      <c r="W384" s="37" t="s">
        <v>71</v>
      </c>
      <c r="X384" s="763">
        <f>IFERROR(X381/H381,"0")+IFERROR(X382/H382,"0")+IFERROR(X383/H383,"0")</f>
        <v>0</v>
      </c>
      <c r="Y384" s="763">
        <f>IFERROR(Y381/H381,"0")+IFERROR(Y382/H382,"0")+IFERROR(Y383/H383,"0")</f>
        <v>0</v>
      </c>
      <c r="Z384" s="763">
        <f>IFERROR(IF(Z381="",0,Z381),"0")+IFERROR(IF(Z382="",0,Z382),"0")+IFERROR(IF(Z383="",0,Z383),"0")</f>
        <v>0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70</v>
      </c>
      <c r="Q385" s="777"/>
      <c r="R385" s="777"/>
      <c r="S385" s="777"/>
      <c r="T385" s="777"/>
      <c r="U385" s="777"/>
      <c r="V385" s="778"/>
      <c r="W385" s="37" t="s">
        <v>68</v>
      </c>
      <c r="X385" s="763">
        <f>IFERROR(SUM(X381:X383),"0")</f>
        <v>0</v>
      </c>
      <c r="Y385" s="763">
        <f>IFERROR(SUM(Y381:Y383),"0")</f>
        <v>0</v>
      </c>
      <c r="Z385" s="37"/>
      <c r="AA385" s="764"/>
      <c r="AB385" s="764"/>
      <c r="AC385" s="764"/>
    </row>
    <row r="386" spans="1:68" ht="14.25" customHeight="1" x14ac:dyDescent="0.25">
      <c r="A386" s="774" t="s">
        <v>102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7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28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70</v>
      </c>
      <c r="Q391" s="777"/>
      <c r="R391" s="777"/>
      <c r="S391" s="777"/>
      <c r="T391" s="777"/>
      <c r="U391" s="777"/>
      <c r="V391" s="778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70</v>
      </c>
      <c r="Q392" s="777"/>
      <c r="R392" s="777"/>
      <c r="S392" s="777"/>
      <c r="T392" s="777"/>
      <c r="U392" s="777"/>
      <c r="V392" s="778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customHeight="1" x14ac:dyDescent="0.25">
      <c r="A393" s="774" t="s">
        <v>644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70</v>
      </c>
      <c r="Q397" s="777"/>
      <c r="R397" s="777"/>
      <c r="S397" s="777"/>
      <c r="T397" s="777"/>
      <c r="U397" s="777"/>
      <c r="V397" s="778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70</v>
      </c>
      <c r="Q398" s="777"/>
      <c r="R398" s="777"/>
      <c r="S398" s="777"/>
      <c r="T398" s="777"/>
      <c r="U398" s="777"/>
      <c r="V398" s="778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654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63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70</v>
      </c>
      <c r="Q402" s="777"/>
      <c r="R402" s="777"/>
      <c r="S402" s="777"/>
      <c r="T402" s="777"/>
      <c r="U402" s="777"/>
      <c r="V402" s="778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70</v>
      </c>
      <c r="Q403" s="777"/>
      <c r="R403" s="777"/>
      <c r="S403" s="777"/>
      <c r="T403" s="777"/>
      <c r="U403" s="777"/>
      <c r="V403" s="778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74" t="s">
        <v>72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105</v>
      </c>
      <c r="Y406" s="762">
        <f>IFERROR(IF(X406="",0,CEILING((X406/$H406),1)*$H406),"")</f>
        <v>105</v>
      </c>
      <c r="Z406" s="36">
        <f>IFERROR(IF(Y406=0,"",ROUNDUP(Y406/H406,0)*0.00753),"")</f>
        <v>0.3765</v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118.6</v>
      </c>
      <c r="BN406" s="64">
        <f>IFERROR(Y406*I406/H406,"0")</f>
        <v>118.6</v>
      </c>
      <c r="BO406" s="64">
        <f>IFERROR(1/J406*(X406/H406),"0")</f>
        <v>0.32051282051282048</v>
      </c>
      <c r="BP406" s="64">
        <f>IFERROR(1/J406*(Y406/H406),"0")</f>
        <v>0.32051282051282048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1050</v>
      </c>
      <c r="Y407" s="762">
        <f>IFERROR(IF(X407="",0,CEILING((X407/$H407),1)*$H407),"")</f>
        <v>1050</v>
      </c>
      <c r="Z407" s="36">
        <f>IFERROR(IF(Y407=0,"",ROUNDUP(Y407/H407,0)*0.00753),"")</f>
        <v>3.7650000000000001</v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1180</v>
      </c>
      <c r="BN407" s="64">
        <f>IFERROR(Y407*I407/H407,"0")</f>
        <v>1180</v>
      </c>
      <c r="BO407" s="64">
        <f>IFERROR(1/J407*(X407/H407),"0")</f>
        <v>3.2051282051282048</v>
      </c>
      <c r="BP407" s="64">
        <f>IFERROR(1/J407*(Y407/H407),"0")</f>
        <v>3.2051282051282048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70</v>
      </c>
      <c r="Q408" s="777"/>
      <c r="R408" s="777"/>
      <c r="S408" s="777"/>
      <c r="T408" s="777"/>
      <c r="U408" s="777"/>
      <c r="V408" s="778"/>
      <c r="W408" s="37" t="s">
        <v>71</v>
      </c>
      <c r="X408" s="763">
        <f>IFERROR(X405/H405,"0")+IFERROR(X406/H406,"0")+IFERROR(X407/H407,"0")</f>
        <v>550</v>
      </c>
      <c r="Y408" s="763">
        <f>IFERROR(Y405/H405,"0")+IFERROR(Y406/H406,"0")+IFERROR(Y407/H407,"0")</f>
        <v>550</v>
      </c>
      <c r="Z408" s="763">
        <f>IFERROR(IF(Z405="",0,Z405),"0")+IFERROR(IF(Z406="",0,Z406),"0")+IFERROR(IF(Z407="",0,Z407),"0")</f>
        <v>4.1414999999999997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70</v>
      </c>
      <c r="Q409" s="777"/>
      <c r="R409" s="777"/>
      <c r="S409" s="777"/>
      <c r="T409" s="777"/>
      <c r="U409" s="777"/>
      <c r="V409" s="778"/>
      <c r="W409" s="37" t="s">
        <v>68</v>
      </c>
      <c r="X409" s="763">
        <f>IFERROR(SUM(X405:X407),"0")</f>
        <v>1155</v>
      </c>
      <c r="Y409" s="763">
        <f>IFERROR(SUM(Y405:Y407),"0")</f>
        <v>1155</v>
      </c>
      <c r="Z409" s="37"/>
      <c r="AA409" s="764"/>
      <c r="AB409" s="764"/>
      <c r="AC409" s="764"/>
    </row>
    <row r="410" spans="1:68" ht="27.75" customHeight="1" x14ac:dyDescent="0.2">
      <c r="A410" s="860" t="s">
        <v>667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668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113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5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89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0</v>
      </c>
      <c r="Y414" s="762">
        <f t="shared" si="77"/>
        <v>0</v>
      </c>
      <c r="Z414" s="36" t="str">
        <f>IFERROR(IF(Y414=0,"",ROUNDUP(Y414/H414,0)*0.02175),"")</f>
        <v/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27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1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0</v>
      </c>
      <c r="Y416" s="762">
        <f t="shared" si="77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0</v>
      </c>
      <c r="Y419" s="762">
        <f t="shared" si="77"/>
        <v>0</v>
      </c>
      <c r="Z419" s="36" t="str">
        <f>IFERROR(IF(Y419=0,"",ROUNDUP(Y419/H419,0)*0.02175),"")</f>
        <v/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70</v>
      </c>
      <c r="Q424" s="777"/>
      <c r="R424" s="777"/>
      <c r="S424" s="777"/>
      <c r="T424" s="777"/>
      <c r="U424" s="777"/>
      <c r="V424" s="778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70</v>
      </c>
      <c r="Q425" s="777"/>
      <c r="R425" s="777"/>
      <c r="S425" s="777"/>
      <c r="T425" s="777"/>
      <c r="U425" s="777"/>
      <c r="V425" s="778"/>
      <c r="W425" s="37" t="s">
        <v>68</v>
      </c>
      <c r="X425" s="763">
        <f>IFERROR(SUM(X413:X423),"0")</f>
        <v>0</v>
      </c>
      <c r="Y425" s="763">
        <f>IFERROR(SUM(Y413:Y423),"0")</f>
        <v>0</v>
      </c>
      <c r="Z425" s="37"/>
      <c r="AA425" s="764"/>
      <c r="AB425" s="764"/>
      <c r="AC425" s="764"/>
    </row>
    <row r="426" spans="1:68" ht="14.25" customHeight="1" x14ac:dyDescent="0.25">
      <c r="A426" s="774" t="s">
        <v>167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0</v>
      </c>
      <c r="Y427" s="76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70</v>
      </c>
      <c r="Q429" s="777"/>
      <c r="R429" s="777"/>
      <c r="S429" s="777"/>
      <c r="T429" s="777"/>
      <c r="U429" s="777"/>
      <c r="V429" s="778"/>
      <c r="W429" s="37" t="s">
        <v>71</v>
      </c>
      <c r="X429" s="763">
        <f>IFERROR(X427/H427,"0")+IFERROR(X428/H428,"0")</f>
        <v>0</v>
      </c>
      <c r="Y429" s="763">
        <f>IFERROR(Y427/H427,"0")+IFERROR(Y428/H428,"0")</f>
        <v>0</v>
      </c>
      <c r="Z429" s="763">
        <f>IFERROR(IF(Z427="",0,Z427),"0")+IFERROR(IF(Z428="",0,Z428),"0")</f>
        <v>0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70</v>
      </c>
      <c r="Q430" s="777"/>
      <c r="R430" s="777"/>
      <c r="S430" s="777"/>
      <c r="T430" s="777"/>
      <c r="U430" s="777"/>
      <c r="V430" s="778"/>
      <c r="W430" s="37" t="s">
        <v>68</v>
      </c>
      <c r="X430" s="763">
        <f>IFERROR(SUM(X427:X428),"0")</f>
        <v>0</v>
      </c>
      <c r="Y430" s="763">
        <f>IFERROR(SUM(Y427:Y428),"0")</f>
        <v>0</v>
      </c>
      <c r="Z430" s="37"/>
      <c r="AA430" s="764"/>
      <c r="AB430" s="764"/>
      <c r="AC430" s="764"/>
    </row>
    <row r="431" spans="1:68" ht="14.25" customHeight="1" x14ac:dyDescent="0.25">
      <c r="A431" s="774" t="s">
        <v>72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70</v>
      </c>
      <c r="Q435" s="777"/>
      <c r="R435" s="777"/>
      <c r="S435" s="777"/>
      <c r="T435" s="777"/>
      <c r="U435" s="777"/>
      <c r="V435" s="778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70</v>
      </c>
      <c r="Q436" s="777"/>
      <c r="R436" s="777"/>
      <c r="S436" s="777"/>
      <c r="T436" s="777"/>
      <c r="U436" s="777"/>
      <c r="V436" s="778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213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70</v>
      </c>
      <c r="Q440" s="777"/>
      <c r="R440" s="777"/>
      <c r="S440" s="777"/>
      <c r="T440" s="777"/>
      <c r="U440" s="777"/>
      <c r="V440" s="778"/>
      <c r="W440" s="37" t="s">
        <v>71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70</v>
      </c>
      <c r="Q441" s="777"/>
      <c r="R441" s="777"/>
      <c r="S441" s="777"/>
      <c r="T441" s="777"/>
      <c r="U441" s="777"/>
      <c r="V441" s="778"/>
      <c r="W441" s="37" t="s">
        <v>68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customHeight="1" x14ac:dyDescent="0.25">
      <c r="A442" s="785" t="s">
        <v>713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113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6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8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70</v>
      </c>
      <c r="Q451" s="777"/>
      <c r="R451" s="777"/>
      <c r="S451" s="777"/>
      <c r="T451" s="777"/>
      <c r="U451" s="777"/>
      <c r="V451" s="778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70</v>
      </c>
      <c r="Q452" s="777"/>
      <c r="R452" s="777"/>
      <c r="S452" s="777"/>
      <c r="T452" s="777"/>
      <c r="U452" s="777"/>
      <c r="V452" s="778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63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70</v>
      </c>
      <c r="Q456" s="777"/>
      <c r="R456" s="777"/>
      <c r="S456" s="777"/>
      <c r="T456" s="777"/>
      <c r="U456" s="777"/>
      <c r="V456" s="778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70</v>
      </c>
      <c r="Q457" s="777"/>
      <c r="R457" s="777"/>
      <c r="S457" s="777"/>
      <c r="T457" s="777"/>
      <c r="U457" s="777"/>
      <c r="V457" s="778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72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0</v>
      </c>
      <c r="Y459" s="762">
        <f>IFERROR(IF(X459="",0,CEILING((X459/$H459),1)*$H459),"")</f>
        <v>0</v>
      </c>
      <c r="Z459" s="36" t="str">
        <f>IFERROR(IF(Y459=0,"",ROUNDUP(Y459/H459,0)*0.02175),"")</f>
        <v/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70</v>
      </c>
      <c r="Q464" s="777"/>
      <c r="R464" s="777"/>
      <c r="S464" s="777"/>
      <c r="T464" s="777"/>
      <c r="U464" s="777"/>
      <c r="V464" s="778"/>
      <c r="W464" s="37" t="s">
        <v>71</v>
      </c>
      <c r="X464" s="763">
        <f>IFERROR(X459/H459,"0")+IFERROR(X460/H460,"0")+IFERROR(X461/H461,"0")+IFERROR(X462/H462,"0")+IFERROR(X463/H463,"0")</f>
        <v>0</v>
      </c>
      <c r="Y464" s="763">
        <f>IFERROR(Y459/H459,"0")+IFERROR(Y460/H460,"0")+IFERROR(Y461/H461,"0")+IFERROR(Y462/H462,"0")+IFERROR(Y463/H463,"0")</f>
        <v>0</v>
      </c>
      <c r="Z464" s="763">
        <f>IFERROR(IF(Z459="",0,Z459),"0")+IFERROR(IF(Z460="",0,Z460),"0")+IFERROR(IF(Z461="",0,Z461),"0")+IFERROR(IF(Z462="",0,Z462),"0")+IFERROR(IF(Z463="",0,Z463),"0")</f>
        <v>0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70</v>
      </c>
      <c r="Q465" s="777"/>
      <c r="R465" s="777"/>
      <c r="S465" s="777"/>
      <c r="T465" s="777"/>
      <c r="U465" s="777"/>
      <c r="V465" s="778"/>
      <c r="W465" s="37" t="s">
        <v>68</v>
      </c>
      <c r="X465" s="763">
        <f>IFERROR(SUM(X459:X463),"0")</f>
        <v>0</v>
      </c>
      <c r="Y465" s="763">
        <f>IFERROR(SUM(Y459:Y463),"0")</f>
        <v>0</v>
      </c>
      <c r="Z465" s="37"/>
      <c r="AA465" s="764"/>
      <c r="AB465" s="764"/>
      <c r="AC465" s="764"/>
    </row>
    <row r="466" spans="1:68" ht="14.25" customHeight="1" x14ac:dyDescent="0.25">
      <c r="A466" s="774" t="s">
        <v>213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70</v>
      </c>
      <c r="Q468" s="777"/>
      <c r="R468" s="777"/>
      <c r="S468" s="777"/>
      <c r="T468" s="777"/>
      <c r="U468" s="777"/>
      <c r="V468" s="778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70</v>
      </c>
      <c r="Q469" s="777"/>
      <c r="R469" s="777"/>
      <c r="S469" s="777"/>
      <c r="T469" s="777"/>
      <c r="U469" s="777"/>
      <c r="V469" s="778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752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753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113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70</v>
      </c>
      <c r="Q474" s="777"/>
      <c r="R474" s="777"/>
      <c r="S474" s="777"/>
      <c r="T474" s="777"/>
      <c r="U474" s="777"/>
      <c r="V474" s="778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70</v>
      </c>
      <c r="Q475" s="777"/>
      <c r="R475" s="777"/>
      <c r="S475" s="777"/>
      <c r="T475" s="777"/>
      <c r="U475" s="777"/>
      <c r="V475" s="778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63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6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0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4.1999999999999993</v>
      </c>
      <c r="Y488" s="762">
        <f t="shared" si="88"/>
        <v>4.2</v>
      </c>
      <c r="Z488" s="36">
        <f t="shared" si="93"/>
        <v>1.004E-2</v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4.4599999999999991</v>
      </c>
      <c r="BN488" s="64">
        <f t="shared" si="90"/>
        <v>4.46</v>
      </c>
      <c r="BO488" s="64">
        <f t="shared" si="91"/>
        <v>8.5470085470085461E-3</v>
      </c>
      <c r="BP488" s="64">
        <f t="shared" si="92"/>
        <v>8.5470085470085479E-3</v>
      </c>
    </row>
    <row r="489" spans="1:68" ht="37.5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7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9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3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70</v>
      </c>
      <c r="Q496" s="777"/>
      <c r="R496" s="777"/>
      <c r="S496" s="777"/>
      <c r="T496" s="777"/>
      <c r="U496" s="777"/>
      <c r="V496" s="778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1.9999999999999996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2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1.004E-2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70</v>
      </c>
      <c r="Q497" s="777"/>
      <c r="R497" s="777"/>
      <c r="S497" s="777"/>
      <c r="T497" s="777"/>
      <c r="U497" s="777"/>
      <c r="V497" s="778"/>
      <c r="W497" s="37" t="s">
        <v>68</v>
      </c>
      <c r="X497" s="763">
        <f>IFERROR(SUM(X477:X495),"0")</f>
        <v>4.1999999999999993</v>
      </c>
      <c r="Y497" s="763">
        <f>IFERROR(SUM(Y477:Y495),"0")</f>
        <v>4.2</v>
      </c>
      <c r="Z497" s="37"/>
      <c r="AA497" s="764"/>
      <c r="AB497" s="764"/>
      <c r="AC497" s="764"/>
    </row>
    <row r="498" spans="1:68" ht="14.25" customHeight="1" x14ac:dyDescent="0.25">
      <c r="A498" s="774" t="s">
        <v>72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70</v>
      </c>
      <c r="Q501" s="777"/>
      <c r="R501" s="777"/>
      <c r="S501" s="777"/>
      <c r="T501" s="777"/>
      <c r="U501" s="777"/>
      <c r="V501" s="778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70</v>
      </c>
      <c r="Q502" s="777"/>
      <c r="R502" s="777"/>
      <c r="S502" s="777"/>
      <c r="T502" s="777"/>
      <c r="U502" s="777"/>
      <c r="V502" s="778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102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70</v>
      </c>
      <c r="Q506" s="777"/>
      <c r="R506" s="777"/>
      <c r="S506" s="777"/>
      <c r="T506" s="777"/>
      <c r="U506" s="777"/>
      <c r="V506" s="778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70</v>
      </c>
      <c r="Q507" s="777"/>
      <c r="R507" s="777"/>
      <c r="S507" s="777"/>
      <c r="T507" s="777"/>
      <c r="U507" s="777"/>
      <c r="V507" s="778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812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167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70</v>
      </c>
      <c r="Q511" s="777"/>
      <c r="R511" s="777"/>
      <c r="S511" s="777"/>
      <c r="T511" s="777"/>
      <c r="U511" s="777"/>
      <c r="V511" s="778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70</v>
      </c>
      <c r="Q512" s="777"/>
      <c r="R512" s="777"/>
      <c r="S512" s="777"/>
      <c r="T512" s="777"/>
      <c r="U512" s="777"/>
      <c r="V512" s="778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63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788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147</v>
      </c>
      <c r="Y518" s="762">
        <f>IFERROR(IF(X518="",0,CEILING((X518/$H518),1)*$H518),"")</f>
        <v>147</v>
      </c>
      <c r="Z518" s="36">
        <f>IFERROR(IF(Y518=0,"",ROUNDUP(Y518/H518,0)*0.00502),"")</f>
        <v>0.35139999999999999</v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156.1</v>
      </c>
      <c r="BN518" s="64">
        <f>IFERROR(Y518*I518/H518,"0")</f>
        <v>156.1</v>
      </c>
      <c r="BO518" s="64">
        <f>IFERROR(1/J518*(X518/H518),"0")</f>
        <v>0.29914529914529919</v>
      </c>
      <c r="BP518" s="64">
        <f>IFERROR(1/J518*(Y518/H518),"0")</f>
        <v>0.29914529914529919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70</v>
      </c>
      <c r="Q519" s="777"/>
      <c r="R519" s="777"/>
      <c r="S519" s="777"/>
      <c r="T519" s="777"/>
      <c r="U519" s="777"/>
      <c r="V519" s="778"/>
      <c r="W519" s="37" t="s">
        <v>71</v>
      </c>
      <c r="X519" s="763">
        <f>IFERROR(X514/H514,"0")+IFERROR(X515/H515,"0")+IFERROR(X516/H516,"0")+IFERROR(X517/H517,"0")+IFERROR(X518/H518,"0")</f>
        <v>70</v>
      </c>
      <c r="Y519" s="763">
        <f>IFERROR(Y514/H514,"0")+IFERROR(Y515/H515,"0")+IFERROR(Y516/H516,"0")+IFERROR(Y517/H517,"0")+IFERROR(Y518/H518,"0")</f>
        <v>70</v>
      </c>
      <c r="Z519" s="763">
        <f>IFERROR(IF(Z514="",0,Z514),"0")+IFERROR(IF(Z515="",0,Z515),"0")+IFERROR(IF(Z516="",0,Z516),"0")+IFERROR(IF(Z517="",0,Z517),"0")+IFERROR(IF(Z518="",0,Z518),"0")</f>
        <v>0.35139999999999999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70</v>
      </c>
      <c r="Q520" s="777"/>
      <c r="R520" s="777"/>
      <c r="S520" s="777"/>
      <c r="T520" s="777"/>
      <c r="U520" s="777"/>
      <c r="V520" s="778"/>
      <c r="W520" s="37" t="s">
        <v>68</v>
      </c>
      <c r="X520" s="763">
        <f>IFERROR(SUM(X514:X518),"0")</f>
        <v>147</v>
      </c>
      <c r="Y520" s="763">
        <f>IFERROR(SUM(Y514:Y518),"0")</f>
        <v>147</v>
      </c>
      <c r="Z520" s="37"/>
      <c r="AA520" s="764"/>
      <c r="AB520" s="764"/>
      <c r="AC520" s="764"/>
    </row>
    <row r="521" spans="1:68" ht="14.25" customHeight="1" x14ac:dyDescent="0.25">
      <c r="A521" s="774" t="s">
        <v>102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70</v>
      </c>
      <c r="Q523" s="777"/>
      <c r="R523" s="777"/>
      <c r="S523" s="777"/>
      <c r="T523" s="777"/>
      <c r="U523" s="777"/>
      <c r="V523" s="778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70</v>
      </c>
      <c r="Q524" s="777"/>
      <c r="R524" s="777"/>
      <c r="S524" s="777"/>
      <c r="T524" s="777"/>
      <c r="U524" s="777"/>
      <c r="V524" s="778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831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70</v>
      </c>
      <c r="Q527" s="777"/>
      <c r="R527" s="777"/>
      <c r="S527" s="777"/>
      <c r="T527" s="777"/>
      <c r="U527" s="777"/>
      <c r="V527" s="778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70</v>
      </c>
      <c r="Q528" s="777"/>
      <c r="R528" s="777"/>
      <c r="S528" s="777"/>
      <c r="T528" s="777"/>
      <c r="U528" s="777"/>
      <c r="V528" s="778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835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63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91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70</v>
      </c>
      <c r="Q535" s="777"/>
      <c r="R535" s="777"/>
      <c r="S535" s="777"/>
      <c r="T535" s="777"/>
      <c r="U535" s="777"/>
      <c r="V535" s="778"/>
      <c r="W535" s="37" t="s">
        <v>71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70</v>
      </c>
      <c r="Q536" s="777"/>
      <c r="R536" s="777"/>
      <c r="S536" s="777"/>
      <c r="T536" s="777"/>
      <c r="U536" s="777"/>
      <c r="V536" s="778"/>
      <c r="W536" s="37" t="s">
        <v>68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85" t="s">
        <v>848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63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70</v>
      </c>
      <c r="Q540" s="777"/>
      <c r="R540" s="777"/>
      <c r="S540" s="777"/>
      <c r="T540" s="777"/>
      <c r="U540" s="777"/>
      <c r="V540" s="778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70</v>
      </c>
      <c r="Q541" s="777"/>
      <c r="R541" s="777"/>
      <c r="S541" s="777"/>
      <c r="T541" s="777"/>
      <c r="U541" s="777"/>
      <c r="V541" s="778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852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852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113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0</v>
      </c>
      <c r="Y548" s="762">
        <f t="shared" si="94"/>
        <v>0</v>
      </c>
      <c r="Z548" s="36" t="str">
        <f t="shared" si="95"/>
        <v/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16.5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0</v>
      </c>
      <c r="Y550" s="762">
        <f t="shared" si="94"/>
        <v>0</v>
      </c>
      <c r="Z550" s="36" t="str">
        <f t="shared" si="95"/>
        <v/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816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5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70</v>
      </c>
      <c r="Q556" s="777"/>
      <c r="R556" s="777"/>
      <c r="S556" s="777"/>
      <c r="T556" s="777"/>
      <c r="U556" s="777"/>
      <c r="V556" s="778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70</v>
      </c>
      <c r="Q557" s="777"/>
      <c r="R557" s="777"/>
      <c r="S557" s="777"/>
      <c r="T557" s="777"/>
      <c r="U557" s="777"/>
      <c r="V557" s="778"/>
      <c r="W557" s="37" t="s">
        <v>68</v>
      </c>
      <c r="X557" s="763">
        <f>IFERROR(SUM(X545:X555),"0")</f>
        <v>0</v>
      </c>
      <c r="Y557" s="763">
        <f>IFERROR(SUM(Y545:Y555),"0")</f>
        <v>0</v>
      </c>
      <c r="Z557" s="37"/>
      <c r="AA557" s="764"/>
      <c r="AB557" s="764"/>
      <c r="AC557" s="764"/>
    </row>
    <row r="558" spans="1:68" ht="14.25" customHeight="1" x14ac:dyDescent="0.25">
      <c r="A558" s="774" t="s">
        <v>167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31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70</v>
      </c>
      <c r="Q562" s="777"/>
      <c r="R562" s="777"/>
      <c r="S562" s="777"/>
      <c r="T562" s="777"/>
      <c r="U562" s="777"/>
      <c r="V562" s="778"/>
      <c r="W562" s="37" t="s">
        <v>71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70</v>
      </c>
      <c r="Q563" s="777"/>
      <c r="R563" s="777"/>
      <c r="S563" s="777"/>
      <c r="T563" s="777"/>
      <c r="U563" s="777"/>
      <c r="V563" s="778"/>
      <c r="W563" s="37" t="s">
        <v>68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customHeight="1" x14ac:dyDescent="0.25">
      <c r="A564" s="774" t="s">
        <v>63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0</v>
      </c>
      <c r="Y565" s="762">
        <f t="shared" ref="Y565:Y573" si="100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0</v>
      </c>
      <c r="BN565" s="64">
        <f t="shared" ref="BN565:BN573" si="102">IFERROR(Y565*I565/H565,"0")</f>
        <v>0</v>
      </c>
      <c r="BO565" s="64">
        <f t="shared" ref="BO565:BO573" si="103">IFERROR(1/J565*(X565/H565),"0")</f>
        <v>0</v>
      </c>
      <c r="BP565" s="64">
        <f t="shared" ref="BP565:BP573" si="104">IFERROR(1/J565*(Y565/H565),"0")</f>
        <v>0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0</v>
      </c>
      <c r="Y567" s="762">
        <f t="shared" si="100"/>
        <v>0</v>
      </c>
      <c r="Z567" s="36" t="str">
        <f>IFERROR(IF(Y567=0,"",ROUNDUP(Y567/H567,0)*0.01196),"")</f>
        <v/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6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62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6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70</v>
      </c>
      <c r="Q574" s="777"/>
      <c r="R574" s="777"/>
      <c r="S574" s="777"/>
      <c r="T574" s="777"/>
      <c r="U574" s="777"/>
      <c r="V574" s="778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0</v>
      </c>
      <c r="Y574" s="763">
        <f>IFERROR(Y565/H565,"0")+IFERROR(Y566/H566,"0")+IFERROR(Y567/H567,"0")+IFERROR(Y568/H568,"0")+IFERROR(Y569/H569,"0")+IFERROR(Y570/H570,"0")+IFERROR(Y571/H571,"0")+IFERROR(Y572/H572,"0")+IFERROR(Y573/H573,"0")</f>
        <v>0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70</v>
      </c>
      <c r="Q575" s="777"/>
      <c r="R575" s="777"/>
      <c r="S575" s="777"/>
      <c r="T575" s="777"/>
      <c r="U575" s="777"/>
      <c r="V575" s="778"/>
      <c r="W575" s="37" t="s">
        <v>68</v>
      </c>
      <c r="X575" s="763">
        <f>IFERROR(SUM(X565:X573),"0")</f>
        <v>0</v>
      </c>
      <c r="Y575" s="763">
        <f>IFERROR(SUM(Y565:Y573),"0")</f>
        <v>0</v>
      </c>
      <c r="Z575" s="37"/>
      <c r="AA575" s="764"/>
      <c r="AB575" s="764"/>
      <c r="AC575" s="764"/>
    </row>
    <row r="576" spans="1:68" ht="14.25" customHeight="1" x14ac:dyDescent="0.25">
      <c r="A576" s="774" t="s">
        <v>72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70</v>
      </c>
      <c r="Q580" s="777"/>
      <c r="R580" s="777"/>
      <c r="S580" s="777"/>
      <c r="T580" s="777"/>
      <c r="U580" s="777"/>
      <c r="V580" s="778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70</v>
      </c>
      <c r="Q581" s="777"/>
      <c r="R581" s="777"/>
      <c r="S581" s="777"/>
      <c r="T581" s="777"/>
      <c r="U581" s="777"/>
      <c r="V581" s="778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213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7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70</v>
      </c>
      <c r="Q585" s="777"/>
      <c r="R585" s="777"/>
      <c r="S585" s="777"/>
      <c r="T585" s="777"/>
      <c r="U585" s="777"/>
      <c r="V585" s="778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70</v>
      </c>
      <c r="Q586" s="777"/>
      <c r="R586" s="777"/>
      <c r="S586" s="777"/>
      <c r="T586" s="777"/>
      <c r="U586" s="777"/>
      <c r="V586" s="778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927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927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113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69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88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2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35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7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57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7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70</v>
      </c>
      <c r="Q597" s="777"/>
      <c r="R597" s="777"/>
      <c r="S597" s="777"/>
      <c r="T597" s="777"/>
      <c r="U597" s="777"/>
      <c r="V597" s="778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70</v>
      </c>
      <c r="Q598" s="777"/>
      <c r="R598" s="777"/>
      <c r="S598" s="777"/>
      <c r="T598" s="777"/>
      <c r="U598" s="777"/>
      <c r="V598" s="778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customHeight="1" x14ac:dyDescent="0.25">
      <c r="A599" s="774" t="s">
        <v>167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73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39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6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4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70</v>
      </c>
      <c r="Q604" s="777"/>
      <c r="R604" s="777"/>
      <c r="S604" s="777"/>
      <c r="T604" s="777"/>
      <c r="U604" s="777"/>
      <c r="V604" s="778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70</v>
      </c>
      <c r="Q605" s="777"/>
      <c r="R605" s="777"/>
      <c r="S605" s="777"/>
      <c r="T605" s="777"/>
      <c r="U605" s="777"/>
      <c r="V605" s="778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63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6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90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3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00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9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71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70</v>
      </c>
      <c r="Q614" s="777"/>
      <c r="R614" s="777"/>
      <c r="S614" s="777"/>
      <c r="T614" s="777"/>
      <c r="U614" s="777"/>
      <c r="V614" s="778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70</v>
      </c>
      <c r="Q615" s="777"/>
      <c r="R615" s="777"/>
      <c r="S615" s="777"/>
      <c r="T615" s="777"/>
      <c r="U615" s="777"/>
      <c r="V615" s="778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72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029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5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1003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812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89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7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7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70</v>
      </c>
      <c r="Q625" s="777"/>
      <c r="R625" s="777"/>
      <c r="S625" s="777"/>
      <c r="T625" s="777"/>
      <c r="U625" s="777"/>
      <c r="V625" s="778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70</v>
      </c>
      <c r="Q626" s="777"/>
      <c r="R626" s="777"/>
      <c r="S626" s="777"/>
      <c r="T626" s="777"/>
      <c r="U626" s="777"/>
      <c r="V626" s="778"/>
      <c r="W626" s="37" t="s">
        <v>68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customHeight="1" x14ac:dyDescent="0.25">
      <c r="A627" s="774" t="s">
        <v>213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00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6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26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4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70</v>
      </c>
      <c r="Q632" s="777"/>
      <c r="R632" s="777"/>
      <c r="S632" s="777"/>
      <c r="T632" s="777"/>
      <c r="U632" s="777"/>
      <c r="V632" s="778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70</v>
      </c>
      <c r="Q633" s="777"/>
      <c r="R633" s="777"/>
      <c r="S633" s="777"/>
      <c r="T633" s="777"/>
      <c r="U633" s="777"/>
      <c r="V633" s="778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1026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113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73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70</v>
      </c>
      <c r="Q638" s="777"/>
      <c r="R638" s="777"/>
      <c r="S638" s="777"/>
      <c r="T638" s="777"/>
      <c r="U638" s="777"/>
      <c r="V638" s="778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70</v>
      </c>
      <c r="Q639" s="777"/>
      <c r="R639" s="777"/>
      <c r="S639" s="777"/>
      <c r="T639" s="777"/>
      <c r="U639" s="777"/>
      <c r="V639" s="778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167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70</v>
      </c>
      <c r="Q642" s="777"/>
      <c r="R642" s="777"/>
      <c r="S642" s="777"/>
      <c r="T642" s="777"/>
      <c r="U642" s="777"/>
      <c r="V642" s="778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70</v>
      </c>
      <c r="Q643" s="777"/>
      <c r="R643" s="777"/>
      <c r="S643" s="777"/>
      <c r="T643" s="777"/>
      <c r="U643" s="777"/>
      <c r="V643" s="778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63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1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70</v>
      </c>
      <c r="Q646" s="777"/>
      <c r="R646" s="777"/>
      <c r="S646" s="777"/>
      <c r="T646" s="777"/>
      <c r="U646" s="777"/>
      <c r="V646" s="778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70</v>
      </c>
      <c r="Q647" s="777"/>
      <c r="R647" s="777"/>
      <c r="S647" s="777"/>
      <c r="T647" s="777"/>
      <c r="U647" s="777"/>
      <c r="V647" s="778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72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91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70</v>
      </c>
      <c r="Q650" s="777"/>
      <c r="R650" s="777"/>
      <c r="S650" s="777"/>
      <c r="T650" s="777"/>
      <c r="U650" s="777"/>
      <c r="V650" s="778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70</v>
      </c>
      <c r="Q651" s="777"/>
      <c r="R651" s="777"/>
      <c r="S651" s="777"/>
      <c r="T651" s="777"/>
      <c r="U651" s="777"/>
      <c r="V651" s="778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1047</v>
      </c>
      <c r="Q652" s="909"/>
      <c r="R652" s="909"/>
      <c r="S652" s="909"/>
      <c r="T652" s="909"/>
      <c r="U652" s="909"/>
      <c r="V652" s="910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4313.2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4313.2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1048</v>
      </c>
      <c r="Q653" s="909"/>
      <c r="R653" s="909"/>
      <c r="S653" s="909"/>
      <c r="T653" s="909"/>
      <c r="U653" s="909"/>
      <c r="V653" s="910"/>
      <c r="W653" s="37" t="s">
        <v>68</v>
      </c>
      <c r="X653" s="763">
        <f>IFERROR(SUM(BM22:BM649),"0")</f>
        <v>4716.8119999999999</v>
      </c>
      <c r="Y653" s="763">
        <f>IFERROR(SUM(BN22:BN649),"0")</f>
        <v>4716.8120000000008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1049</v>
      </c>
      <c r="Q654" s="909"/>
      <c r="R654" s="909"/>
      <c r="S654" s="909"/>
      <c r="T654" s="909"/>
      <c r="U654" s="909"/>
      <c r="V654" s="910"/>
      <c r="W654" s="37" t="s">
        <v>1050</v>
      </c>
      <c r="X654" s="38">
        <f>ROUNDUP(SUM(BO22:BO649),0)</f>
        <v>11</v>
      </c>
      <c r="Y654" s="38">
        <f>ROUNDUP(SUM(BP22:BP649),0)</f>
        <v>11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1051</v>
      </c>
      <c r="Q655" s="909"/>
      <c r="R655" s="909"/>
      <c r="S655" s="909"/>
      <c r="T655" s="909"/>
      <c r="U655" s="909"/>
      <c r="V655" s="910"/>
      <c r="W655" s="37" t="s">
        <v>68</v>
      </c>
      <c r="X655" s="763">
        <f>GrossWeightTotal+PalletQtyTotal*25</f>
        <v>4991.8119999999999</v>
      </c>
      <c r="Y655" s="763">
        <f>GrossWeightTotalR+PalletQtyTotalR*25</f>
        <v>4991.8120000000008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1052</v>
      </c>
      <c r="Q656" s="909"/>
      <c r="R656" s="909"/>
      <c r="S656" s="909"/>
      <c r="T656" s="909"/>
      <c r="U656" s="909"/>
      <c r="V656" s="910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1598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1598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1053</v>
      </c>
      <c r="Q657" s="909"/>
      <c r="R657" s="909"/>
      <c r="S657" s="909"/>
      <c r="T657" s="909"/>
      <c r="U657" s="909"/>
      <c r="V657" s="910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12.245580000000002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96" t="s">
        <v>111</v>
      </c>
      <c r="D659" s="875"/>
      <c r="E659" s="875"/>
      <c r="F659" s="875"/>
      <c r="G659" s="875"/>
      <c r="H659" s="863"/>
      <c r="I659" s="796" t="s">
        <v>333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667</v>
      </c>
      <c r="X659" s="863"/>
      <c r="Y659" s="796" t="s">
        <v>752</v>
      </c>
      <c r="Z659" s="875"/>
      <c r="AA659" s="875"/>
      <c r="AB659" s="863"/>
      <c r="AC659" s="758" t="s">
        <v>852</v>
      </c>
      <c r="AD659" s="796" t="s">
        <v>927</v>
      </c>
      <c r="AE659" s="863"/>
      <c r="AF659" s="759"/>
    </row>
    <row r="660" spans="1:32" ht="14.25" customHeight="1" thickTop="1" x14ac:dyDescent="0.2">
      <c r="A660" s="1067" t="s">
        <v>1056</v>
      </c>
      <c r="B660" s="796" t="s">
        <v>62</v>
      </c>
      <c r="C660" s="796" t="s">
        <v>112</v>
      </c>
      <c r="D660" s="796" t="s">
        <v>137</v>
      </c>
      <c r="E660" s="796" t="s">
        <v>221</v>
      </c>
      <c r="F660" s="796" t="s">
        <v>246</v>
      </c>
      <c r="G660" s="796" t="s">
        <v>297</v>
      </c>
      <c r="H660" s="796" t="s">
        <v>111</v>
      </c>
      <c r="I660" s="796" t="s">
        <v>334</v>
      </c>
      <c r="J660" s="796" t="s">
        <v>359</v>
      </c>
      <c r="K660" s="796" t="s">
        <v>432</v>
      </c>
      <c r="L660" s="796" t="s">
        <v>452</v>
      </c>
      <c r="M660" s="796" t="s">
        <v>478</v>
      </c>
      <c r="N660" s="759"/>
      <c r="O660" s="796" t="s">
        <v>507</v>
      </c>
      <c r="P660" s="796" t="s">
        <v>510</v>
      </c>
      <c r="Q660" s="796" t="s">
        <v>519</v>
      </c>
      <c r="R660" s="796" t="s">
        <v>537</v>
      </c>
      <c r="S660" s="796" t="s">
        <v>547</v>
      </c>
      <c r="T660" s="796" t="s">
        <v>560</v>
      </c>
      <c r="U660" s="796" t="s">
        <v>568</v>
      </c>
      <c r="V660" s="796" t="s">
        <v>654</v>
      </c>
      <c r="W660" s="796" t="s">
        <v>668</v>
      </c>
      <c r="X660" s="796" t="s">
        <v>713</v>
      </c>
      <c r="Y660" s="796" t="s">
        <v>753</v>
      </c>
      <c r="Z660" s="796" t="s">
        <v>812</v>
      </c>
      <c r="AA660" s="796" t="s">
        <v>835</v>
      </c>
      <c r="AB660" s="796" t="s">
        <v>848</v>
      </c>
      <c r="AC660" s="796" t="s">
        <v>852</v>
      </c>
      <c r="AD660" s="796" t="s">
        <v>927</v>
      </c>
      <c r="AE660" s="796" t="s">
        <v>1026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328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729</v>
      </c>
      <c r="E662" s="46">
        <f>IFERROR(Y107*1,"0")+IFERROR(Y108*1,"0")+IFERROR(Y109*1,"0")+IFERROR(Y110*1,"0")+IFERROR(Y114*1,"0")+IFERROR(Y115*1,"0")+IFERROR(Y116*1,"0")+IFERROR(Y117*1,"0")+IFERROR(Y118*1,"0")</f>
        <v>229.50000000000003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1221.3000000000002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499.20000000000005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0</v>
      </c>
      <c r="V662" s="46">
        <f>IFERROR(Y401*1,"0")+IFERROR(Y405*1,"0")+IFERROR(Y406*1,"0")+IFERROR(Y407*1,"0")</f>
        <v>1155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0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4.2</v>
      </c>
      <c r="Z662" s="46">
        <f>IFERROR(Y510*1,"0")+IFERROR(Y514*1,"0")+IFERROR(Y515*1,"0")+IFERROR(Y516*1,"0")+IFERROR(Y517*1,"0")+IFERROR(Y518*1,"0")+IFERROR(Y522*1,"0")+IFERROR(Y526*1,"0")</f>
        <v>147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0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a/8/mcACK55iDE7H2dTlWyfFKVYSOzMj5nSE8Wy+32Yxmw86DfJ464vSbYdsg2XPSjCcRAJRH8VgNYUgPjr/Ww==" saltValue="5kvVxt/Fb8l0dI7yAH0YX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9" spans="2:8" x14ac:dyDescent="0.2">
      <c r="B9" s="47" t="s">
        <v>1065</v>
      </c>
      <c r="C9" s="47" t="s">
        <v>1060</v>
      </c>
      <c r="D9" s="47"/>
      <c r="E9" s="47"/>
    </row>
    <row r="11" spans="2:8" x14ac:dyDescent="0.2">
      <c r="B11" s="47" t="s">
        <v>1065</v>
      </c>
      <c r="C11" s="47" t="s">
        <v>1063</v>
      </c>
      <c r="D11" s="47"/>
      <c r="E11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  <row r="21" spans="2:5" x14ac:dyDescent="0.2">
      <c r="B21" s="47" t="s">
        <v>1074</v>
      </c>
      <c r="C21" s="47"/>
      <c r="D21" s="47"/>
      <c r="E21" s="47"/>
    </row>
    <row r="22" spans="2:5" x14ac:dyDescent="0.2">
      <c r="B22" s="47" t="s">
        <v>1075</v>
      </c>
      <c r="C22" s="47"/>
      <c r="D22" s="47"/>
      <c r="E22" s="47"/>
    </row>
    <row r="23" spans="2:5" x14ac:dyDescent="0.2">
      <c r="B23" s="47" t="s">
        <v>1076</v>
      </c>
      <c r="C23" s="47"/>
      <c r="D23" s="47"/>
      <c r="E23" s="47"/>
    </row>
  </sheetData>
  <sheetProtection algorithmName="SHA-512" hashValue="JiecZ0humhXJH3vBZLHEg8o1fmtu+nE2sLF4BpHAbgdBkNN6yDfAQ8pMJp03Jo+Msy3/pAoRU0qJKQggImubgQ==" saltValue="QEQmn4YXO+JUTKs0rDiH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1411</vt:i4>
      </vt:variant>
    </vt:vector>
  </HeadingPairs>
  <TitlesOfParts>
    <vt:vector size="14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2024-11-13T08:46:12Z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