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4E3E5F-7017-405E-839A-8177B921BD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Y589" i="1" s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Y543" i="1" s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Y528" i="1" s="1"/>
  <c r="P522" i="1"/>
  <c r="X520" i="1"/>
  <c r="X519" i="1"/>
  <c r="BO518" i="1"/>
  <c r="BM518" i="1"/>
  <c r="Y518" i="1"/>
  <c r="Y520" i="1" s="1"/>
  <c r="P518" i="1"/>
  <c r="X515" i="1"/>
  <c r="X514" i="1"/>
  <c r="BO513" i="1"/>
  <c r="BM513" i="1"/>
  <c r="Y513" i="1"/>
  <c r="Y515" i="1" s="1"/>
  <c r="P513" i="1"/>
  <c r="BP512" i="1"/>
  <c r="BO512" i="1"/>
  <c r="BN512" i="1"/>
  <c r="BM512" i="1"/>
  <c r="Z512" i="1"/>
  <c r="Y512" i="1"/>
  <c r="Y514" i="1" s="1"/>
  <c r="P512" i="1"/>
  <c r="X510" i="1"/>
  <c r="X509" i="1"/>
  <c r="BP508" i="1"/>
  <c r="BO508" i="1"/>
  <c r="BN508" i="1"/>
  <c r="BM508" i="1"/>
  <c r="Z508" i="1"/>
  <c r="Y508" i="1"/>
  <c r="P508" i="1"/>
  <c r="BO507" i="1"/>
  <c r="BM507" i="1"/>
  <c r="Y507" i="1"/>
  <c r="Y509" i="1" s="1"/>
  <c r="P507" i="1"/>
  <c r="X505" i="1"/>
  <c r="X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Y505" i="1" s="1"/>
  <c r="P485" i="1"/>
  <c r="X483" i="1"/>
  <c r="X482" i="1"/>
  <c r="BO481" i="1"/>
  <c r="BM481" i="1"/>
  <c r="Y481" i="1"/>
  <c r="Y670" i="1" s="1"/>
  <c r="P481" i="1"/>
  <c r="X477" i="1"/>
  <c r="X476" i="1"/>
  <c r="BO475" i="1"/>
  <c r="BM475" i="1"/>
  <c r="Y475" i="1"/>
  <c r="Y477" i="1" s="1"/>
  <c r="P475" i="1"/>
  <c r="BP474" i="1"/>
  <c r="BO474" i="1"/>
  <c r="BN474" i="1"/>
  <c r="BM474" i="1"/>
  <c r="Z474" i="1"/>
  <c r="Y474" i="1"/>
  <c r="Y476" i="1" s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BO465" i="1"/>
  <c r="BM465" i="1"/>
  <c r="Y465" i="1"/>
  <c r="Y472" i="1" s="1"/>
  <c r="P465" i="1"/>
  <c r="BP464" i="1"/>
  <c r="BO464" i="1"/>
  <c r="BN464" i="1"/>
  <c r="BM464" i="1"/>
  <c r="Z464" i="1"/>
  <c r="Y464" i="1"/>
  <c r="Y471" i="1" s="1"/>
  <c r="X462" i="1"/>
  <c r="X461" i="1"/>
  <c r="BO460" i="1"/>
  <c r="BM460" i="1"/>
  <c r="Y460" i="1"/>
  <c r="Y462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Y456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Y444" i="1" s="1"/>
  <c r="P442" i="1"/>
  <c r="BP441" i="1"/>
  <c r="BO441" i="1"/>
  <c r="BN441" i="1"/>
  <c r="BM441" i="1"/>
  <c r="Z441" i="1"/>
  <c r="Y441" i="1"/>
  <c r="Y445" i="1" s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Y438" i="1" s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Y425" i="1" s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Y410" i="1" s="1"/>
  <c r="P406" i="1"/>
  <c r="X404" i="1"/>
  <c r="Y403" i="1"/>
  <c r="X403" i="1"/>
  <c r="BP402" i="1"/>
  <c r="BO402" i="1"/>
  <c r="BN402" i="1"/>
  <c r="BM402" i="1"/>
  <c r="Z402" i="1"/>
  <c r="Z403" i="1" s="1"/>
  <c r="Y402" i="1"/>
  <c r="V670" i="1" s="1"/>
  <c r="P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BP395" i="1"/>
  <c r="BO395" i="1"/>
  <c r="BN395" i="1"/>
  <c r="BM395" i="1"/>
  <c r="Z395" i="1"/>
  <c r="Y395" i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Y393" i="1" s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Z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Y341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BO308" i="1"/>
  <c r="BM308" i="1"/>
  <c r="Y308" i="1"/>
  <c r="Y313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Y303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K670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9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1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7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Y164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7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Y138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Y129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20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0" i="1"/>
  <c r="Z27" i="1"/>
  <c r="Z35" i="1" s="1"/>
  <c r="BN27" i="1"/>
  <c r="BP27" i="1"/>
  <c r="Z29" i="1"/>
  <c r="BN29" i="1"/>
  <c r="Z33" i="1"/>
  <c r="BN33" i="1"/>
  <c r="C670" i="1"/>
  <c r="Y55" i="1"/>
  <c r="Z49" i="1"/>
  <c r="Z54" i="1" s="1"/>
  <c r="BN49" i="1"/>
  <c r="Z51" i="1"/>
  <c r="BN51" i="1"/>
  <c r="Z53" i="1"/>
  <c r="BN53" i="1"/>
  <c r="Y54" i="1"/>
  <c r="Y59" i="1"/>
  <c r="BP67" i="1"/>
  <c r="BN67" i="1"/>
  <c r="Z67" i="1"/>
  <c r="BP71" i="1"/>
  <c r="BN71" i="1"/>
  <c r="Z71" i="1"/>
  <c r="Y79" i="1"/>
  <c r="BP75" i="1"/>
  <c r="BN75" i="1"/>
  <c r="Z75" i="1"/>
  <c r="H9" i="1"/>
  <c r="Y24" i="1"/>
  <c r="BP58" i="1"/>
  <c r="BN58" i="1"/>
  <c r="Z58" i="1"/>
  <c r="Z59" i="1" s="1"/>
  <c r="Y60" i="1"/>
  <c r="BP64" i="1"/>
  <c r="BN64" i="1"/>
  <c r="Z64" i="1"/>
  <c r="Z72" i="1" s="1"/>
  <c r="BP69" i="1"/>
  <c r="BN69" i="1"/>
  <c r="Z69" i="1"/>
  <c r="BP78" i="1"/>
  <c r="BN78" i="1"/>
  <c r="Z78" i="1"/>
  <c r="Y80" i="1"/>
  <c r="Y88" i="1"/>
  <c r="Y89" i="1"/>
  <c r="BP82" i="1"/>
  <c r="BN82" i="1"/>
  <c r="Z82" i="1"/>
  <c r="Z88" i="1" s="1"/>
  <c r="D670" i="1"/>
  <c r="Y7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Z120" i="1" s="1"/>
  <c r="BN115" i="1"/>
  <c r="BP115" i="1"/>
  <c r="Z117" i="1"/>
  <c r="BN117" i="1"/>
  <c r="Z118" i="1"/>
  <c r="BN118" i="1"/>
  <c r="F670" i="1"/>
  <c r="Z125" i="1"/>
  <c r="BN125" i="1"/>
  <c r="BP125" i="1"/>
  <c r="Z127" i="1"/>
  <c r="Z129" i="1" s="1"/>
  <c r="BN127" i="1"/>
  <c r="Y130" i="1"/>
  <c r="Z132" i="1"/>
  <c r="BN132" i="1"/>
  <c r="BP132" i="1"/>
  <c r="Z135" i="1"/>
  <c r="BN135" i="1"/>
  <c r="Z136" i="1"/>
  <c r="BN136" i="1"/>
  <c r="Y137" i="1"/>
  <c r="Z140" i="1"/>
  <c r="BN140" i="1"/>
  <c r="BP140" i="1"/>
  <c r="Z143" i="1"/>
  <c r="BN143" i="1"/>
  <c r="Z145" i="1"/>
  <c r="BN145" i="1"/>
  <c r="Y148" i="1"/>
  <c r="Z151" i="1"/>
  <c r="Z152" i="1" s="1"/>
  <c r="BN151" i="1"/>
  <c r="BP151" i="1"/>
  <c r="Z156" i="1"/>
  <c r="Z158" i="1" s="1"/>
  <c r="BN156" i="1"/>
  <c r="BP156" i="1"/>
  <c r="Y159" i="1"/>
  <c r="Z162" i="1"/>
  <c r="Z163" i="1" s="1"/>
  <c r="BN162" i="1"/>
  <c r="BP162" i="1"/>
  <c r="Z166" i="1"/>
  <c r="Z168" i="1" s="1"/>
  <c r="BN166" i="1"/>
  <c r="BP166" i="1"/>
  <c r="Y169" i="1"/>
  <c r="H670" i="1"/>
  <c r="Y174" i="1"/>
  <c r="Z177" i="1"/>
  <c r="Z181" i="1" s="1"/>
  <c r="BN177" i="1"/>
  <c r="BP177" i="1"/>
  <c r="Z179" i="1"/>
  <c r="BN179" i="1"/>
  <c r="Z185" i="1"/>
  <c r="Z187" i="1" s="1"/>
  <c r="BN185" i="1"/>
  <c r="BP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70" i="1"/>
  <c r="Z209" i="1"/>
  <c r="Z210" i="1" s="1"/>
  <c r="BN209" i="1"/>
  <c r="BP209" i="1"/>
  <c r="Y210" i="1"/>
  <c r="Z213" i="1"/>
  <c r="Z215" i="1" s="1"/>
  <c r="BN213" i="1"/>
  <c r="BP213" i="1"/>
  <c r="Y216" i="1"/>
  <c r="Z219" i="1"/>
  <c r="Z226" i="1" s="1"/>
  <c r="BN219" i="1"/>
  <c r="BP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BN243" i="1"/>
  <c r="BP243" i="1"/>
  <c r="Z245" i="1"/>
  <c r="BN245" i="1"/>
  <c r="Z247" i="1"/>
  <c r="BN247" i="1"/>
  <c r="Y248" i="1"/>
  <c r="Z252" i="1"/>
  <c r="BN252" i="1"/>
  <c r="BP252" i="1"/>
  <c r="Z254" i="1"/>
  <c r="BN254" i="1"/>
  <c r="Z256" i="1"/>
  <c r="BN256" i="1"/>
  <c r="Z258" i="1"/>
  <c r="BN258" i="1"/>
  <c r="Y261" i="1"/>
  <c r="L670" i="1"/>
  <c r="Z265" i="1"/>
  <c r="Z273" i="1" s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Z291" i="1" s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BP301" i="1"/>
  <c r="Y304" i="1"/>
  <c r="Q670" i="1"/>
  <c r="Z308" i="1"/>
  <c r="Z313" i="1" s="1"/>
  <c r="BN308" i="1"/>
  <c r="BP308" i="1"/>
  <c r="Z309" i="1"/>
  <c r="BN309" i="1"/>
  <c r="Z311" i="1"/>
  <c r="BN311" i="1"/>
  <c r="Y314" i="1"/>
  <c r="Y319" i="1"/>
  <c r="S670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70" i="1"/>
  <c r="Z356" i="1"/>
  <c r="Z363" i="1" s="1"/>
  <c r="BN356" i="1"/>
  <c r="Z358" i="1"/>
  <c r="BN358" i="1"/>
  <c r="Z360" i="1"/>
  <c r="BN360" i="1"/>
  <c r="Z362" i="1"/>
  <c r="BN362" i="1"/>
  <c r="Y363" i="1"/>
  <c r="Z366" i="1"/>
  <c r="Z370" i="1" s="1"/>
  <c r="BN366" i="1"/>
  <c r="BP366" i="1"/>
  <c r="Y379" i="1"/>
  <c r="BP376" i="1"/>
  <c r="BN376" i="1"/>
  <c r="Z376" i="1"/>
  <c r="BP384" i="1"/>
  <c r="BN384" i="1"/>
  <c r="Z384" i="1"/>
  <c r="Z392" i="1"/>
  <c r="BP390" i="1"/>
  <c r="BN390" i="1"/>
  <c r="Z390" i="1"/>
  <c r="Y399" i="1"/>
  <c r="BP407" i="1"/>
  <c r="BN407" i="1"/>
  <c r="Z407" i="1"/>
  <c r="Z409" i="1" s="1"/>
  <c r="BP417" i="1"/>
  <c r="BN417" i="1"/>
  <c r="Z417" i="1"/>
  <c r="BP421" i="1"/>
  <c r="BN421" i="1"/>
  <c r="Z421" i="1"/>
  <c r="BP429" i="1"/>
  <c r="BN429" i="1"/>
  <c r="Z429" i="1"/>
  <c r="Z430" i="1" s="1"/>
  <c r="Y431" i="1"/>
  <c r="Y439" i="1"/>
  <c r="BP434" i="1"/>
  <c r="BN434" i="1"/>
  <c r="Z434" i="1"/>
  <c r="Z438" i="1" s="1"/>
  <c r="Z476" i="1"/>
  <c r="Y111" i="1"/>
  <c r="Y158" i="1"/>
  <c r="Y194" i="1"/>
  <c r="Y260" i="1"/>
  <c r="Y274" i="1"/>
  <c r="Y291" i="1"/>
  <c r="Y346" i="1"/>
  <c r="Y364" i="1"/>
  <c r="BP368" i="1"/>
  <c r="BN368" i="1"/>
  <c r="Y370" i="1"/>
  <c r="BP374" i="1"/>
  <c r="BN374" i="1"/>
  <c r="Z374" i="1"/>
  <c r="Z379" i="1" s="1"/>
  <c r="BP378" i="1"/>
  <c r="BN378" i="1"/>
  <c r="Z378" i="1"/>
  <c r="Y380" i="1"/>
  <c r="Y385" i="1"/>
  <c r="BP382" i="1"/>
  <c r="BN382" i="1"/>
  <c r="Z382" i="1"/>
  <c r="Z385" i="1" s="1"/>
  <c r="BP396" i="1"/>
  <c r="BN396" i="1"/>
  <c r="Z396" i="1"/>
  <c r="Z398" i="1" s="1"/>
  <c r="BP415" i="1"/>
  <c r="BN415" i="1"/>
  <c r="Z415" i="1"/>
  <c r="Z425" i="1" s="1"/>
  <c r="BP419" i="1"/>
  <c r="BN419" i="1"/>
  <c r="Z419" i="1"/>
  <c r="BP423" i="1"/>
  <c r="BN423" i="1"/>
  <c r="Z423" i="1"/>
  <c r="BP437" i="1"/>
  <c r="BN437" i="1"/>
  <c r="Z437" i="1"/>
  <c r="Z444" i="1"/>
  <c r="Z461" i="1"/>
  <c r="Y404" i="1"/>
  <c r="W670" i="1"/>
  <c r="Y426" i="1"/>
  <c r="Z442" i="1"/>
  <c r="BN442" i="1"/>
  <c r="BP442" i="1"/>
  <c r="X670" i="1"/>
  <c r="Z450" i="1"/>
  <c r="Z456" i="1" s="1"/>
  <c r="BN450" i="1"/>
  <c r="BP450" i="1"/>
  <c r="Z452" i="1"/>
  <c r="BN452" i="1"/>
  <c r="Z454" i="1"/>
  <c r="BN454" i="1"/>
  <c r="Y457" i="1"/>
  <c r="Z460" i="1"/>
  <c r="BN460" i="1"/>
  <c r="BP460" i="1"/>
  <c r="Z465" i="1"/>
  <c r="Z471" i="1" s="1"/>
  <c r="BN465" i="1"/>
  <c r="BP465" i="1"/>
  <c r="Z466" i="1"/>
  <c r="BN466" i="1"/>
  <c r="Z468" i="1"/>
  <c r="BN468" i="1"/>
  <c r="Z470" i="1"/>
  <c r="BN470" i="1"/>
  <c r="Z475" i="1"/>
  <c r="BN475" i="1"/>
  <c r="BP475" i="1"/>
  <c r="Z481" i="1"/>
  <c r="Z482" i="1" s="1"/>
  <c r="BN481" i="1"/>
  <c r="BP481" i="1"/>
  <c r="Y482" i="1"/>
  <c r="Z485" i="1"/>
  <c r="Z504" i="1" s="1"/>
  <c r="BN485" i="1"/>
  <c r="BP485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1" i="1"/>
  <c r="BN501" i="1"/>
  <c r="Z503" i="1"/>
  <c r="BN503" i="1"/>
  <c r="Y504" i="1"/>
  <c r="Z507" i="1"/>
  <c r="Z509" i="1" s="1"/>
  <c r="BN507" i="1"/>
  <c r="BP507" i="1"/>
  <c r="Y510" i="1"/>
  <c r="Z513" i="1"/>
  <c r="Z514" i="1" s="1"/>
  <c r="BN513" i="1"/>
  <c r="BP513" i="1"/>
  <c r="Z518" i="1"/>
  <c r="Z519" i="1" s="1"/>
  <c r="BN518" i="1"/>
  <c r="BP518" i="1"/>
  <c r="Y519" i="1"/>
  <c r="Z522" i="1"/>
  <c r="BN522" i="1"/>
  <c r="BP522" i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BP578" i="1"/>
  <c r="BN578" i="1"/>
  <c r="Z578" i="1"/>
  <c r="BP587" i="1"/>
  <c r="BN587" i="1"/>
  <c r="Z587" i="1"/>
  <c r="Y593" i="1"/>
  <c r="BP591" i="1"/>
  <c r="BN591" i="1"/>
  <c r="Z591" i="1"/>
  <c r="Z593" i="1" s="1"/>
  <c r="Z670" i="1"/>
  <c r="Y483" i="1"/>
  <c r="BP524" i="1"/>
  <c r="BN524" i="1"/>
  <c r="Z524" i="1"/>
  <c r="Y527" i="1"/>
  <c r="BP540" i="1"/>
  <c r="BN540" i="1"/>
  <c r="Z540" i="1"/>
  <c r="Z543" i="1" s="1"/>
  <c r="BP556" i="1"/>
  <c r="BN556" i="1"/>
  <c r="Z556" i="1"/>
  <c r="BP559" i="1"/>
  <c r="BN559" i="1"/>
  <c r="Z559" i="1"/>
  <c r="BP568" i="1"/>
  <c r="BN568" i="1"/>
  <c r="Z568" i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582" i="1" l="1"/>
  <c r="Y662" i="1"/>
  <c r="Z612" i="1"/>
  <c r="Z633" i="1"/>
  <c r="Z527" i="1"/>
  <c r="Z260" i="1"/>
  <c r="Z248" i="1"/>
  <c r="Z240" i="1"/>
  <c r="Z204" i="1"/>
  <c r="Z147" i="1"/>
  <c r="Z137" i="1"/>
  <c r="Z111" i="1"/>
  <c r="Z103" i="1"/>
  <c r="Z97" i="1"/>
  <c r="Y660" i="1"/>
  <c r="Z79" i="1"/>
  <c r="Z665" i="1" s="1"/>
  <c r="Y664" i="1"/>
  <c r="Y661" i="1"/>
  <c r="Y663" i="1" s="1"/>
</calcChain>
</file>

<file path=xl/sharedStrings.xml><?xml version="1.0" encoding="utf-8"?>
<sst xmlns="http://schemas.openxmlformats.org/spreadsheetml/2006/main" count="3148" uniqueCount="1103">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</sst>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2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45617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0.375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250</v>
      </c>
      <c r="Y49" s="778">
        <f t="shared" si="6"/>
        <v>259.20000000000005</v>
      </c>
      <c r="Z49" s="36">
        <f>IFERROR(IF(Y49=0,"",ROUNDUP(Y49/H49,0)*0.02175),"")</f>
        <v>0.52200000000000002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261.11111111111109</v>
      </c>
      <c r="BN49" s="64">
        <f t="shared" si="8"/>
        <v>270.72000000000003</v>
      </c>
      <c r="BO49" s="64">
        <f t="shared" si="9"/>
        <v>0.41335978835978826</v>
      </c>
      <c r="BP49" s="64">
        <f t="shared" si="10"/>
        <v>0.4285714285714286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340</v>
      </c>
      <c r="Y52" s="778">
        <f t="shared" si="6"/>
        <v>340</v>
      </c>
      <c r="Z52" s="36">
        <f>IFERROR(IF(Y52=0,"",ROUNDUP(Y52/H52,0)*0.00902),"")</f>
        <v>0.76670000000000005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357.85</v>
      </c>
      <c r="BN52" s="64">
        <f t="shared" si="8"/>
        <v>357.85</v>
      </c>
      <c r="BO52" s="64">
        <f t="shared" si="9"/>
        <v>0.64393939393939392</v>
      </c>
      <c r="BP52" s="64">
        <f t="shared" si="10"/>
        <v>0.64393939393939392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108.14814814814815</v>
      </c>
      <c r="Y54" s="779">
        <f>IFERROR(Y48/H48,"0")+IFERROR(Y49/H49,"0")+IFERROR(Y50/H50,"0")+IFERROR(Y51/H51,"0")+IFERROR(Y52/H52,"0")+IFERROR(Y53/H53,"0")</f>
        <v>109</v>
      </c>
      <c r="Z54" s="779">
        <f>IFERROR(IF(Z48="",0,Z48),"0")+IFERROR(IF(Z49="",0,Z49),"0")+IFERROR(IF(Z50="",0,Z50),"0")+IFERROR(IF(Z51="",0,Z51),"0")+IFERROR(IF(Z52="",0,Z52),"0")+IFERROR(IF(Z53="",0,Z53),"0")</f>
        <v>1.2887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590</v>
      </c>
      <c r="Y55" s="779">
        <f>IFERROR(SUM(Y48:Y53),"0")</f>
        <v>599.20000000000005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130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600</v>
      </c>
      <c r="Y65" s="778">
        <f t="shared" si="11"/>
        <v>604.80000000000007</v>
      </c>
      <c r="Z65" s="36">
        <f>IFERROR(IF(Y65=0,"",ROUNDUP(Y65/H65,0)*0.02175),"")</f>
        <v>1.218</v>
      </c>
      <c r="AA65" s="56"/>
      <c r="AB65" s="57"/>
      <c r="AC65" s="113" t="s">
        <v>150</v>
      </c>
      <c r="AG65" s="64"/>
      <c r="AJ65" s="68" t="s">
        <v>131</v>
      </c>
      <c r="AK65" s="68">
        <v>604.79999999999995</v>
      </c>
      <c r="BB65" s="114" t="s">
        <v>1</v>
      </c>
      <c r="BM65" s="64">
        <f t="shared" si="12"/>
        <v>626.66666666666663</v>
      </c>
      <c r="BN65" s="64">
        <f t="shared" si="13"/>
        <v>631.67999999999995</v>
      </c>
      <c r="BO65" s="64">
        <f t="shared" si="14"/>
        <v>0.99206349206349187</v>
      </c>
      <c r="BP65" s="64">
        <f t="shared" si="15"/>
        <v>1</v>
      </c>
    </row>
    <row r="66" spans="1:68" ht="37.5" customHeight="1" x14ac:dyDescent="0.25">
      <c r="A66" s="54" t="s">
        <v>151</v>
      </c>
      <c r="B66" s="54" t="s">
        <v>152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153</v>
      </c>
      <c r="N66" s="33"/>
      <c r="O66" s="32">
        <v>50</v>
      </c>
      <c r="P66" s="950" t="s">
        <v>154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165</v>
      </c>
      <c r="B70" s="54" t="s">
        <v>166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153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495</v>
      </c>
      <c r="Y71" s="778">
        <f t="shared" si="11"/>
        <v>495</v>
      </c>
      <c r="Z71" s="36">
        <f>IFERROR(IF(Y71=0,"",ROUNDUP(Y71/H71,0)*0.00902),"")</f>
        <v>0.99219999999999997</v>
      </c>
      <c r="AA71" s="56"/>
      <c r="AB71" s="57"/>
      <c r="AC71" s="125" t="s">
        <v>150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518.09999999999991</v>
      </c>
      <c r="BN71" s="64">
        <f t="shared" si="13"/>
        <v>518.09999999999991</v>
      </c>
      <c r="BO71" s="64">
        <f t="shared" si="14"/>
        <v>0.83333333333333337</v>
      </c>
      <c r="BP71" s="64">
        <f t="shared" si="15"/>
        <v>0.83333333333333337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165.55555555555554</v>
      </c>
      <c r="Y72" s="779">
        <f>IFERROR(Y63/H63,"0")+IFERROR(Y64/H64,"0")+IFERROR(Y65/H65,"0")+IFERROR(Y66/H66,"0")+IFERROR(Y67/H67,"0")+IFERROR(Y68/H68,"0")+IFERROR(Y69/H69,"0")+IFERROR(Y70/H70,"0")+IFERROR(Y71/H71,"0")</f>
        <v>166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2.2101999999999999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1095</v>
      </c>
      <c r="Y73" s="779">
        <f>IFERROR(SUM(Y63:Y71),"0")</f>
        <v>1099.8000000000002</v>
      </c>
      <c r="Z73" s="37"/>
      <c r="AA73" s="780"/>
      <c r="AB73" s="780"/>
      <c r="AC73" s="780"/>
    </row>
    <row r="74" spans="1:68" ht="14.25" customHeight="1" x14ac:dyDescent="0.25">
      <c r="A74" s="802" t="s">
        <v>170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20</v>
      </c>
      <c r="Y75" s="778">
        <f>IFERROR(IF(X75="",0,CEILING((X75/$H75),1)*$H75),"")</f>
        <v>21.6</v>
      </c>
      <c r="Z75" s="36">
        <f>IFERROR(IF(Y75=0,"",ROUNDUP(Y75/H75,0)*0.02175),"")</f>
        <v>4.3499999999999997E-2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20.888888888888886</v>
      </c>
      <c r="BN75" s="64">
        <f>IFERROR(Y75*I75/H75,"0")</f>
        <v>22.56</v>
      </c>
      <c r="BO75" s="64">
        <f>IFERROR(1/J75*(X75/H75),"0")</f>
        <v>3.306878306878306E-2</v>
      </c>
      <c r="BP75" s="64">
        <f>IFERROR(1/J75*(Y75/H75),"0")</f>
        <v>3.5714285714285712E-2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18" t="s">
        <v>179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180</v>
      </c>
      <c r="B78" s="54" t="s">
        <v>181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130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247.5</v>
      </c>
      <c r="Y78" s="778">
        <f>IFERROR(IF(X78="",0,CEILING((X78/$H78),1)*$H78),"")</f>
        <v>248.4</v>
      </c>
      <c r="Z78" s="36">
        <f>IFERROR(IF(Y78=0,"",ROUNDUP(Y78/H78,0)*0.00753),"")</f>
        <v>0.69276000000000004</v>
      </c>
      <c r="AA78" s="56"/>
      <c r="AB78" s="57"/>
      <c r="AC78" s="133" t="s">
        <v>173</v>
      </c>
      <c r="AG78" s="64"/>
      <c r="AJ78" s="68" t="s">
        <v>131</v>
      </c>
      <c r="AK78" s="68">
        <v>421.2</v>
      </c>
      <c r="BB78" s="134" t="s">
        <v>1</v>
      </c>
      <c r="BM78" s="64">
        <f>IFERROR(X78*I78/H78,"0")</f>
        <v>265.83333333333331</v>
      </c>
      <c r="BN78" s="64">
        <f>IFERROR(Y78*I78/H78,"0")</f>
        <v>266.8</v>
      </c>
      <c r="BO78" s="64">
        <f>IFERROR(1/J78*(X78/H78),"0")</f>
        <v>0.58760683760683752</v>
      </c>
      <c r="BP78" s="64">
        <f>IFERROR(1/J78*(Y78/H78),"0")</f>
        <v>0.58974358974358976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93.518518518518505</v>
      </c>
      <c r="Y79" s="779">
        <f>IFERROR(Y75/H75,"0")+IFERROR(Y76/H76,"0")+IFERROR(Y77/H77,"0")+IFERROR(Y78/H78,"0")</f>
        <v>94</v>
      </c>
      <c r="Z79" s="779">
        <f>IFERROR(IF(Z75="",0,Z75),"0")+IFERROR(IF(Z76="",0,Z76),"0")+IFERROR(IF(Z77="",0,Z77),"0")+IFERROR(IF(Z78="",0,Z78),"0")</f>
        <v>0.73626000000000003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267.5</v>
      </c>
      <c r="Y80" s="779">
        <f>IFERROR(SUM(Y75:Y78),"0")</f>
        <v>270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182</v>
      </c>
      <c r="B82" s="54" t="s">
        <v>183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10</v>
      </c>
      <c r="Y82" s="778">
        <f t="shared" ref="Y82:Y87" si="16">IFERROR(IF(X82="",0,CEILING((X82/$H82),1)*$H82),"")</f>
        <v>12.600000000000001</v>
      </c>
      <c r="Z82" s="36">
        <f>IFERROR(IF(Y82=0,"",ROUNDUP(Y82/H82,0)*0.00902),"")</f>
        <v>2.7060000000000001E-2</v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10.5</v>
      </c>
      <c r="BN82" s="64">
        <f t="shared" ref="BN82:BN87" si="18">IFERROR(Y82*I82/H82,"0")</f>
        <v>13.230000000000002</v>
      </c>
      <c r="BO82" s="64">
        <f t="shared" ref="BO82:BO87" si="19">IFERROR(1/J82*(X82/H82),"0")</f>
        <v>1.8037518037518036E-2</v>
      </c>
      <c r="BP82" s="64">
        <f t="shared" ref="BP82:BP87" si="20">IFERROR(1/J82*(Y82/H82),"0")</f>
        <v>2.2727272727272728E-2</v>
      </c>
    </row>
    <row r="83" spans="1:68" ht="16.5" customHeight="1" x14ac:dyDescent="0.25">
      <c r="A83" s="54" t="s">
        <v>185</v>
      </c>
      <c r="B83" s="54" t="s">
        <v>186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10</v>
      </c>
      <c r="Y84" s="778">
        <f t="shared" si="16"/>
        <v>12.600000000000001</v>
      </c>
      <c r="Z84" s="36">
        <f>IFERROR(IF(Y84=0,"",ROUNDUP(Y84/H84,0)*0.00902),"")</f>
        <v>2.7060000000000001E-2</v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10.5</v>
      </c>
      <c r="BN84" s="64">
        <f t="shared" si="18"/>
        <v>13.230000000000002</v>
      </c>
      <c r="BO84" s="64">
        <f t="shared" si="19"/>
        <v>1.8037518037518036E-2</v>
      </c>
      <c r="BP84" s="64">
        <f t="shared" si="20"/>
        <v>2.2727272727272728E-2</v>
      </c>
    </row>
    <row r="85" spans="1:68" ht="27" customHeight="1" x14ac:dyDescent="0.25">
      <c r="A85" s="54" t="s">
        <v>191</v>
      </c>
      <c r="B85" s="54" t="s">
        <v>192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24</v>
      </c>
      <c r="Y85" s="778">
        <f t="shared" si="16"/>
        <v>25.2</v>
      </c>
      <c r="Z85" s="36">
        <f>IFERROR(IF(Y85=0,"",ROUNDUP(Y85/H85,0)*0.00502),"")</f>
        <v>7.0280000000000009E-2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25.333333333333329</v>
      </c>
      <c r="BN85" s="64">
        <f t="shared" si="18"/>
        <v>26.599999999999998</v>
      </c>
      <c r="BO85" s="64">
        <f t="shared" si="19"/>
        <v>5.6980056980056981E-2</v>
      </c>
      <c r="BP85" s="64">
        <f t="shared" si="20"/>
        <v>5.9829059829059839E-2</v>
      </c>
    </row>
    <row r="86" spans="1:68" ht="27" customHeight="1" x14ac:dyDescent="0.25">
      <c r="A86" s="54" t="s">
        <v>193</v>
      </c>
      <c r="B86" s="54" t="s">
        <v>194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12</v>
      </c>
      <c r="Y86" s="778">
        <f t="shared" si="16"/>
        <v>12.6</v>
      </c>
      <c r="Z86" s="36">
        <f>IFERROR(IF(Y86=0,"",ROUNDUP(Y86/H86,0)*0.00502),"")</f>
        <v>3.5140000000000005E-2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12.666666666666664</v>
      </c>
      <c r="BN86" s="64">
        <f t="shared" si="18"/>
        <v>13.299999999999999</v>
      </c>
      <c r="BO86" s="64">
        <f t="shared" si="19"/>
        <v>2.8490028490028491E-2</v>
      </c>
      <c r="BP86" s="64">
        <f t="shared" si="20"/>
        <v>2.9914529914529919E-2</v>
      </c>
    </row>
    <row r="87" spans="1:68" ht="27" customHeight="1" x14ac:dyDescent="0.25">
      <c r="A87" s="54" t="s">
        <v>195</v>
      </c>
      <c r="B87" s="54" t="s">
        <v>196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24</v>
      </c>
      <c r="Y87" s="778">
        <f t="shared" si="16"/>
        <v>25.2</v>
      </c>
      <c r="Z87" s="36">
        <f>IFERROR(IF(Y87=0,"",ROUNDUP(Y87/H87,0)*0.00502),"")</f>
        <v>7.0280000000000009E-2</v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25.333333333333329</v>
      </c>
      <c r="BN87" s="64">
        <f t="shared" si="18"/>
        <v>26.599999999999998</v>
      </c>
      <c r="BO87" s="64">
        <f t="shared" si="19"/>
        <v>5.6980056980056981E-2</v>
      </c>
      <c r="BP87" s="64">
        <f t="shared" si="20"/>
        <v>5.9829059829059839E-2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38.095238095238088</v>
      </c>
      <c r="Y88" s="779">
        <f>IFERROR(Y82/H82,"0")+IFERROR(Y83/H83,"0")+IFERROR(Y84/H84,"0")+IFERROR(Y85/H85,"0")+IFERROR(Y86/H86,"0")+IFERROR(Y87/H87,"0")</f>
        <v>41</v>
      </c>
      <c r="Z88" s="779">
        <f>IFERROR(IF(Z82="",0,Z82),"0")+IFERROR(IF(Z83="",0,Z83),"0")+IFERROR(IF(Z84="",0,Z84),"0")+IFERROR(IF(Z85="",0,Z85),"0")+IFERROR(IF(Z86="",0,Z86),"0")+IFERROR(IF(Z87="",0,Z87),"0")</f>
        <v>0.22982000000000002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80</v>
      </c>
      <c r="Y89" s="779">
        <f>IFERROR(SUM(Y82:Y87),"0")</f>
        <v>88.2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199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7" t="s">
        <v>203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207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211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204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212</v>
      </c>
      <c r="B95" s="54" t="s">
        <v>213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208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214</v>
      </c>
      <c r="B96" s="54" t="s">
        <v>215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216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217</v>
      </c>
      <c r="B100" s="54" t="s">
        <v>218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219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217</v>
      </c>
      <c r="B101" s="54" t="s">
        <v>220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60</v>
      </c>
      <c r="Y101" s="778">
        <f>IFERROR(IF(X101="",0,CEILING((X101/$H101),1)*$H101),"")</f>
        <v>67.2</v>
      </c>
      <c r="Z101" s="36">
        <f>IFERROR(IF(Y101=0,"",ROUNDUP(Y101/H101,0)*0.02175),"")</f>
        <v>0.17399999999999999</v>
      </c>
      <c r="AA101" s="56"/>
      <c r="AB101" s="57"/>
      <c r="AC101" s="161" t="s">
        <v>219</v>
      </c>
      <c r="AG101" s="64"/>
      <c r="AJ101" s="68"/>
      <c r="AK101" s="68">
        <v>0</v>
      </c>
      <c r="BB101" s="162" t="s">
        <v>1</v>
      </c>
      <c r="BM101" s="64">
        <f>IFERROR(X101*I101/H101,"0")</f>
        <v>64.028571428571425</v>
      </c>
      <c r="BN101" s="64">
        <f>IFERROR(Y101*I101/H101,"0")</f>
        <v>71.712000000000003</v>
      </c>
      <c r="BO101" s="64">
        <f>IFERROR(1/J101*(X101/H101),"0")</f>
        <v>0.12755102040816324</v>
      </c>
      <c r="BP101" s="64">
        <f>IFERROR(1/J101*(Y101/H101),"0")</f>
        <v>0.14285714285714285</v>
      </c>
    </row>
    <row r="102" spans="1:68" ht="27" customHeight="1" x14ac:dyDescent="0.25">
      <c r="A102" s="54" t="s">
        <v>221</v>
      </c>
      <c r="B102" s="54" t="s">
        <v>222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223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7.1428571428571423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60</v>
      </c>
      <c r="Y104" s="779">
        <f>IFERROR(SUM(Y100:Y102),"0")</f>
        <v>67.2</v>
      </c>
      <c r="Z104" s="37"/>
      <c r="AA104" s="780"/>
      <c r="AB104" s="780"/>
      <c r="AC104" s="780"/>
    </row>
    <row r="105" spans="1:68" ht="16.5" customHeight="1" x14ac:dyDescent="0.25">
      <c r="A105" s="794" t="s">
        <v>224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225</v>
      </c>
      <c r="B107" s="54" t="s">
        <v>226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153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320</v>
      </c>
      <c r="Y107" s="778">
        <f>IFERROR(IF(X107="",0,CEILING((X107/$H107),1)*$H107),"")</f>
        <v>324</v>
      </c>
      <c r="Z107" s="36">
        <f>IFERROR(IF(Y107=0,"",ROUNDUP(Y107/H107,0)*0.02175),"")</f>
        <v>0.65249999999999997</v>
      </c>
      <c r="AA107" s="56"/>
      <c r="AB107" s="57"/>
      <c r="AC107" s="165" t="s">
        <v>227</v>
      </c>
      <c r="AG107" s="64"/>
      <c r="AJ107" s="68"/>
      <c r="AK107" s="68">
        <v>0</v>
      </c>
      <c r="BB107" s="166" t="s">
        <v>1</v>
      </c>
      <c r="BM107" s="64">
        <f>IFERROR(X107*I107/H107,"0")</f>
        <v>334.22222222222217</v>
      </c>
      <c r="BN107" s="64">
        <f>IFERROR(Y107*I107/H107,"0")</f>
        <v>338.4</v>
      </c>
      <c r="BO107" s="64">
        <f>IFERROR(1/J107*(X107/H107),"0")</f>
        <v>0.52910052910052896</v>
      </c>
      <c r="BP107" s="64">
        <f>IFERROR(1/J107*(Y107/H107),"0")</f>
        <v>0.53571428571428559</v>
      </c>
    </row>
    <row r="108" spans="1:68" ht="27" customHeight="1" x14ac:dyDescent="0.25">
      <c r="A108" s="54" t="s">
        <v>228</v>
      </c>
      <c r="B108" s="54" t="s">
        <v>229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231</v>
      </c>
      <c r="B109" s="54" t="s">
        <v>232</v>
      </c>
      <c r="C109" s="31">
        <v>4301012007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153</v>
      </c>
      <c r="N109" s="33"/>
      <c r="O109" s="32">
        <v>50</v>
      </c>
      <c r="P109" s="10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233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234</v>
      </c>
      <c r="B110" s="54" t="s">
        <v>235</v>
      </c>
      <c r="C110" s="31">
        <v>4301011443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130</v>
      </c>
      <c r="M110" s="33" t="s">
        <v>153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1080</v>
      </c>
      <c r="Y110" s="778">
        <f>IFERROR(IF(X110="",0,CEILING((X110/$H110),1)*$H110),"")</f>
        <v>1080</v>
      </c>
      <c r="Z110" s="36">
        <f>IFERROR(IF(Y110=0,"",ROUNDUP(Y110/H110,0)*0.00902),"")</f>
        <v>2.1648000000000001</v>
      </c>
      <c r="AA110" s="56"/>
      <c r="AB110" s="57"/>
      <c r="AC110" s="171" t="s">
        <v>230</v>
      </c>
      <c r="AG110" s="64"/>
      <c r="AJ110" s="68" t="s">
        <v>131</v>
      </c>
      <c r="AK110" s="68">
        <v>594</v>
      </c>
      <c r="BB110" s="172" t="s">
        <v>1</v>
      </c>
      <c r="BM110" s="64">
        <f>IFERROR(X110*I110/H110,"0")</f>
        <v>1130.4000000000001</v>
      </c>
      <c r="BN110" s="64">
        <f>IFERROR(Y110*I110/H110,"0")</f>
        <v>1130.4000000000001</v>
      </c>
      <c r="BO110" s="64">
        <f>IFERROR(1/J110*(X110/H110),"0")</f>
        <v>1.8181818181818183</v>
      </c>
      <c r="BP110" s="64">
        <f>IFERROR(1/J110*(Y110/H110),"0")</f>
        <v>1.8181818181818183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269.62962962962962</v>
      </c>
      <c r="Y111" s="779">
        <f>IFERROR(Y107/H107,"0")+IFERROR(Y108/H108,"0")+IFERROR(Y109/H109,"0")+IFERROR(Y110/H110,"0")</f>
        <v>270</v>
      </c>
      <c r="Z111" s="779">
        <f>IFERROR(IF(Z107="",0,Z107),"0")+IFERROR(IF(Z108="",0,Z108),"0")+IFERROR(IF(Z109="",0,Z109),"0")+IFERROR(IF(Z110="",0,Z110),"0")</f>
        <v>2.8172999999999999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1400</v>
      </c>
      <c r="Y112" s="779">
        <f>IFERROR(SUM(Y107:Y110),"0")</f>
        <v>1404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236</v>
      </c>
      <c r="B114" s="54" t="s">
        <v>237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238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236</v>
      </c>
      <c r="B115" s="54" t="s">
        <v>239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200</v>
      </c>
      <c r="Y115" s="778">
        <f t="shared" si="26"/>
        <v>201.60000000000002</v>
      </c>
      <c r="Z115" s="36">
        <f>IFERROR(IF(Y115=0,"",ROUNDUP(Y115/H115,0)*0.02175),"")</f>
        <v>0.52200000000000002</v>
      </c>
      <c r="AA115" s="56"/>
      <c r="AB115" s="57"/>
      <c r="AC115" s="175" t="s">
        <v>238</v>
      </c>
      <c r="AG115" s="64"/>
      <c r="AJ115" s="68"/>
      <c r="AK115" s="68">
        <v>0</v>
      </c>
      <c r="BB115" s="176" t="s">
        <v>1</v>
      </c>
      <c r="BM115" s="64">
        <f t="shared" si="27"/>
        <v>213.42857142857144</v>
      </c>
      <c r="BN115" s="64">
        <f t="shared" si="28"/>
        <v>215.13600000000002</v>
      </c>
      <c r="BO115" s="64">
        <f t="shared" si="29"/>
        <v>0.42517006802721086</v>
      </c>
      <c r="BP115" s="64">
        <f t="shared" si="30"/>
        <v>0.42857142857142855</v>
      </c>
    </row>
    <row r="116" spans="1:68" ht="27" customHeight="1" x14ac:dyDescent="0.25">
      <c r="A116" s="54" t="s">
        <v>240</v>
      </c>
      <c r="B116" s="54" t="s">
        <v>241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765</v>
      </c>
      <c r="Y116" s="778">
        <f t="shared" si="26"/>
        <v>766.80000000000007</v>
      </c>
      <c r="Z116" s="36">
        <f>IFERROR(IF(Y116=0,"",ROUNDUP(Y116/H116,0)*0.00753),"")</f>
        <v>2.1385200000000002</v>
      </c>
      <c r="AA116" s="56"/>
      <c r="AB116" s="57"/>
      <c r="AC116" s="177" t="s">
        <v>242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842.06666666666661</v>
      </c>
      <c r="BN116" s="64">
        <f t="shared" si="28"/>
        <v>844.04800000000012</v>
      </c>
      <c r="BO116" s="64">
        <f t="shared" si="29"/>
        <v>1.816239316239316</v>
      </c>
      <c r="BP116" s="64">
        <f t="shared" si="30"/>
        <v>1.8205128205128205</v>
      </c>
    </row>
    <row r="117" spans="1:68" ht="27" customHeight="1" x14ac:dyDescent="0.25">
      <c r="A117" s="54" t="s">
        <v>243</v>
      </c>
      <c r="B117" s="54" t="s">
        <v>244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246</v>
      </c>
      <c r="B118" s="54" t="s">
        <v>247</v>
      </c>
      <c r="C118" s="31">
        <v>4301051687</v>
      </c>
      <c r="D118" s="781">
        <v>4680115880214</v>
      </c>
      <c r="E118" s="782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29" t="s">
        <v>248</v>
      </c>
      <c r="Q118" s="787"/>
      <c r="R118" s="787"/>
      <c r="S118" s="787"/>
      <c r="T118" s="788"/>
      <c r="U118" s="34" t="s">
        <v>249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246</v>
      </c>
      <c r="B119" s="54" t="s">
        <v>251</v>
      </c>
      <c r="C119" s="31">
        <v>4301051439</v>
      </c>
      <c r="D119" s="781">
        <v>4680115880214</v>
      </c>
      <c r="E119" s="782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252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307.14285714285711</v>
      </c>
      <c r="Y120" s="779">
        <f>IFERROR(Y114/H114,"0")+IFERROR(Y115/H115,"0")+IFERROR(Y116/H116,"0")+IFERROR(Y117/H117,"0")+IFERROR(Y118/H118,"0")+IFERROR(Y119/H119,"0")</f>
        <v>308</v>
      </c>
      <c r="Z120" s="779">
        <f>IFERROR(IF(Z114="",0,Z114),"0")+IFERROR(IF(Z115="",0,Z115),"0")+IFERROR(IF(Z116="",0,Z116),"0")+IFERROR(IF(Z117="",0,Z117),"0")+IFERROR(IF(Z118="",0,Z118),"0")+IFERROR(IF(Z119="",0,Z119),"0")</f>
        <v>2.66052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965</v>
      </c>
      <c r="Y121" s="779">
        <f>IFERROR(SUM(Y114:Y119),"0")</f>
        <v>968.40000000000009</v>
      </c>
      <c r="Z121" s="37"/>
      <c r="AA121" s="780"/>
      <c r="AB121" s="780"/>
      <c r="AC121" s="780"/>
    </row>
    <row r="122" spans="1:68" ht="16.5" customHeight="1" x14ac:dyDescent="0.25">
      <c r="A122" s="794" t="s">
        <v>253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16.5" customHeight="1" x14ac:dyDescent="0.25">
      <c r="A124" s="54" t="s">
        <v>254</v>
      </c>
      <c r="B124" s="54" t="s">
        <v>255</v>
      </c>
      <c r="C124" s="31">
        <v>4301011703</v>
      </c>
      <c r="D124" s="781">
        <v>4680115882133</v>
      </c>
      <c r="E124" s="782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40</v>
      </c>
      <c r="Y124" s="778">
        <f>IFERROR(IF(X124="",0,CEILING((X124/$H124),1)*$H124),"")</f>
        <v>44.8</v>
      </c>
      <c r="Z124" s="36">
        <f>IFERROR(IF(Y124=0,"",ROUNDUP(Y124/H124,0)*0.02175),"")</f>
        <v>8.6999999999999994E-2</v>
      </c>
      <c r="AA124" s="56"/>
      <c r="AB124" s="57"/>
      <c r="AC124" s="185" t="s">
        <v>256</v>
      </c>
      <c r="AG124" s="64"/>
      <c r="AJ124" s="68"/>
      <c r="AK124" s="68">
        <v>0</v>
      </c>
      <c r="BB124" s="186" t="s">
        <v>1</v>
      </c>
      <c r="BM124" s="64">
        <f>IFERROR(X124*I124/H124,"0")</f>
        <v>41.714285714285715</v>
      </c>
      <c r="BN124" s="64">
        <f>IFERROR(Y124*I124/H124,"0")</f>
        <v>46.720000000000006</v>
      </c>
      <c r="BO124" s="64">
        <f>IFERROR(1/J124*(X124/H124),"0")</f>
        <v>6.3775510204081634E-2</v>
      </c>
      <c r="BP124" s="64">
        <f>IFERROR(1/J124*(Y124/H124),"0")</f>
        <v>7.1428571428571425E-2</v>
      </c>
    </row>
    <row r="125" spans="1:68" ht="27" customHeight="1" x14ac:dyDescent="0.25">
      <c r="A125" s="54" t="s">
        <v>254</v>
      </c>
      <c r="B125" s="54" t="s">
        <v>257</v>
      </c>
      <c r="C125" s="31">
        <v>4301011514</v>
      </c>
      <c r="D125" s="781">
        <v>4680115882133</v>
      </c>
      <c r="E125" s="782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259</v>
      </c>
      <c r="B126" s="54" t="s">
        <v>260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261</v>
      </c>
      <c r="B127" s="54" t="s">
        <v>262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720</v>
      </c>
      <c r="Y127" s="778">
        <f>IFERROR(IF(X127="",0,CEILING((X127/$H127),1)*$H127),"")</f>
        <v>720</v>
      </c>
      <c r="Z127" s="36">
        <f>IFERROR(IF(Y127=0,"",ROUNDUP(Y127/H127,0)*0.00902),"")</f>
        <v>1.4432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753.59999999999991</v>
      </c>
      <c r="BN127" s="64">
        <f>IFERROR(Y127*I127/H127,"0")</f>
        <v>753.59999999999991</v>
      </c>
      <c r="BO127" s="64">
        <f>IFERROR(1/J127*(X127/H127),"0")</f>
        <v>1.2121212121212122</v>
      </c>
      <c r="BP127" s="64">
        <f>IFERROR(1/J127*(Y127/H127),"0")</f>
        <v>1.2121212121212122</v>
      </c>
    </row>
    <row r="128" spans="1:68" ht="27" customHeight="1" x14ac:dyDescent="0.25">
      <c r="A128" s="54" t="s">
        <v>263</v>
      </c>
      <c r="B128" s="54" t="s">
        <v>264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163.57142857142858</v>
      </c>
      <c r="Y129" s="779">
        <f>IFERROR(Y124/H124,"0")+IFERROR(Y125/H125,"0")+IFERROR(Y126/H126,"0")+IFERROR(Y127/H127,"0")+IFERROR(Y128/H128,"0")</f>
        <v>164</v>
      </c>
      <c r="Z129" s="779">
        <f>IFERROR(IF(Z124="",0,Z124),"0")+IFERROR(IF(Z125="",0,Z125),"0")+IFERROR(IF(Z126="",0,Z126),"0")+IFERROR(IF(Z127="",0,Z127),"0")+IFERROR(IF(Z128="",0,Z128),"0")</f>
        <v>1.5302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760</v>
      </c>
      <c r="Y130" s="779">
        <f>IFERROR(SUM(Y124:Y128),"0")</f>
        <v>764.8</v>
      </c>
      <c r="Z130" s="37"/>
      <c r="AA130" s="780"/>
      <c r="AB130" s="780"/>
      <c r="AC130" s="780"/>
    </row>
    <row r="131" spans="1:68" ht="14.25" customHeight="1" x14ac:dyDescent="0.25">
      <c r="A131" s="802" t="s">
        <v>170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265</v>
      </c>
      <c r="B132" s="54" t="s">
        <v>266</v>
      </c>
      <c r="C132" s="31">
        <v>4301020345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2" t="s">
        <v>267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269</v>
      </c>
      <c r="C133" s="31">
        <v>4301020235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34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271</v>
      </c>
      <c r="B134" s="54" t="s">
        <v>272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95" t="s">
        <v>273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271</v>
      </c>
      <c r="B135" s="54" t="s">
        <v>274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275</v>
      </c>
      <c r="B136" s="54" t="s">
        <v>276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277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278</v>
      </c>
      <c r="B140" s="54" t="s">
        <v>279</v>
      </c>
      <c r="C140" s="31">
        <v>4301051612</v>
      </c>
      <c r="D140" s="781">
        <v>4607091385168</v>
      </c>
      <c r="E140" s="782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600</v>
      </c>
      <c r="Y140" s="778">
        <f t="shared" ref="Y140:Y146" si="31">IFERROR(IF(X140="",0,CEILING((X140/$H140),1)*$H140),"")</f>
        <v>604.80000000000007</v>
      </c>
      <c r="Z140" s="36">
        <f>IFERROR(IF(Y140=0,"",ROUNDUP(Y140/H140,0)*0.02175),"")</f>
        <v>1.5659999999999998</v>
      </c>
      <c r="AA140" s="56"/>
      <c r="AB140" s="57"/>
      <c r="AC140" s="205" t="s">
        <v>280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639.85714285714289</v>
      </c>
      <c r="BN140" s="64">
        <f t="shared" ref="BN140:BN146" si="33">IFERROR(Y140*I140/H140,"0")</f>
        <v>644.976</v>
      </c>
      <c r="BO140" s="64">
        <f t="shared" ref="BO140:BO146" si="34">IFERROR(1/J140*(X140/H140),"0")</f>
        <v>1.2755102040816326</v>
      </c>
      <c r="BP140" s="64">
        <f t="shared" ref="BP140:BP146" si="35">IFERROR(1/J140*(Y140/H140),"0")</f>
        <v>1.2857142857142856</v>
      </c>
    </row>
    <row r="141" spans="1:68" ht="27" customHeight="1" x14ac:dyDescent="0.25">
      <c r="A141" s="54" t="s">
        <v>278</v>
      </c>
      <c r="B141" s="54" t="s">
        <v>281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282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283</v>
      </c>
      <c r="B142" s="54" t="s">
        <v>284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2" t="s">
        <v>285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287</v>
      </c>
      <c r="B143" s="54" t="s">
        <v>288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289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290</v>
      </c>
      <c r="B144" s="54" t="s">
        <v>291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405</v>
      </c>
      <c r="Y144" s="778">
        <f t="shared" si="31"/>
        <v>405</v>
      </c>
      <c r="Z144" s="36">
        <f>IFERROR(IF(Y144=0,"",ROUNDUP(Y144/H144,0)*0.00753),"")</f>
        <v>1.1294999999999999</v>
      </c>
      <c r="AA144" s="56"/>
      <c r="AB144" s="57"/>
      <c r="AC144" s="213" t="s">
        <v>289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445.8</v>
      </c>
      <c r="BN144" s="64">
        <f t="shared" si="33"/>
        <v>445.8</v>
      </c>
      <c r="BO144" s="64">
        <f t="shared" si="34"/>
        <v>0.96153846153846145</v>
      </c>
      <c r="BP144" s="64">
        <f t="shared" si="35"/>
        <v>0.96153846153846145</v>
      </c>
    </row>
    <row r="145" spans="1:68" ht="16.5" customHeight="1" x14ac:dyDescent="0.25">
      <c r="A145" s="54" t="s">
        <v>292</v>
      </c>
      <c r="B145" s="54" t="s">
        <v>293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24</v>
      </c>
      <c r="Y145" s="778">
        <f t="shared" si="31"/>
        <v>25.2</v>
      </c>
      <c r="Z145" s="36">
        <f>IFERROR(IF(Y145=0,"",ROUNDUP(Y145/H145,0)*0.00753),"")</f>
        <v>0.10542</v>
      </c>
      <c r="AA145" s="56"/>
      <c r="AB145" s="57"/>
      <c r="AC145" s="215" t="s">
        <v>294</v>
      </c>
      <c r="AG145" s="64"/>
      <c r="AJ145" s="68"/>
      <c r="AK145" s="68">
        <v>0</v>
      </c>
      <c r="BB145" s="216" t="s">
        <v>1</v>
      </c>
      <c r="BM145" s="64">
        <f t="shared" si="32"/>
        <v>26.666666666666664</v>
      </c>
      <c r="BN145" s="64">
        <f t="shared" si="33"/>
        <v>28</v>
      </c>
      <c r="BO145" s="64">
        <f t="shared" si="34"/>
        <v>8.5470085470085458E-2</v>
      </c>
      <c r="BP145" s="64">
        <f t="shared" si="35"/>
        <v>8.9743589743589744E-2</v>
      </c>
    </row>
    <row r="146" spans="1:68" ht="37.5" customHeight="1" x14ac:dyDescent="0.25">
      <c r="A146" s="54" t="s">
        <v>295</v>
      </c>
      <c r="B146" s="54" t="s">
        <v>296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297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234.76190476190479</v>
      </c>
      <c r="Y147" s="779">
        <f>IFERROR(Y140/H140,"0")+IFERROR(Y141/H141,"0")+IFERROR(Y142/H142,"0")+IFERROR(Y143/H143,"0")+IFERROR(Y144/H144,"0")+IFERROR(Y145/H145,"0")+IFERROR(Y146/H146,"0")</f>
        <v>236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2.8009200000000001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1029</v>
      </c>
      <c r="Y148" s="779">
        <f>IFERROR(SUM(Y140:Y146),"0")</f>
        <v>1035</v>
      </c>
      <c r="Z148" s="37"/>
      <c r="AA148" s="780"/>
      <c r="AB148" s="780"/>
      <c r="AC148" s="780"/>
    </row>
    <row r="149" spans="1:68" ht="14.25" customHeight="1" x14ac:dyDescent="0.25">
      <c r="A149" s="802" t="s">
        <v>216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298</v>
      </c>
      <c r="B150" s="54" t="s">
        <v>299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300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301</v>
      </c>
      <c r="B151" s="54" t="s">
        <v>302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303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305</v>
      </c>
      <c r="B156" s="54" t="s">
        <v>306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305</v>
      </c>
      <c r="B157" s="54" t="s">
        <v>308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100</v>
      </c>
      <c r="Y157" s="778">
        <f>IFERROR(IF(X157="",0,CEILING((X157/$H157),1)*$H157),"")</f>
        <v>102.4</v>
      </c>
      <c r="Z157" s="36">
        <f>IFERROR(IF(Y157=0,"",ROUNDUP(Y157/H157,0)*0.00753),"")</f>
        <v>0.24096000000000001</v>
      </c>
      <c r="AA157" s="56"/>
      <c r="AB157" s="57"/>
      <c r="AC157" s="225" t="s">
        <v>307</v>
      </c>
      <c r="AG157" s="64"/>
      <c r="AJ157" s="68"/>
      <c r="AK157" s="68">
        <v>0</v>
      </c>
      <c r="BB157" s="226" t="s">
        <v>1</v>
      </c>
      <c r="BM157" s="64">
        <f>IFERROR(X157*I157/H157,"0")</f>
        <v>106.25</v>
      </c>
      <c r="BN157" s="64">
        <f>IFERROR(Y157*I157/H157,"0")</f>
        <v>108.8</v>
      </c>
      <c r="BO157" s="64">
        <f>IFERROR(1/J157*(X157/H157),"0")</f>
        <v>0.2003205128205128</v>
      </c>
      <c r="BP157" s="64">
        <f>IFERROR(1/J157*(Y157/H157),"0")</f>
        <v>0.20512820512820512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31.25</v>
      </c>
      <c r="Y158" s="779">
        <f>IFERROR(Y156/H156,"0")+IFERROR(Y157/H157,"0")</f>
        <v>32</v>
      </c>
      <c r="Z158" s="779">
        <f>IFERROR(IF(Z156="",0,Z156),"0")+IFERROR(IF(Z157="",0,Z157),"0")</f>
        <v>0.24096000000000001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100</v>
      </c>
      <c r="Y159" s="779">
        <f>IFERROR(SUM(Y156:Y157),"0")</f>
        <v>102.4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309</v>
      </c>
      <c r="B161" s="54" t="s">
        <v>310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42</v>
      </c>
      <c r="Y161" s="778">
        <f>IFERROR(IF(X161="",0,CEILING((X161/$H161),1)*$H161),"")</f>
        <v>42</v>
      </c>
      <c r="Z161" s="36">
        <f>IFERROR(IF(Y161=0,"",ROUNDUP(Y161/H161,0)*0.00753),"")</f>
        <v>0.11295000000000001</v>
      </c>
      <c r="AA161" s="56"/>
      <c r="AB161" s="57"/>
      <c r="AC161" s="227" t="s">
        <v>311</v>
      </c>
      <c r="AG161" s="64"/>
      <c r="AJ161" s="68"/>
      <c r="AK161" s="68">
        <v>0</v>
      </c>
      <c r="BB161" s="228" t="s">
        <v>1</v>
      </c>
      <c r="BM161" s="64">
        <f>IFERROR(X161*I161/H161,"0")</f>
        <v>46.32</v>
      </c>
      <c r="BN161" s="64">
        <f>IFERROR(Y161*I161/H161,"0")</f>
        <v>46.32</v>
      </c>
      <c r="BO161" s="64">
        <f>IFERROR(1/J161*(X161/H161),"0")</f>
        <v>9.6153846153846159E-2</v>
      </c>
      <c r="BP161" s="64">
        <f>IFERROR(1/J161*(Y161/H161),"0")</f>
        <v>9.6153846153846159E-2</v>
      </c>
    </row>
    <row r="162" spans="1:68" ht="27" customHeight="1" x14ac:dyDescent="0.25">
      <c r="A162" s="54" t="s">
        <v>309</v>
      </c>
      <c r="B162" s="54" t="s">
        <v>312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311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15.000000000000002</v>
      </c>
      <c r="Y163" s="779">
        <f>IFERROR(Y161/H161,"0")+IFERROR(Y162/H162,"0")</f>
        <v>15.000000000000002</v>
      </c>
      <c r="Z163" s="779">
        <f>IFERROR(IF(Z161="",0,Z161),"0")+IFERROR(IF(Z162="",0,Z162),"0")</f>
        <v>0.11295000000000001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42</v>
      </c>
      <c r="Y164" s="779">
        <f>IFERROR(SUM(Y161:Y162),"0")</f>
        <v>42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313</v>
      </c>
      <c r="B166" s="54" t="s">
        <v>314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313</v>
      </c>
      <c r="B167" s="54" t="s">
        <v>315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59.400000000000013</v>
      </c>
      <c r="Y167" s="778">
        <f>IFERROR(IF(X167="",0,CEILING((X167/$H167),1)*$H167),"")</f>
        <v>60.720000000000006</v>
      </c>
      <c r="Z167" s="36">
        <f>IFERROR(IF(Y167=0,"",ROUNDUP(Y167/H167,0)*0.00753),"")</f>
        <v>0.17319000000000001</v>
      </c>
      <c r="AA167" s="56"/>
      <c r="AB167" s="57"/>
      <c r="AC167" s="233" t="s">
        <v>307</v>
      </c>
      <c r="AG167" s="64"/>
      <c r="AJ167" s="68"/>
      <c r="AK167" s="68">
        <v>0</v>
      </c>
      <c r="BB167" s="234" t="s">
        <v>1</v>
      </c>
      <c r="BM167" s="64">
        <f>IFERROR(X167*I167/H167,"0")</f>
        <v>65.88000000000001</v>
      </c>
      <c r="BN167" s="64">
        <f>IFERROR(Y167*I167/H167,"0")</f>
        <v>67.343999999999994</v>
      </c>
      <c r="BO167" s="64">
        <f>IFERROR(1/J167*(X167/H167),"0")</f>
        <v>0.14423076923076925</v>
      </c>
      <c r="BP167" s="64">
        <f>IFERROR(1/J167*(Y167/H167),"0")</f>
        <v>0.14743589743589744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22.500000000000004</v>
      </c>
      <c r="Y168" s="779">
        <f>IFERROR(Y166/H166,"0")+IFERROR(Y167/H167,"0")</f>
        <v>23</v>
      </c>
      <c r="Z168" s="779">
        <f>IFERROR(IF(Z166="",0,Z166),"0")+IFERROR(IF(Z167="",0,Z167),"0")</f>
        <v>0.17319000000000001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59.400000000000013</v>
      </c>
      <c r="Y169" s="779">
        <f>IFERROR(SUM(Y166:Y167),"0")</f>
        <v>60.720000000000006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316</v>
      </c>
      <c r="B172" s="54" t="s">
        <v>317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318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319</v>
      </c>
      <c r="B176" s="54" t="s">
        <v>320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322</v>
      </c>
      <c r="B177" s="54" t="s">
        <v>323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324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325</v>
      </c>
      <c r="B178" s="54" t="s">
        <v>326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328</v>
      </c>
      <c r="B179" s="54" t="s">
        <v>329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324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330</v>
      </c>
      <c r="B180" s="54" t="s">
        <v>331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327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332</v>
      </c>
      <c r="B184" s="54" t="s">
        <v>333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334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335</v>
      </c>
      <c r="B185" s="54" t="s">
        <v>336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338</v>
      </c>
      <c r="B186" s="54" t="s">
        <v>339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334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1" t="s">
        <v>340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341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170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342</v>
      </c>
      <c r="B192" s="54" t="s">
        <v>343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344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345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346</v>
      </c>
      <c r="B196" s="54" t="s">
        <v>347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70</v>
      </c>
      <c r="Y196" s="778">
        <f t="shared" ref="Y196:Y203" si="36">IFERROR(IF(X196="",0,CEILING((X196/$H196),1)*$H196),"")</f>
        <v>71.400000000000006</v>
      </c>
      <c r="Z196" s="36">
        <f>IFERROR(IF(Y196=0,"",ROUNDUP(Y196/H196,0)*0.00753),"")</f>
        <v>0.12801000000000001</v>
      </c>
      <c r="AA196" s="56"/>
      <c r="AB196" s="57"/>
      <c r="AC196" s="255" t="s">
        <v>348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74.333333333333329</v>
      </c>
      <c r="BN196" s="64">
        <f t="shared" ref="BN196:BN203" si="38">IFERROR(Y196*I196/H196,"0")</f>
        <v>75.820000000000007</v>
      </c>
      <c r="BO196" s="64">
        <f t="shared" ref="BO196:BO203" si="39">IFERROR(1/J196*(X196/H196),"0")</f>
        <v>0.10683760683760682</v>
      </c>
      <c r="BP196" s="64">
        <f t="shared" ref="BP196:BP203" si="40">IFERROR(1/J196*(Y196/H196),"0")</f>
        <v>0.10897435897435898</v>
      </c>
    </row>
    <row r="197" spans="1:68" ht="27" customHeight="1" x14ac:dyDescent="0.25">
      <c r="A197" s="54" t="s">
        <v>349</v>
      </c>
      <c r="B197" s="54" t="s">
        <v>350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30</v>
      </c>
      <c r="Y197" s="778">
        <f t="shared" si="36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351</v>
      </c>
      <c r="AG197" s="64"/>
      <c r="AJ197" s="68"/>
      <c r="AK197" s="68">
        <v>0</v>
      </c>
      <c r="BB197" s="258" t="s">
        <v>1</v>
      </c>
      <c r="BM197" s="64">
        <f t="shared" si="37"/>
        <v>31.857142857142858</v>
      </c>
      <c r="BN197" s="64">
        <f t="shared" si="38"/>
        <v>35.68</v>
      </c>
      <c r="BO197" s="64">
        <f t="shared" si="39"/>
        <v>4.5787545787545784E-2</v>
      </c>
      <c r="BP197" s="64">
        <f t="shared" si="40"/>
        <v>5.128205128205128E-2</v>
      </c>
    </row>
    <row r="198" spans="1:68" ht="27" customHeight="1" x14ac:dyDescent="0.25">
      <c r="A198" s="54" t="s">
        <v>352</v>
      </c>
      <c r="B198" s="54" t="s">
        <v>353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40</v>
      </c>
      <c r="Y198" s="778">
        <f t="shared" si="36"/>
        <v>42</v>
      </c>
      <c r="Z198" s="36">
        <f>IFERROR(IF(Y198=0,"",ROUNDUP(Y198/H198,0)*0.00753),"")</f>
        <v>7.5300000000000006E-2</v>
      </c>
      <c r="AA198" s="56"/>
      <c r="AB198" s="57"/>
      <c r="AC198" s="259" t="s">
        <v>354</v>
      </c>
      <c r="AG198" s="64"/>
      <c r="AJ198" s="68"/>
      <c r="AK198" s="68">
        <v>0</v>
      </c>
      <c r="BB198" s="260" t="s">
        <v>1</v>
      </c>
      <c r="BM198" s="64">
        <f t="shared" si="37"/>
        <v>41.904761904761905</v>
      </c>
      <c r="BN198" s="64">
        <f t="shared" si="38"/>
        <v>44</v>
      </c>
      <c r="BO198" s="64">
        <f t="shared" si="39"/>
        <v>6.1050061050061048E-2</v>
      </c>
      <c r="BP198" s="64">
        <f t="shared" si="40"/>
        <v>6.4102564102564097E-2</v>
      </c>
    </row>
    <row r="199" spans="1:68" ht="27" customHeight="1" x14ac:dyDescent="0.25">
      <c r="A199" s="54" t="s">
        <v>355</v>
      </c>
      <c r="B199" s="54" t="s">
        <v>356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157.5</v>
      </c>
      <c r="Y199" s="778">
        <f t="shared" si="36"/>
        <v>157.5</v>
      </c>
      <c r="Z199" s="36">
        <f>IFERROR(IF(Y199=0,"",ROUNDUP(Y199/H199,0)*0.00502),"")</f>
        <v>0.3765</v>
      </c>
      <c r="AA199" s="56"/>
      <c r="AB199" s="57"/>
      <c r="AC199" s="261" t="s">
        <v>348</v>
      </c>
      <c r="AG199" s="64"/>
      <c r="AJ199" s="68"/>
      <c r="AK199" s="68">
        <v>0</v>
      </c>
      <c r="BB199" s="262" t="s">
        <v>1</v>
      </c>
      <c r="BM199" s="64">
        <f t="shared" si="37"/>
        <v>167.25</v>
      </c>
      <c r="BN199" s="64">
        <f t="shared" si="38"/>
        <v>167.25</v>
      </c>
      <c r="BO199" s="64">
        <f t="shared" si="39"/>
        <v>0.32051282051282054</v>
      </c>
      <c r="BP199" s="64">
        <f t="shared" si="40"/>
        <v>0.32051282051282054</v>
      </c>
    </row>
    <row r="200" spans="1:68" ht="27" customHeight="1" x14ac:dyDescent="0.25">
      <c r="A200" s="54" t="s">
        <v>357</v>
      </c>
      <c r="B200" s="54" t="s">
        <v>358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192.5</v>
      </c>
      <c r="Y200" s="778">
        <f t="shared" si="36"/>
        <v>193.20000000000002</v>
      </c>
      <c r="Z200" s="36">
        <f>IFERROR(IF(Y200=0,"",ROUNDUP(Y200/H200,0)*0.00502),"")</f>
        <v>0.46184000000000003</v>
      </c>
      <c r="AA200" s="56"/>
      <c r="AB200" s="57"/>
      <c r="AC200" s="263" t="s">
        <v>351</v>
      </c>
      <c r="AG200" s="64"/>
      <c r="AJ200" s="68"/>
      <c r="AK200" s="68">
        <v>0</v>
      </c>
      <c r="BB200" s="264" t="s">
        <v>1</v>
      </c>
      <c r="BM200" s="64">
        <f t="shared" si="37"/>
        <v>204.41666666666666</v>
      </c>
      <c r="BN200" s="64">
        <f t="shared" si="38"/>
        <v>205.16</v>
      </c>
      <c r="BO200" s="64">
        <f t="shared" si="39"/>
        <v>0.39173789173789175</v>
      </c>
      <c r="BP200" s="64">
        <f t="shared" si="40"/>
        <v>0.39316239316239321</v>
      </c>
    </row>
    <row r="201" spans="1:68" ht="27" customHeight="1" x14ac:dyDescent="0.25">
      <c r="A201" s="54" t="s">
        <v>359</v>
      </c>
      <c r="B201" s="54" t="s">
        <v>360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192.5</v>
      </c>
      <c r="Y201" s="778">
        <f t="shared" si="36"/>
        <v>193.20000000000002</v>
      </c>
      <c r="Z201" s="36">
        <f>IFERROR(IF(Y201=0,"",ROUNDUP(Y201/H201,0)*0.00502),"")</f>
        <v>0.46184000000000003</v>
      </c>
      <c r="AA201" s="56"/>
      <c r="AB201" s="57"/>
      <c r="AC201" s="265" t="s">
        <v>354</v>
      </c>
      <c r="AG201" s="64"/>
      <c r="AJ201" s="68"/>
      <c r="AK201" s="68">
        <v>0</v>
      </c>
      <c r="BB201" s="266" t="s">
        <v>1</v>
      </c>
      <c r="BM201" s="64">
        <f t="shared" si="37"/>
        <v>201.66666666666669</v>
      </c>
      <c r="BN201" s="64">
        <f t="shared" si="38"/>
        <v>202.40000000000003</v>
      </c>
      <c r="BO201" s="64">
        <f t="shared" si="39"/>
        <v>0.39173789173789175</v>
      </c>
      <c r="BP201" s="64">
        <f t="shared" si="40"/>
        <v>0.39316239316239321</v>
      </c>
    </row>
    <row r="202" spans="1:68" ht="27" customHeight="1" x14ac:dyDescent="0.25">
      <c r="A202" s="54" t="s">
        <v>361</v>
      </c>
      <c r="B202" s="54" t="s">
        <v>362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354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363</v>
      </c>
      <c r="B203" s="54" t="s">
        <v>364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291.66666666666663</v>
      </c>
      <c r="Y204" s="779">
        <f>IFERROR(Y196/H196,"0")+IFERROR(Y197/H197,"0")+IFERROR(Y198/H198,"0")+IFERROR(Y199/H199,"0")+IFERROR(Y200/H200,"0")+IFERROR(Y201/H201,"0")+IFERROR(Y202/H202,"0")+IFERROR(Y203/H203,"0")</f>
        <v>294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1.5637300000000001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682.5</v>
      </c>
      <c r="Y205" s="779">
        <f>IFERROR(SUM(Y196:Y203),"0")</f>
        <v>690.90000000000009</v>
      </c>
      <c r="Z205" s="37"/>
      <c r="AA205" s="780"/>
      <c r="AB205" s="780"/>
      <c r="AC205" s="780"/>
    </row>
    <row r="206" spans="1:68" ht="16.5" customHeight="1" x14ac:dyDescent="0.25">
      <c r="A206" s="794" t="s">
        <v>366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367</v>
      </c>
      <c r="B208" s="54" t="s">
        <v>368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369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370</v>
      </c>
      <c r="B209" s="54" t="s">
        <v>371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369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170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372</v>
      </c>
      <c r="B213" s="54" t="s">
        <v>373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374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375</v>
      </c>
      <c r="B214" s="54" t="s">
        <v>376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374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377</v>
      </c>
      <c r="B218" s="54" t="s">
        <v>378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140</v>
      </c>
      <c r="Y218" s="778">
        <f t="shared" ref="Y218:Y225" si="41">IFERROR(IF(X218="",0,CEILING((X218/$H218),1)*$H218),"")</f>
        <v>140.4</v>
      </c>
      <c r="Z218" s="36">
        <f>IFERROR(IF(Y218=0,"",ROUNDUP(Y218/H218,0)*0.00902),"")</f>
        <v>0.23452000000000001</v>
      </c>
      <c r="AA218" s="56"/>
      <c r="AB218" s="57"/>
      <c r="AC218" s="279" t="s">
        <v>379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145.44444444444446</v>
      </c>
      <c r="BN218" s="64">
        <f t="shared" ref="BN218:BN225" si="43">IFERROR(Y218*I218/H218,"0")</f>
        <v>145.86000000000001</v>
      </c>
      <c r="BO218" s="64">
        <f t="shared" ref="BO218:BO225" si="44">IFERROR(1/J218*(X218/H218),"0")</f>
        <v>0.19640852974186307</v>
      </c>
      <c r="BP218" s="64">
        <f t="shared" ref="BP218:BP225" si="45">IFERROR(1/J218*(Y218/H218),"0")</f>
        <v>0.19696969696969696</v>
      </c>
    </row>
    <row r="219" spans="1:68" ht="27" customHeight="1" x14ac:dyDescent="0.25">
      <c r="A219" s="54" t="s">
        <v>380</v>
      </c>
      <c r="B219" s="54" t="s">
        <v>381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160</v>
      </c>
      <c r="Y219" s="778">
        <f t="shared" si="41"/>
        <v>162</v>
      </c>
      <c r="Z219" s="36">
        <f>IFERROR(IF(Y219=0,"",ROUNDUP(Y219/H219,0)*0.00902),"")</f>
        <v>0.27060000000000001</v>
      </c>
      <c r="AA219" s="56"/>
      <c r="AB219" s="57"/>
      <c r="AC219" s="281" t="s">
        <v>382</v>
      </c>
      <c r="AG219" s="64"/>
      <c r="AJ219" s="68"/>
      <c r="AK219" s="68">
        <v>0</v>
      </c>
      <c r="BB219" s="282" t="s">
        <v>1</v>
      </c>
      <c r="BM219" s="64">
        <f t="shared" si="42"/>
        <v>166.22222222222223</v>
      </c>
      <c r="BN219" s="64">
        <f t="shared" si="43"/>
        <v>168.3</v>
      </c>
      <c r="BO219" s="64">
        <f t="shared" si="44"/>
        <v>0.22446689113355778</v>
      </c>
      <c r="BP219" s="64">
        <f t="shared" si="45"/>
        <v>0.22727272727272727</v>
      </c>
    </row>
    <row r="220" spans="1:68" ht="27" customHeight="1" x14ac:dyDescent="0.25">
      <c r="A220" s="54" t="s">
        <v>383</v>
      </c>
      <c r="B220" s="54" t="s">
        <v>384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380</v>
      </c>
      <c r="Y220" s="778">
        <f t="shared" si="41"/>
        <v>383.40000000000003</v>
      </c>
      <c r="Z220" s="36">
        <f>IFERROR(IF(Y220=0,"",ROUNDUP(Y220/H220,0)*0.00902),"")</f>
        <v>0.64041999999999999</v>
      </c>
      <c r="AA220" s="56"/>
      <c r="AB220" s="57"/>
      <c r="AC220" s="283" t="s">
        <v>385</v>
      </c>
      <c r="AG220" s="64"/>
      <c r="AJ220" s="68"/>
      <c r="AK220" s="68">
        <v>0</v>
      </c>
      <c r="BB220" s="284" t="s">
        <v>1</v>
      </c>
      <c r="BM220" s="64">
        <f t="shared" si="42"/>
        <v>394.77777777777777</v>
      </c>
      <c r="BN220" s="64">
        <f t="shared" si="43"/>
        <v>398.31</v>
      </c>
      <c r="BO220" s="64">
        <f t="shared" si="44"/>
        <v>0.53310886644219979</v>
      </c>
      <c r="BP220" s="64">
        <f t="shared" si="45"/>
        <v>0.53787878787878785</v>
      </c>
    </row>
    <row r="221" spans="1:68" ht="27" customHeight="1" x14ac:dyDescent="0.25">
      <c r="A221" s="54" t="s">
        <v>386</v>
      </c>
      <c r="B221" s="54" t="s">
        <v>387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140</v>
      </c>
      <c r="Y221" s="778">
        <f t="shared" si="41"/>
        <v>140.4</v>
      </c>
      <c r="Z221" s="36">
        <f>IFERROR(IF(Y221=0,"",ROUNDUP(Y221/H221,0)*0.00902),"")</f>
        <v>0.23452000000000001</v>
      </c>
      <c r="AA221" s="56"/>
      <c r="AB221" s="57"/>
      <c r="AC221" s="285" t="s">
        <v>388</v>
      </c>
      <c r="AG221" s="64"/>
      <c r="AJ221" s="68"/>
      <c r="AK221" s="68">
        <v>0</v>
      </c>
      <c r="BB221" s="286" t="s">
        <v>1</v>
      </c>
      <c r="BM221" s="64">
        <f t="shared" si="42"/>
        <v>145.44444444444446</v>
      </c>
      <c r="BN221" s="64">
        <f t="shared" si="43"/>
        <v>145.86000000000001</v>
      </c>
      <c r="BO221" s="64">
        <f t="shared" si="44"/>
        <v>0.19640852974186307</v>
      </c>
      <c r="BP221" s="64">
        <f t="shared" si="45"/>
        <v>0.19696969696969696</v>
      </c>
    </row>
    <row r="222" spans="1:68" ht="27" customHeight="1" x14ac:dyDescent="0.25">
      <c r="A222" s="54" t="s">
        <v>389</v>
      </c>
      <c r="B222" s="54" t="s">
        <v>390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75</v>
      </c>
      <c r="Y222" s="778">
        <f t="shared" si="41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379</v>
      </c>
      <c r="AG222" s="64"/>
      <c r="AJ222" s="68"/>
      <c r="AK222" s="68">
        <v>0</v>
      </c>
      <c r="BB222" s="288" t="s">
        <v>1</v>
      </c>
      <c r="BM222" s="64">
        <f t="shared" si="42"/>
        <v>80.416666666666671</v>
      </c>
      <c r="BN222" s="64">
        <f t="shared" si="43"/>
        <v>81.06</v>
      </c>
      <c r="BO222" s="64">
        <f t="shared" si="44"/>
        <v>0.17806267806267806</v>
      </c>
      <c r="BP222" s="64">
        <f t="shared" si="45"/>
        <v>0.17948717948717954</v>
      </c>
    </row>
    <row r="223" spans="1:68" ht="27" customHeight="1" x14ac:dyDescent="0.25">
      <c r="A223" s="54" t="s">
        <v>391</v>
      </c>
      <c r="B223" s="54" t="s">
        <v>392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66</v>
      </c>
      <c r="Y223" s="778">
        <f t="shared" si="41"/>
        <v>66.600000000000009</v>
      </c>
      <c r="Z223" s="36">
        <f>IFERROR(IF(Y223=0,"",ROUNDUP(Y223/H223,0)*0.00502),"")</f>
        <v>0.18574000000000002</v>
      </c>
      <c r="AA223" s="56"/>
      <c r="AB223" s="57"/>
      <c r="AC223" s="289" t="s">
        <v>382</v>
      </c>
      <c r="AG223" s="64"/>
      <c r="AJ223" s="68"/>
      <c r="AK223" s="68">
        <v>0</v>
      </c>
      <c r="BB223" s="290" t="s">
        <v>1</v>
      </c>
      <c r="BM223" s="64">
        <f t="shared" si="42"/>
        <v>69.666666666666657</v>
      </c>
      <c r="BN223" s="64">
        <f t="shared" si="43"/>
        <v>70.3</v>
      </c>
      <c r="BO223" s="64">
        <f t="shared" si="44"/>
        <v>0.15669515669515671</v>
      </c>
      <c r="BP223" s="64">
        <f t="shared" si="45"/>
        <v>0.15811965811965817</v>
      </c>
    </row>
    <row r="224" spans="1:68" ht="27" customHeight="1" x14ac:dyDescent="0.25">
      <c r="A224" s="54" t="s">
        <v>393</v>
      </c>
      <c r="B224" s="54" t="s">
        <v>394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75</v>
      </c>
      <c r="Y224" s="778">
        <f t="shared" si="41"/>
        <v>75.600000000000009</v>
      </c>
      <c r="Z224" s="36">
        <f>IFERROR(IF(Y224=0,"",ROUNDUP(Y224/H224,0)*0.00502),"")</f>
        <v>0.21084</v>
      </c>
      <c r="AA224" s="56"/>
      <c r="AB224" s="57"/>
      <c r="AC224" s="291" t="s">
        <v>385</v>
      </c>
      <c r="AG224" s="64"/>
      <c r="AJ224" s="68"/>
      <c r="AK224" s="68">
        <v>0</v>
      </c>
      <c r="BB224" s="292" t="s">
        <v>1</v>
      </c>
      <c r="BM224" s="64">
        <f t="shared" si="42"/>
        <v>79.166666666666671</v>
      </c>
      <c r="BN224" s="64">
        <f t="shared" si="43"/>
        <v>79.800000000000011</v>
      </c>
      <c r="BO224" s="64">
        <f t="shared" si="44"/>
        <v>0.17806267806267806</v>
      </c>
      <c r="BP224" s="64">
        <f t="shared" si="45"/>
        <v>0.17948717948717954</v>
      </c>
    </row>
    <row r="225" spans="1:68" ht="27" customHeight="1" x14ac:dyDescent="0.25">
      <c r="A225" s="54" t="s">
        <v>395</v>
      </c>
      <c r="B225" s="54" t="s">
        <v>396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60</v>
      </c>
      <c r="Y225" s="778">
        <f t="shared" si="41"/>
        <v>61.2</v>
      </c>
      <c r="Z225" s="36">
        <f>IFERROR(IF(Y225=0,"",ROUNDUP(Y225/H225,0)*0.00502),"")</f>
        <v>0.17068</v>
      </c>
      <c r="AA225" s="56"/>
      <c r="AB225" s="57"/>
      <c r="AC225" s="293" t="s">
        <v>388</v>
      </c>
      <c r="AG225" s="64"/>
      <c r="AJ225" s="68"/>
      <c r="AK225" s="68">
        <v>0</v>
      </c>
      <c r="BB225" s="294" t="s">
        <v>1</v>
      </c>
      <c r="BM225" s="64">
        <f t="shared" si="42"/>
        <v>63.333333333333329</v>
      </c>
      <c r="BN225" s="64">
        <f t="shared" si="43"/>
        <v>64.599999999999994</v>
      </c>
      <c r="BO225" s="64">
        <f t="shared" si="44"/>
        <v>0.14245014245014248</v>
      </c>
      <c r="BP225" s="64">
        <f t="shared" si="45"/>
        <v>0.14529914529914531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305.18518518518516</v>
      </c>
      <c r="Y226" s="779">
        <f>IFERROR(Y218/H218,"0")+IFERROR(Y219/H219,"0")+IFERROR(Y220/H220,"0")+IFERROR(Y221/H221,"0")+IFERROR(Y222/H222,"0")+IFERROR(Y223/H223,"0")+IFERROR(Y224/H224,"0")+IFERROR(Y225/H225,"0")</f>
        <v>308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2.1581600000000001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1096</v>
      </c>
      <c r="Y227" s="779">
        <f>IFERROR(SUM(Y218:Y225),"0")</f>
        <v>1105.2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397</v>
      </c>
      <c r="B229" s="54" t="s">
        <v>398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399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400</v>
      </c>
      <c r="B230" s="54" t="s">
        <v>401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403</v>
      </c>
      <c r="B231" s="54" t="s">
        <v>404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406</v>
      </c>
      <c r="B232" s="54" t="s">
        <v>407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120</v>
      </c>
      <c r="Y232" s="778">
        <f t="shared" si="46"/>
        <v>121.79999999999998</v>
      </c>
      <c r="Z232" s="36">
        <f>IFERROR(IF(Y232=0,"",ROUNDUP(Y232/H232,0)*0.02175),"")</f>
        <v>0.30449999999999999</v>
      </c>
      <c r="AA232" s="56"/>
      <c r="AB232" s="57"/>
      <c r="AC232" s="301" t="s">
        <v>408</v>
      </c>
      <c r="AG232" s="64"/>
      <c r="AJ232" s="68"/>
      <c r="AK232" s="68">
        <v>0</v>
      </c>
      <c r="BB232" s="302" t="s">
        <v>1</v>
      </c>
      <c r="BM232" s="64">
        <f t="shared" si="47"/>
        <v>127.77931034482758</v>
      </c>
      <c r="BN232" s="64">
        <f t="shared" si="48"/>
        <v>129.69599999999997</v>
      </c>
      <c r="BO232" s="64">
        <f t="shared" si="49"/>
        <v>0.24630541871921183</v>
      </c>
      <c r="BP232" s="64">
        <f t="shared" si="50"/>
        <v>0.25</v>
      </c>
    </row>
    <row r="233" spans="1:68" ht="27" customHeight="1" x14ac:dyDescent="0.25">
      <c r="A233" s="54" t="s">
        <v>409</v>
      </c>
      <c r="B233" s="54" t="s">
        <v>410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400</v>
      </c>
      <c r="Y233" s="778">
        <f t="shared" si="46"/>
        <v>400.8</v>
      </c>
      <c r="Z233" s="36">
        <f t="shared" ref="Z233:Z239" si="51">IFERROR(IF(Y233=0,"",ROUNDUP(Y233/H233,0)*0.00753),"")</f>
        <v>1.2575100000000001</v>
      </c>
      <c r="AA233" s="56"/>
      <c r="AB233" s="57"/>
      <c r="AC233" s="303" t="s">
        <v>399</v>
      </c>
      <c r="AG233" s="64"/>
      <c r="AJ233" s="68"/>
      <c r="AK233" s="68">
        <v>0</v>
      </c>
      <c r="BB233" s="304" t="s">
        <v>1</v>
      </c>
      <c r="BM233" s="64">
        <f t="shared" si="47"/>
        <v>448.33333333333337</v>
      </c>
      <c r="BN233" s="64">
        <f t="shared" si="48"/>
        <v>449.23</v>
      </c>
      <c r="BO233" s="64">
        <f t="shared" si="49"/>
        <v>1.0683760683760684</v>
      </c>
      <c r="BP233" s="64">
        <f t="shared" si="50"/>
        <v>1.0705128205128205</v>
      </c>
    </row>
    <row r="234" spans="1:68" ht="37.5" customHeight="1" x14ac:dyDescent="0.25">
      <c r="A234" s="54" t="s">
        <v>411</v>
      </c>
      <c r="B234" s="54" t="s">
        <v>412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153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414</v>
      </c>
      <c r="B235" s="54" t="s">
        <v>415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440</v>
      </c>
      <c r="Y235" s="778">
        <f t="shared" si="46"/>
        <v>441.59999999999997</v>
      </c>
      <c r="Z235" s="36">
        <f t="shared" si="51"/>
        <v>1.3855200000000001</v>
      </c>
      <c r="AA235" s="56"/>
      <c r="AB235" s="57"/>
      <c r="AC235" s="307" t="s">
        <v>416</v>
      </c>
      <c r="AG235" s="64"/>
      <c r="AJ235" s="68"/>
      <c r="AK235" s="68">
        <v>0</v>
      </c>
      <c r="BB235" s="308" t="s">
        <v>1</v>
      </c>
      <c r="BM235" s="64">
        <f t="shared" si="47"/>
        <v>489.86666666666673</v>
      </c>
      <c r="BN235" s="64">
        <f t="shared" si="48"/>
        <v>491.64799999999997</v>
      </c>
      <c r="BO235" s="64">
        <f t="shared" si="49"/>
        <v>1.1752136752136753</v>
      </c>
      <c r="BP235" s="64">
        <f t="shared" si="50"/>
        <v>1.1794871794871795</v>
      </c>
    </row>
    <row r="236" spans="1:68" ht="27" customHeight="1" x14ac:dyDescent="0.25">
      <c r="A236" s="54" t="s">
        <v>417</v>
      </c>
      <c r="B236" s="54" t="s">
        <v>418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419</v>
      </c>
      <c r="B237" s="54" t="s">
        <v>420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421</v>
      </c>
      <c r="B238" s="54" t="s">
        <v>422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160</v>
      </c>
      <c r="Y238" s="778">
        <f t="shared" si="46"/>
        <v>160.79999999999998</v>
      </c>
      <c r="Z238" s="36">
        <f t="shared" si="51"/>
        <v>0.50451000000000001</v>
      </c>
      <c r="AA238" s="56"/>
      <c r="AB238" s="57"/>
      <c r="AC238" s="313" t="s">
        <v>402</v>
      </c>
      <c r="AG238" s="64"/>
      <c r="AJ238" s="68"/>
      <c r="AK238" s="68">
        <v>0</v>
      </c>
      <c r="BB238" s="314" t="s">
        <v>1</v>
      </c>
      <c r="BM238" s="64">
        <f t="shared" si="47"/>
        <v>178.13333333333335</v>
      </c>
      <c r="BN238" s="64">
        <f t="shared" si="48"/>
        <v>179.024</v>
      </c>
      <c r="BO238" s="64">
        <f t="shared" si="49"/>
        <v>0.42735042735042739</v>
      </c>
      <c r="BP238" s="64">
        <f t="shared" si="50"/>
        <v>0.42948717948717946</v>
      </c>
    </row>
    <row r="239" spans="1:68" ht="27" customHeight="1" x14ac:dyDescent="0.25">
      <c r="A239" s="54" t="s">
        <v>423</v>
      </c>
      <c r="B239" s="54" t="s">
        <v>424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320</v>
      </c>
      <c r="Y239" s="778">
        <f t="shared" si="46"/>
        <v>321.59999999999997</v>
      </c>
      <c r="Z239" s="36">
        <f t="shared" si="51"/>
        <v>1.00902</v>
      </c>
      <c r="AA239" s="56"/>
      <c r="AB239" s="57"/>
      <c r="AC239" s="315" t="s">
        <v>425</v>
      </c>
      <c r="AG239" s="64"/>
      <c r="AJ239" s="68"/>
      <c r="AK239" s="68">
        <v>0</v>
      </c>
      <c r="BB239" s="316" t="s">
        <v>1</v>
      </c>
      <c r="BM239" s="64">
        <f t="shared" si="47"/>
        <v>357.06666666666672</v>
      </c>
      <c r="BN239" s="64">
        <f t="shared" si="48"/>
        <v>358.85199999999998</v>
      </c>
      <c r="BO239" s="64">
        <f t="shared" si="49"/>
        <v>0.85470085470085477</v>
      </c>
      <c r="BP239" s="64">
        <f t="shared" si="50"/>
        <v>0.85897435897435892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563.79310344827593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566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4.4610599999999998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1440</v>
      </c>
      <c r="Y241" s="779">
        <f>IFERROR(SUM(Y229:Y239),"0")</f>
        <v>1446.6</v>
      </c>
      <c r="Z241" s="37"/>
      <c r="AA241" s="780"/>
      <c r="AB241" s="780"/>
      <c r="AC241" s="780"/>
    </row>
    <row r="242" spans="1:68" ht="14.25" customHeight="1" x14ac:dyDescent="0.25">
      <c r="A242" s="802" t="s">
        <v>216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426</v>
      </c>
      <c r="B243" s="54" t="s">
        <v>427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428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426</v>
      </c>
      <c r="B244" s="54" t="s">
        <v>429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430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431</v>
      </c>
      <c r="B245" s="54" t="s">
        <v>432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433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434</v>
      </c>
      <c r="B246" s="54" t="s">
        <v>435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80</v>
      </c>
      <c r="Y246" s="778">
        <f>IFERROR(IF(X246="",0,CEILING((X246/$H246),1)*$H246),"")</f>
        <v>81.599999999999994</v>
      </c>
      <c r="Z246" s="36">
        <f>IFERROR(IF(Y246=0,"",ROUNDUP(Y246/H246,0)*0.00753),"")</f>
        <v>0.25602000000000003</v>
      </c>
      <c r="AA246" s="56"/>
      <c r="AB246" s="57"/>
      <c r="AC246" s="323" t="s">
        <v>436</v>
      </c>
      <c r="AG246" s="64"/>
      <c r="AJ246" s="68"/>
      <c r="AK246" s="68">
        <v>0</v>
      </c>
      <c r="BB246" s="324" t="s">
        <v>1</v>
      </c>
      <c r="BM246" s="64">
        <f>IFERROR(X246*I246/H246,"0")</f>
        <v>89.066666666666677</v>
      </c>
      <c r="BN246" s="64">
        <f>IFERROR(Y246*I246/H246,"0")</f>
        <v>90.847999999999999</v>
      </c>
      <c r="BO246" s="64">
        <f>IFERROR(1/J246*(X246/H246),"0")</f>
        <v>0.21367521367521369</v>
      </c>
      <c r="BP246" s="64">
        <f>IFERROR(1/J246*(Y246/H246),"0")</f>
        <v>0.21794871794871795</v>
      </c>
    </row>
    <row r="247" spans="1:68" ht="27" customHeight="1" x14ac:dyDescent="0.25">
      <c r="A247" s="54" t="s">
        <v>437</v>
      </c>
      <c r="B247" s="54" t="s">
        <v>438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40</v>
      </c>
      <c r="Y247" s="778">
        <f>IFERROR(IF(X247="",0,CEILING((X247/$H247),1)*$H247),"")</f>
        <v>40.799999999999997</v>
      </c>
      <c r="Z247" s="36">
        <f>IFERROR(IF(Y247=0,"",ROUNDUP(Y247/H247,0)*0.00753),"")</f>
        <v>0.12801000000000001</v>
      </c>
      <c r="AA247" s="56"/>
      <c r="AB247" s="57"/>
      <c r="AC247" s="325" t="s">
        <v>439</v>
      </c>
      <c r="AG247" s="64"/>
      <c r="AJ247" s="68"/>
      <c r="AK247" s="68">
        <v>0</v>
      </c>
      <c r="BB247" s="326" t="s">
        <v>1</v>
      </c>
      <c r="BM247" s="64">
        <f>IFERROR(X247*I247/H247,"0")</f>
        <v>44.533333333333339</v>
      </c>
      <c r="BN247" s="64">
        <f>IFERROR(Y247*I247/H247,"0")</f>
        <v>45.423999999999999</v>
      </c>
      <c r="BO247" s="64">
        <f>IFERROR(1/J247*(X247/H247),"0")</f>
        <v>0.10683760683760685</v>
      </c>
      <c r="BP247" s="64">
        <f>IFERROR(1/J247*(Y247/H247),"0")</f>
        <v>0.10897435897435898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50</v>
      </c>
      <c r="Y248" s="779">
        <f>IFERROR(Y243/H243,"0")+IFERROR(Y244/H244,"0")+IFERROR(Y245/H245,"0")+IFERROR(Y246/H246,"0")+IFERROR(Y247/H247,"0")</f>
        <v>51</v>
      </c>
      <c r="Z248" s="779">
        <f>IFERROR(IF(Z243="",0,Z243),"0")+IFERROR(IF(Z244="",0,Z244),"0")+IFERROR(IF(Z245="",0,Z245),"0")+IFERROR(IF(Z246="",0,Z246),"0")+IFERROR(IF(Z247="",0,Z247),"0")</f>
        <v>0.38403000000000004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120</v>
      </c>
      <c r="Y249" s="779">
        <f>IFERROR(SUM(Y243:Y247),"0")</f>
        <v>122.39999999999999</v>
      </c>
      <c r="Z249" s="37"/>
      <c r="AA249" s="780"/>
      <c r="AB249" s="780"/>
      <c r="AC249" s="780"/>
    </row>
    <row r="250" spans="1:68" ht="16.5" customHeight="1" x14ac:dyDescent="0.25">
      <c r="A250" s="794" t="s">
        <v>440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441</v>
      </c>
      <c r="B252" s="54" t="s">
        <v>442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443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441</v>
      </c>
      <c r="B253" s="54" t="s">
        <v>444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445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446</v>
      </c>
      <c r="B254" s="54" t="s">
        <v>447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448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449</v>
      </c>
      <c r="B255" s="54" t="s">
        <v>450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451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449</v>
      </c>
      <c r="B256" s="54" t="s">
        <v>452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445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453</v>
      </c>
      <c r="B257" s="54" t="s">
        <v>454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443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455</v>
      </c>
      <c r="B258" s="54" t="s">
        <v>456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448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457</v>
      </c>
      <c r="B259" s="54" t="s">
        <v>458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460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461</v>
      </c>
      <c r="B264" s="54" t="s">
        <v>462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461</v>
      </c>
      <c r="B265" s="54" t="s">
        <v>464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465</v>
      </c>
      <c r="B266" s="54" t="s">
        <v>466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468</v>
      </c>
      <c r="B267" s="54" t="s">
        <v>469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468</v>
      </c>
      <c r="B268" s="54" t="s">
        <v>471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472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473</v>
      </c>
      <c r="B269" s="54" t="s">
        <v>474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56</v>
      </c>
      <c r="Y269" s="778">
        <f t="shared" si="57"/>
        <v>56</v>
      </c>
      <c r="Z269" s="36">
        <f>IFERROR(IF(Y269=0,"",ROUNDUP(Y269/H269,0)*0.00902),"")</f>
        <v>0.12628</v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8"/>
        <v>58.94</v>
      </c>
      <c r="BN269" s="64">
        <f t="shared" si="59"/>
        <v>58.94</v>
      </c>
      <c r="BO269" s="64">
        <f t="shared" si="60"/>
        <v>0.10606060606060606</v>
      </c>
      <c r="BP269" s="64">
        <f t="shared" si="61"/>
        <v>0.10606060606060606</v>
      </c>
    </row>
    <row r="270" spans="1:68" ht="27" customHeight="1" x14ac:dyDescent="0.25">
      <c r="A270" s="54" t="s">
        <v>475</v>
      </c>
      <c r="B270" s="54" t="s">
        <v>476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477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478</v>
      </c>
      <c r="B271" s="54" t="s">
        <v>479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480</v>
      </c>
      <c r="B272" s="54" t="s">
        <v>481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80</v>
      </c>
      <c r="Y272" s="778">
        <f t="shared" si="57"/>
        <v>80</v>
      </c>
      <c r="Z272" s="36">
        <f>IFERROR(IF(Y272=0,"",ROUNDUP(Y272/H272,0)*0.00902),"")</f>
        <v>0.1804</v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8"/>
        <v>84.2</v>
      </c>
      <c r="BN272" s="64">
        <f t="shared" si="59"/>
        <v>84.2</v>
      </c>
      <c r="BO272" s="64">
        <f t="shared" si="60"/>
        <v>0.15151515151515152</v>
      </c>
      <c r="BP272" s="64">
        <f t="shared" si="61"/>
        <v>0.15151515151515152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34</v>
      </c>
      <c r="Y273" s="779">
        <f>IFERROR(Y264/H264,"0")+IFERROR(Y265/H265,"0")+IFERROR(Y266/H266,"0")+IFERROR(Y267/H267,"0")+IFERROR(Y268/H268,"0")+IFERROR(Y269/H269,"0")+IFERROR(Y270/H270,"0")+IFERROR(Y271/H271,"0")+IFERROR(Y272/H272,"0")</f>
        <v>34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0.30668000000000001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136</v>
      </c>
      <c r="Y274" s="779">
        <f>IFERROR(SUM(Y264:Y272),"0")</f>
        <v>136</v>
      </c>
      <c r="Z274" s="37"/>
      <c r="AA274" s="780"/>
      <c r="AB274" s="780"/>
      <c r="AC274" s="780"/>
    </row>
    <row r="275" spans="1:68" ht="14.25" customHeight="1" x14ac:dyDescent="0.25">
      <c r="A275" s="802" t="s">
        <v>170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482</v>
      </c>
      <c r="B276" s="54" t="s">
        <v>483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6" t="s">
        <v>484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485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486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487</v>
      </c>
      <c r="B281" s="54" t="s">
        <v>488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489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490</v>
      </c>
      <c r="B282" s="54" t="s">
        <v>491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492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493</v>
      </c>
      <c r="B283" s="54" t="s">
        <v>494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495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496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493</v>
      </c>
      <c r="B284" s="54" t="s">
        <v>497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498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499</v>
      </c>
      <c r="B285" s="54" t="s">
        <v>500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501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502</v>
      </c>
      <c r="B286" s="54" t="s">
        <v>503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504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505</v>
      </c>
      <c r="B287" s="54" t="s">
        <v>506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489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507</v>
      </c>
      <c r="B288" s="54" t="s">
        <v>508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509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510</v>
      </c>
      <c r="B289" s="54" t="s">
        <v>511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512</v>
      </c>
      <c r="B290" s="54" t="s">
        <v>513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515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516</v>
      </c>
      <c r="B295" s="54" t="s">
        <v>517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451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518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519</v>
      </c>
      <c r="B300" s="54" t="s">
        <v>520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521</v>
      </c>
      <c r="B301" s="54" t="s">
        <v>522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523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524</v>
      </c>
      <c r="B302" s="54" t="s">
        <v>525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527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528</v>
      </c>
      <c r="B307" s="54" t="s">
        <v>529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530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531</v>
      </c>
      <c r="B308" s="54" t="s">
        <v>532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533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534</v>
      </c>
      <c r="B309" s="54" t="s">
        <v>535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536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537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538</v>
      </c>
      <c r="B310" s="54" t="s">
        <v>539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280</v>
      </c>
      <c r="Y310" s="778">
        <f t="shared" si="67"/>
        <v>280.8</v>
      </c>
      <c r="Z310" s="36">
        <f>IFERROR(IF(Y310=0,"",ROUNDUP(Y310/H310,0)*0.00753),"")</f>
        <v>0.88101000000000007</v>
      </c>
      <c r="AA310" s="56"/>
      <c r="AB310" s="57"/>
      <c r="AC310" s="397" t="s">
        <v>533</v>
      </c>
      <c r="AG310" s="64"/>
      <c r="AJ310" s="68"/>
      <c r="AK310" s="68">
        <v>0</v>
      </c>
      <c r="BB310" s="398" t="s">
        <v>1</v>
      </c>
      <c r="BM310" s="64">
        <f t="shared" si="68"/>
        <v>311.73333333333341</v>
      </c>
      <c r="BN310" s="64">
        <f t="shared" si="69"/>
        <v>312.62400000000008</v>
      </c>
      <c r="BO310" s="64">
        <f t="shared" si="70"/>
        <v>0.74786324786324787</v>
      </c>
      <c r="BP310" s="64">
        <f t="shared" si="71"/>
        <v>0.75000000000000011</v>
      </c>
    </row>
    <row r="311" spans="1:68" ht="27" customHeight="1" x14ac:dyDescent="0.25">
      <c r="A311" s="54" t="s">
        <v>540</v>
      </c>
      <c r="B311" s="54" t="s">
        <v>541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130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360</v>
      </c>
      <c r="Y311" s="778">
        <f t="shared" si="67"/>
        <v>360</v>
      </c>
      <c r="Z311" s="36">
        <f>IFERROR(IF(Y311=0,"",ROUNDUP(Y311/H311,0)*0.00753),"")</f>
        <v>1.1294999999999999</v>
      </c>
      <c r="AA311" s="56"/>
      <c r="AB311" s="57"/>
      <c r="AC311" s="399" t="s">
        <v>530</v>
      </c>
      <c r="AG311" s="64"/>
      <c r="AJ311" s="68" t="s">
        <v>131</v>
      </c>
      <c r="AK311" s="68">
        <v>374.4</v>
      </c>
      <c r="BB311" s="400" t="s">
        <v>1</v>
      </c>
      <c r="BM311" s="64">
        <f t="shared" si="68"/>
        <v>390</v>
      </c>
      <c r="BN311" s="64">
        <f t="shared" si="69"/>
        <v>390</v>
      </c>
      <c r="BO311" s="64">
        <f t="shared" si="70"/>
        <v>0.96153846153846145</v>
      </c>
      <c r="BP311" s="64">
        <f t="shared" si="71"/>
        <v>0.96153846153846145</v>
      </c>
    </row>
    <row r="312" spans="1:68" ht="27" customHeight="1" x14ac:dyDescent="0.25">
      <c r="A312" s="54" t="s">
        <v>542</v>
      </c>
      <c r="B312" s="54" t="s">
        <v>543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544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266.66666666666669</v>
      </c>
      <c r="Y313" s="779">
        <f>IFERROR(Y307/H307,"0")+IFERROR(Y308/H308,"0")+IFERROR(Y309/H309,"0")+IFERROR(Y310/H310,"0")+IFERROR(Y311/H311,"0")+IFERROR(Y312/H312,"0")</f>
        <v>267</v>
      </c>
      <c r="Z313" s="779">
        <f>IFERROR(IF(Z307="",0,Z307),"0")+IFERROR(IF(Z308="",0,Z308),"0")+IFERROR(IF(Z309="",0,Z309),"0")+IFERROR(IF(Z310="",0,Z310),"0")+IFERROR(IF(Z311="",0,Z311),"0")+IFERROR(IF(Z312="",0,Z312),"0")</f>
        <v>2.01051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640</v>
      </c>
      <c r="Y314" s="779">
        <f>IFERROR(SUM(Y307:Y312),"0")</f>
        <v>640.79999999999995</v>
      </c>
      <c r="Z314" s="37"/>
      <c r="AA314" s="780"/>
      <c r="AB314" s="780"/>
      <c r="AC314" s="780"/>
    </row>
    <row r="315" spans="1:68" ht="16.5" customHeight="1" x14ac:dyDescent="0.25">
      <c r="A315" s="794" t="s">
        <v>545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546</v>
      </c>
      <c r="B317" s="54" t="s">
        <v>547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549</v>
      </c>
      <c r="B321" s="54" t="s">
        <v>550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552</v>
      </c>
      <c r="B325" s="54" t="s">
        <v>553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555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556</v>
      </c>
      <c r="B330" s="54" t="s">
        <v>557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559</v>
      </c>
      <c r="B334" s="54" t="s">
        <v>560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562</v>
      </c>
      <c r="B338" s="54" t="s">
        <v>563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565</v>
      </c>
      <c r="B339" s="54" t="s">
        <v>566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568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569</v>
      </c>
      <c r="B344" s="54" t="s">
        <v>570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571</v>
      </c>
      <c r="B348" s="54" t="s">
        <v>572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269.5</v>
      </c>
      <c r="Y348" s="778">
        <f>IFERROR(IF(X348="",0,CEILING((X348/$H348),1)*$H348),"")</f>
        <v>270.90000000000003</v>
      </c>
      <c r="Z348" s="36">
        <f>IFERROR(IF(Y348=0,"",ROUNDUP(Y348/H348,0)*0.00502),"")</f>
        <v>0.64758000000000004</v>
      </c>
      <c r="AA348" s="56"/>
      <c r="AB348" s="57"/>
      <c r="AC348" s="419" t="s">
        <v>573</v>
      </c>
      <c r="AG348" s="64"/>
      <c r="AJ348" s="68"/>
      <c r="AK348" s="68">
        <v>0</v>
      </c>
      <c r="BB348" s="420" t="s">
        <v>1</v>
      </c>
      <c r="BM348" s="64">
        <f>IFERROR(X348*I348/H348,"0")</f>
        <v>282.33333333333337</v>
      </c>
      <c r="BN348" s="64">
        <f>IFERROR(Y348*I348/H348,"0")</f>
        <v>283.80000000000007</v>
      </c>
      <c r="BO348" s="64">
        <f>IFERROR(1/J348*(X348/H348),"0")</f>
        <v>0.54843304843304841</v>
      </c>
      <c r="BP348" s="64">
        <f>IFERROR(1/J348*(Y348/H348),"0")</f>
        <v>0.55128205128205132</v>
      </c>
    </row>
    <row r="349" spans="1:68" ht="27" customHeight="1" x14ac:dyDescent="0.25">
      <c r="A349" s="54" t="s">
        <v>574</v>
      </c>
      <c r="B349" s="54" t="s">
        <v>575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128.33333333333331</v>
      </c>
      <c r="Y350" s="779">
        <f>IFERROR(Y348/H348,"0")+IFERROR(Y349/H349,"0")</f>
        <v>129</v>
      </c>
      <c r="Z350" s="779">
        <f>IFERROR(IF(Z348="",0,Z348),"0")+IFERROR(IF(Z349="",0,Z349),"0")</f>
        <v>0.64758000000000004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269.5</v>
      </c>
      <c r="Y351" s="779">
        <f>IFERROR(SUM(Y348:Y349),"0")</f>
        <v>270.90000000000003</v>
      </c>
      <c r="Z351" s="37"/>
      <c r="AA351" s="780"/>
      <c r="AB351" s="780"/>
      <c r="AC351" s="780"/>
    </row>
    <row r="352" spans="1:68" ht="16.5" customHeight="1" x14ac:dyDescent="0.25">
      <c r="A352" s="794" t="s">
        <v>576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577</v>
      </c>
      <c r="B354" s="54" t="s">
        <v>578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10</v>
      </c>
      <c r="Y354" s="778">
        <f t="shared" ref="Y354:Y362" si="72">IFERROR(IF(X354="",0,CEILING((X354/$H354),1)*$H354),"")</f>
        <v>10.8</v>
      </c>
      <c r="Z354" s="36">
        <f>IFERROR(IF(Y354=0,"",ROUNDUP(Y354/H354,0)*0.02175),"")</f>
        <v>2.1749999999999999E-2</v>
      </c>
      <c r="AA354" s="56"/>
      <c r="AB354" s="57"/>
      <c r="AC354" s="423" t="s">
        <v>579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10.444444444444443</v>
      </c>
      <c r="BN354" s="64">
        <f t="shared" ref="BN354:BN362" si="74">IFERROR(Y354*I354/H354,"0")</f>
        <v>11.28</v>
      </c>
      <c r="BO354" s="64">
        <f t="shared" ref="BO354:BO362" si="75">IFERROR(1/J354*(X354/H354),"0")</f>
        <v>1.653439153439153E-2</v>
      </c>
      <c r="BP354" s="64">
        <f t="shared" ref="BP354:BP362" si="76">IFERROR(1/J354*(Y354/H354),"0")</f>
        <v>1.7857142857142856E-2</v>
      </c>
    </row>
    <row r="355" spans="1:68" ht="27" customHeight="1" x14ac:dyDescent="0.25">
      <c r="A355" s="54" t="s">
        <v>580</v>
      </c>
      <c r="B355" s="54" t="s">
        <v>581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582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583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580</v>
      </c>
      <c r="B356" s="54" t="s">
        <v>584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585</v>
      </c>
      <c r="M356" s="33" t="s">
        <v>118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10</v>
      </c>
      <c r="Y356" s="778">
        <f t="shared" si="72"/>
        <v>10.8</v>
      </c>
      <c r="Z356" s="36">
        <f>IFERROR(IF(Y356=0,"",ROUNDUP(Y356/H356,0)*0.02175),"")</f>
        <v>2.1749999999999999E-2</v>
      </c>
      <c r="AA356" s="56"/>
      <c r="AB356" s="57"/>
      <c r="AC356" s="427" t="s">
        <v>586</v>
      </c>
      <c r="AG356" s="64"/>
      <c r="AJ356" s="68" t="s">
        <v>587</v>
      </c>
      <c r="AK356" s="68">
        <v>86.4</v>
      </c>
      <c r="BB356" s="428" t="s">
        <v>1</v>
      </c>
      <c r="BM356" s="64">
        <f t="shared" si="73"/>
        <v>10.444444444444443</v>
      </c>
      <c r="BN356" s="64">
        <f t="shared" si="74"/>
        <v>11.28</v>
      </c>
      <c r="BO356" s="64">
        <f t="shared" si="75"/>
        <v>1.653439153439153E-2</v>
      </c>
      <c r="BP356" s="64">
        <f t="shared" si="76"/>
        <v>1.7857142857142856E-2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579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8</v>
      </c>
      <c r="Y361" s="778">
        <f t="shared" si="72"/>
        <v>8</v>
      </c>
      <c r="Z361" s="36">
        <f>IFERROR(IF(Y361=0,"",ROUNDUP(Y361/H361,0)*0.00902),"")</f>
        <v>1.804E-2</v>
      </c>
      <c r="AA361" s="56"/>
      <c r="AB361" s="57"/>
      <c r="AC361" s="437" t="s">
        <v>586</v>
      </c>
      <c r="AG361" s="64"/>
      <c r="AJ361" s="68"/>
      <c r="AK361" s="68">
        <v>0</v>
      </c>
      <c r="BB361" s="438" t="s">
        <v>1</v>
      </c>
      <c r="BM361" s="64">
        <f t="shared" si="73"/>
        <v>8.42</v>
      </c>
      <c r="BN361" s="64">
        <f t="shared" si="74"/>
        <v>8.42</v>
      </c>
      <c r="BO361" s="64">
        <f t="shared" si="75"/>
        <v>1.5151515151515152E-2</v>
      </c>
      <c r="BP361" s="64">
        <f t="shared" si="76"/>
        <v>1.5151515151515152E-2</v>
      </c>
    </row>
    <row r="362" spans="1:68" ht="27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3.8518518518518516</v>
      </c>
      <c r="Y363" s="779">
        <f>IFERROR(Y354/H354,"0")+IFERROR(Y355/H355,"0")+IFERROR(Y356/H356,"0")+IFERROR(Y357/H357,"0")+IFERROR(Y358/H358,"0")+IFERROR(Y359/H359,"0")+IFERROR(Y360/H360,"0")+IFERROR(Y361/H361,"0")+IFERROR(Y362/H362,"0")</f>
        <v>4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6.1539999999999997E-2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28</v>
      </c>
      <c r="Y364" s="779">
        <f>IFERROR(SUM(Y354:Y362),"0")</f>
        <v>29.6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02" t="s">
        <v>216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220</v>
      </c>
      <c r="Y383" s="778">
        <f>IFERROR(IF(X383="",0,CEILING((X383/$H383),1)*$H383),"")</f>
        <v>226.2</v>
      </c>
      <c r="Z383" s="36">
        <f>IFERROR(IF(Y383=0,"",ROUNDUP(Y383/H383,0)*0.02175),"")</f>
        <v>0.63074999999999992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235.90769230769234</v>
      </c>
      <c r="BN383" s="64">
        <f>IFERROR(Y383*I383/H383,"0")</f>
        <v>242.55600000000004</v>
      </c>
      <c r="BO383" s="64">
        <f>IFERROR(1/J383*(X383/H383),"0")</f>
        <v>0.50366300366300365</v>
      </c>
      <c r="BP383" s="64">
        <f>IFERROR(1/J383*(Y383/H383),"0")</f>
        <v>0.51785714285714279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20</v>
      </c>
      <c r="Y384" s="778">
        <f>IFERROR(IF(X384="",0,CEILING((X384/$H384),1)*$H384),"")</f>
        <v>25.200000000000003</v>
      </c>
      <c r="Z384" s="36">
        <f>IFERROR(IF(Y384=0,"",ROUNDUP(Y384/H384,0)*0.02175),"")</f>
        <v>6.5250000000000002E-2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21.342857142857142</v>
      </c>
      <c r="BN384" s="64">
        <f>IFERROR(Y384*I384/H384,"0")</f>
        <v>26.892000000000003</v>
      </c>
      <c r="BO384" s="64">
        <f>IFERROR(1/J384*(X384/H384),"0")</f>
        <v>4.2517006802721087E-2</v>
      </c>
      <c r="BP384" s="64">
        <f>IFERROR(1/J384*(Y384/H384),"0")</f>
        <v>5.3571428571428568E-2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30.586080586080584</v>
      </c>
      <c r="Y385" s="779">
        <f>IFERROR(Y382/H382,"0")+IFERROR(Y383/H383,"0")+IFERROR(Y384/H384,"0")</f>
        <v>32</v>
      </c>
      <c r="Z385" s="779">
        <f>IFERROR(IF(Z382="",0,Z382),"0")+IFERROR(IF(Z383="",0,Z383),"0")+IFERROR(IF(Z384="",0,Z384),"0")</f>
        <v>0.69599999999999995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240</v>
      </c>
      <c r="Y386" s="779">
        <f>IFERROR(SUM(Y382:Y384),"0")</f>
        <v>251.39999999999998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20</v>
      </c>
      <c r="Y389" s="778">
        <f>IFERROR(IF(X389="",0,CEILING((X389/$H389),1)*$H389),"")</f>
        <v>21.28</v>
      </c>
      <c r="Z389" s="36">
        <f>IFERROR(IF(Y389=0,"",ROUNDUP(Y389/H389,0)*0.00753),"")</f>
        <v>5.271E-2</v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21.84210526315789</v>
      </c>
      <c r="BN389" s="64">
        <f>IFERROR(Y389*I389/H389,"0")</f>
        <v>23.240000000000002</v>
      </c>
      <c r="BO389" s="64">
        <f>IFERROR(1/J389*(X389/H389),"0")</f>
        <v>4.2172739541160589E-2</v>
      </c>
      <c r="BP389" s="64">
        <f>IFERROR(1/J389*(Y389/H389),"0")</f>
        <v>4.4871794871794872E-2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17</v>
      </c>
      <c r="Y390" s="778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19.833333333333336</v>
      </c>
      <c r="BN390" s="64">
        <f>IFERROR(Y390*I390/H390,"0")</f>
        <v>20.824999999999999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170</v>
      </c>
      <c r="Y391" s="778">
        <f>IFERROR(IF(X391="",0,CEILING((X391/$H391),1)*$H391),"")</f>
        <v>170.85</v>
      </c>
      <c r="Z391" s="36">
        <f>IFERROR(IF(Y391=0,"",ROUNDUP(Y391/H391,0)*0.00753),"")</f>
        <v>0.50451000000000001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193.33333333333334</v>
      </c>
      <c r="BN391" s="64">
        <f>IFERROR(Y391*I391/H391,"0")</f>
        <v>194.3</v>
      </c>
      <c r="BO391" s="64">
        <f>IFERROR(1/J391*(X391/H391),"0")</f>
        <v>0.42735042735042739</v>
      </c>
      <c r="BP391" s="64">
        <f>IFERROR(1/J391*(Y391/H391),"0")</f>
        <v>0.42948717948717946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79.912280701754383</v>
      </c>
      <c r="Y392" s="779">
        <f>IFERROR(Y388/H388,"0")+IFERROR(Y389/H389,"0")+IFERROR(Y390/H390,"0")+IFERROR(Y391/H391,"0")</f>
        <v>81</v>
      </c>
      <c r="Z392" s="779">
        <f>IFERROR(IF(Z388="",0,Z388),"0")+IFERROR(IF(Z389="",0,Z389),"0")+IFERROR(IF(Z390="",0,Z390),"0")+IFERROR(IF(Z391="",0,Z391),"0")</f>
        <v>0.60992999999999997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207</v>
      </c>
      <c r="Y393" s="779">
        <f>IFERROR(SUM(Y388:Y391),"0")</f>
        <v>209.98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15</v>
      </c>
      <c r="Y402" s="778">
        <f>IFERROR(IF(X402="",0,CEILING((X402/$H402),1)*$H402),"")</f>
        <v>16.2</v>
      </c>
      <c r="Z402" s="36">
        <f>IFERROR(IF(Y402=0,"",ROUNDUP(Y402/H402,0)*0.00753),"")</f>
        <v>6.7769999999999997E-2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17.066666666666666</v>
      </c>
      <c r="BN402" s="64">
        <f>IFERROR(Y402*I402/H402,"0")</f>
        <v>18.431999999999999</v>
      </c>
      <c r="BO402" s="64">
        <f>IFERROR(1/J402*(X402/H402),"0")</f>
        <v>5.3418803418803423E-2</v>
      </c>
      <c r="BP402" s="64">
        <f>IFERROR(1/J402*(Y402/H402),"0")</f>
        <v>5.7692307692307689E-2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8.3333333333333339</v>
      </c>
      <c r="Y403" s="779">
        <f>IFERROR(Y402/H402,"0")</f>
        <v>9</v>
      </c>
      <c r="Z403" s="779">
        <f>IFERROR(IF(Z402="",0,Z402),"0")</f>
        <v>6.7769999999999997E-2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15</v>
      </c>
      <c r="Y404" s="779">
        <f>IFERROR(SUM(Y402:Y402),"0")</f>
        <v>16.2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735</v>
      </c>
      <c r="Y407" s="778">
        <f>IFERROR(IF(X407="",0,CEILING((X407/$H407),1)*$H407),"")</f>
        <v>735</v>
      </c>
      <c r="Z407" s="36">
        <f>IFERROR(IF(Y407=0,"",ROUNDUP(Y407/H407,0)*0.00753),"")</f>
        <v>2.6355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830.19999999999993</v>
      </c>
      <c r="BN407" s="64">
        <f>IFERROR(Y407*I407/H407,"0")</f>
        <v>830.19999999999993</v>
      </c>
      <c r="BO407" s="64">
        <f>IFERROR(1/J407*(X407/H407),"0")</f>
        <v>2.2435897435897436</v>
      </c>
      <c r="BP407" s="64">
        <f>IFERROR(1/J407*(Y407/H407),"0")</f>
        <v>2.2435897435897436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630</v>
      </c>
      <c r="Y408" s="778">
        <f>IFERROR(IF(X408="",0,CEILING((X408/$H408),1)*$H408),"")</f>
        <v>630</v>
      </c>
      <c r="Z408" s="36">
        <f>IFERROR(IF(Y408=0,"",ROUNDUP(Y408/H408,0)*0.00753),"")</f>
        <v>2.2589999999999999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708</v>
      </c>
      <c r="BN408" s="64">
        <f>IFERROR(Y408*I408/H408,"0")</f>
        <v>708</v>
      </c>
      <c r="BO408" s="64">
        <f>IFERROR(1/J408*(X408/H408),"0")</f>
        <v>1.9230769230769229</v>
      </c>
      <c r="BP408" s="64">
        <f>IFERROR(1/J408*(Y408/H408),"0")</f>
        <v>1.9230769230769229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650</v>
      </c>
      <c r="Y409" s="779">
        <f>IFERROR(Y406/H406,"0")+IFERROR(Y407/H407,"0")+IFERROR(Y408/H408,"0")</f>
        <v>650</v>
      </c>
      <c r="Z409" s="779">
        <f>IFERROR(IF(Z406="",0,Z406),"0")+IFERROR(IF(Z407="",0,Z407),"0")+IFERROR(IF(Z408="",0,Z408),"0")</f>
        <v>4.8944999999999999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1365</v>
      </c>
      <c r="Y410" s="779">
        <f>IFERROR(SUM(Y406:Y408),"0")</f>
        <v>1365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200</v>
      </c>
      <c r="Y414" s="778">
        <f t="shared" ref="Y414:Y424" si="82">IFERROR(IF(X414="",0,CEILING((X414/$H414),1)*$H414),"")</f>
        <v>210</v>
      </c>
      <c r="Z414" s="36">
        <f>IFERROR(IF(Y414=0,"",ROUNDUP(Y414/H414,0)*0.02175),"")</f>
        <v>0.30449999999999999</v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206.4</v>
      </c>
      <c r="BN414" s="64">
        <f t="shared" ref="BN414:BN424" si="84">IFERROR(Y414*I414/H414,"0")</f>
        <v>216.72</v>
      </c>
      <c r="BO414" s="64">
        <f t="shared" ref="BO414:BO424" si="85">IFERROR(1/J414*(X414/H414),"0")</f>
        <v>0.27777777777777779</v>
      </c>
      <c r="BP414" s="64">
        <f t="shared" ref="BP414:BP424" si="86">IFERROR(1/J414*(Y414/H414),"0")</f>
        <v>0.29166666666666663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300</v>
      </c>
      <c r="Y416" s="778">
        <f t="shared" si="82"/>
        <v>300</v>
      </c>
      <c r="Z416" s="36">
        <f>IFERROR(IF(Y416=0,"",ROUNDUP(Y416/H416,0)*0.02175),"")</f>
        <v>0.43499999999999994</v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309.60000000000002</v>
      </c>
      <c r="BN416" s="64">
        <f t="shared" si="84"/>
        <v>309.60000000000002</v>
      </c>
      <c r="BO416" s="64">
        <f t="shared" si="85"/>
        <v>0.41666666666666663</v>
      </c>
      <c r="BP416" s="64">
        <f t="shared" si="86"/>
        <v>0.41666666666666663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300</v>
      </c>
      <c r="Y418" s="778">
        <f t="shared" si="82"/>
        <v>300</v>
      </c>
      <c r="Z418" s="36">
        <f>IFERROR(IF(Y418=0,"",ROUNDUP(Y418/H418,0)*0.02175),"")</f>
        <v>0.43499999999999994</v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309.60000000000002</v>
      </c>
      <c r="BN418" s="64">
        <f t="shared" si="84"/>
        <v>309.60000000000002</v>
      </c>
      <c r="BO418" s="64">
        <f t="shared" si="85"/>
        <v>0.41666666666666663</v>
      </c>
      <c r="BP418" s="64">
        <f t="shared" si="86"/>
        <v>0.41666666666666663</v>
      </c>
    </row>
    <row r="419" spans="1:68" ht="27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50</v>
      </c>
      <c r="Y424" s="778">
        <f t="shared" si="82"/>
        <v>50</v>
      </c>
      <c r="Z424" s="36">
        <f>IFERROR(IF(Y424=0,"",ROUNDUP(Y424/H424,0)*0.00902),"")</f>
        <v>9.0200000000000002E-2</v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52.1</v>
      </c>
      <c r="BN424" s="64">
        <f t="shared" si="84"/>
        <v>52.1</v>
      </c>
      <c r="BO424" s="64">
        <f t="shared" si="85"/>
        <v>7.575757575757576E-2</v>
      </c>
      <c r="BP424" s="64">
        <f t="shared" si="86"/>
        <v>7.575757575757576E-2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63.333333333333336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64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1.2646999999999999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850</v>
      </c>
      <c r="Y426" s="779">
        <f>IFERROR(SUM(Y414:Y424),"0")</f>
        <v>860</v>
      </c>
      <c r="Z426" s="37"/>
      <c r="AA426" s="780"/>
      <c r="AB426" s="780"/>
      <c r="AC426" s="780"/>
    </row>
    <row r="427" spans="1:68" ht="14.25" customHeight="1" x14ac:dyDescent="0.25">
      <c r="A427" s="802" t="s">
        <v>170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500</v>
      </c>
      <c r="Y428" s="778">
        <f>IFERROR(IF(X428="",0,CEILING((X428/$H428),1)*$H428),"")</f>
        <v>510</v>
      </c>
      <c r="Z428" s="36">
        <f>IFERROR(IF(Y428=0,"",ROUNDUP(Y428/H428,0)*0.02175),"")</f>
        <v>0.73949999999999994</v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516</v>
      </c>
      <c r="BN428" s="64">
        <f>IFERROR(Y428*I428/H428,"0")</f>
        <v>526.32000000000005</v>
      </c>
      <c r="BO428" s="64">
        <f>IFERROR(1/J428*(X428/H428),"0")</f>
        <v>0.69444444444444442</v>
      </c>
      <c r="BP428" s="64">
        <f>IFERROR(1/J428*(Y428/H428),"0")</f>
        <v>0.70833333333333326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16</v>
      </c>
      <c r="Y429" s="778">
        <f>IFERROR(IF(X429="",0,CEILING((X429/$H429),1)*$H429),"")</f>
        <v>16</v>
      </c>
      <c r="Z429" s="36">
        <f>IFERROR(IF(Y429=0,"",ROUNDUP(Y429/H429,0)*0.00902),"")</f>
        <v>3.6080000000000001E-2</v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16.84</v>
      </c>
      <c r="BN429" s="64">
        <f>IFERROR(Y429*I429/H429,"0")</f>
        <v>16.84</v>
      </c>
      <c r="BO429" s="64">
        <f>IFERROR(1/J429*(X429/H429),"0")</f>
        <v>3.0303030303030304E-2</v>
      </c>
      <c r="BP429" s="64">
        <f>IFERROR(1/J429*(Y429/H429),"0")</f>
        <v>3.0303030303030304E-2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37.333333333333336</v>
      </c>
      <c r="Y430" s="779">
        <f>IFERROR(Y428/H428,"0")+IFERROR(Y429/H429,"0")</f>
        <v>38</v>
      </c>
      <c r="Z430" s="779">
        <f>IFERROR(IF(Z428="",0,Z428),"0")+IFERROR(IF(Z429="",0,Z429),"0")</f>
        <v>0.77557999999999994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516</v>
      </c>
      <c r="Y431" s="779">
        <f>IFERROR(SUM(Y428:Y429),"0")</f>
        <v>526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20</v>
      </c>
      <c r="Y437" s="778">
        <f>IFERROR(IF(X437="",0,CEILING((X437/$H437),1)*$H437),"")</f>
        <v>23.4</v>
      </c>
      <c r="Z437" s="36">
        <f>IFERROR(IF(Y437=0,"",ROUNDUP(Y437/H437,0)*0.02175),"")</f>
        <v>6.5250000000000002E-2</v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21.446153846153852</v>
      </c>
      <c r="BN437" s="64">
        <f>IFERROR(Y437*I437/H437,"0")</f>
        <v>25.092000000000002</v>
      </c>
      <c r="BO437" s="64">
        <f>IFERROR(1/J437*(X437/H437),"0")</f>
        <v>4.5787545787545791E-2</v>
      </c>
      <c r="BP437" s="64">
        <f>IFERROR(1/J437*(Y437/H437),"0")</f>
        <v>5.3571428571428568E-2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2.5641025641025643</v>
      </c>
      <c r="Y438" s="779">
        <f>IFERROR(Y433/H433,"0")+IFERROR(Y434/H434,"0")+IFERROR(Y435/H435,"0")+IFERROR(Y436/H436,"0")+IFERROR(Y437/H437,"0")</f>
        <v>3</v>
      </c>
      <c r="Z438" s="779">
        <f>IFERROR(IF(Z433="",0,Z433),"0")+IFERROR(IF(Z434="",0,Z434),"0")+IFERROR(IF(Z435="",0,Z435),"0")+IFERROR(IF(Z436="",0,Z436),"0")+IFERROR(IF(Z437="",0,Z437),"0")</f>
        <v>6.5250000000000002E-2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20</v>
      </c>
      <c r="Y439" s="779">
        <f>IFERROR(SUM(Y433:Y437),"0")</f>
        <v>23.4</v>
      </c>
      <c r="Z439" s="37"/>
      <c r="AA439" s="780"/>
      <c r="AB439" s="780"/>
      <c r="AC439" s="780"/>
    </row>
    <row r="440" spans="1:68" ht="14.25" customHeight="1" x14ac:dyDescent="0.25">
      <c r="A440" s="802" t="s">
        <v>216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1">
        <v>4607091384673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0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30</v>
      </c>
      <c r="Y443" s="778">
        <f>IFERROR(IF(X443="",0,CEILING((X443/$H443),1)*$H443),"")</f>
        <v>31.2</v>
      </c>
      <c r="Z443" s="36">
        <f>IFERROR(IF(Y443=0,"",ROUNDUP(Y443/H443,0)*0.02175),"")</f>
        <v>8.6999999999999994E-2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32.169230769230772</v>
      </c>
      <c r="BN443" s="64">
        <f>IFERROR(Y443*I443/H443,"0")</f>
        <v>33.456000000000003</v>
      </c>
      <c r="BO443" s="64">
        <f>IFERROR(1/J443*(X443/H443),"0")</f>
        <v>6.8681318681318673E-2</v>
      </c>
      <c r="BP443" s="64">
        <f>IFERROR(1/J443*(Y443/H443),"0")</f>
        <v>7.1428571428571425E-2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3.8461538461538463</v>
      </c>
      <c r="Y444" s="779">
        <f>IFERROR(Y441/H441,"0")+IFERROR(Y442/H442,"0")+IFERROR(Y443/H443,"0")</f>
        <v>4</v>
      </c>
      <c r="Z444" s="779">
        <f>IFERROR(IF(Z441="",0,Z441),"0")+IFERROR(IF(Z442="",0,Z442),"0")+IFERROR(IF(Z443="",0,Z443),"0")</f>
        <v>8.6999999999999994E-2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30</v>
      </c>
      <c r="Y445" s="779">
        <f>IFERROR(SUM(Y441:Y443),"0")</f>
        <v>31.2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30</v>
      </c>
      <c r="Y465" s="778">
        <f t="shared" si="93"/>
        <v>31.2</v>
      </c>
      <c r="Z465" s="36">
        <f>IFERROR(IF(Y465=0,"",ROUNDUP(Y465/H465,0)*0.02175),"")</f>
        <v>8.6999999999999994E-2</v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32.169230769230772</v>
      </c>
      <c r="BN465" s="64">
        <f t="shared" si="95"/>
        <v>33.456000000000003</v>
      </c>
      <c r="BO465" s="64">
        <f t="shared" si="96"/>
        <v>6.8681318681318673E-2</v>
      </c>
      <c r="BP465" s="64">
        <f t="shared" si="97"/>
        <v>7.1428571428571425E-2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1">
        <v>4680115881976</v>
      </c>
      <c r="E466" s="782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1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1">
        <v>4680115881976</v>
      </c>
      <c r="E467" s="782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3.8461538461538463</v>
      </c>
      <c r="Y471" s="779">
        <f>IFERROR(Y464/H464,"0")+IFERROR(Y465/H465,"0")+IFERROR(Y466/H466,"0")+IFERROR(Y467/H467,"0")+IFERROR(Y468/H468,"0")+IFERROR(Y469/H469,"0")+IFERROR(Y470/H470,"0")</f>
        <v>4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8.6999999999999994E-2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30</v>
      </c>
      <c r="Y472" s="779">
        <f>IFERROR(SUM(Y464:Y470),"0")</f>
        <v>31.2</v>
      </c>
      <c r="Z472" s="37"/>
      <c r="AA472" s="780"/>
      <c r="AB472" s="780"/>
      <c r="AC472" s="780"/>
    </row>
    <row r="473" spans="1:68" ht="14.25" customHeight="1" x14ac:dyDescent="0.25">
      <c r="A473" s="802" t="s">
        <v>216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140</v>
      </c>
      <c r="Y493" s="778">
        <f t="shared" si="98"/>
        <v>140.70000000000002</v>
      </c>
      <c r="Z493" s="36">
        <f t="shared" si="103"/>
        <v>0.33634000000000003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148.66666666666666</v>
      </c>
      <c r="BN493" s="64">
        <f t="shared" si="100"/>
        <v>149.41</v>
      </c>
      <c r="BO493" s="64">
        <f t="shared" si="101"/>
        <v>0.28490028490028491</v>
      </c>
      <c r="BP493" s="64">
        <f t="shared" si="102"/>
        <v>0.28632478632478636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122.5</v>
      </c>
      <c r="Y497" s="778">
        <f t="shared" si="98"/>
        <v>123.9</v>
      </c>
      <c r="Z497" s="36">
        <f t="shared" si="103"/>
        <v>0.29618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130.08333333333334</v>
      </c>
      <c r="BN497" s="64">
        <f t="shared" si="100"/>
        <v>131.57</v>
      </c>
      <c r="BO497" s="64">
        <f t="shared" si="101"/>
        <v>0.2492877492877493</v>
      </c>
      <c r="BP497" s="64">
        <f t="shared" si="102"/>
        <v>0.25213675213675218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35</v>
      </c>
      <c r="Y499" s="778">
        <f t="shared" si="98"/>
        <v>35.700000000000003</v>
      </c>
      <c r="Z499" s="36">
        <f t="shared" si="103"/>
        <v>8.5339999999999999E-2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37.166666666666664</v>
      </c>
      <c r="BN499" s="64">
        <f t="shared" si="100"/>
        <v>37.910000000000004</v>
      </c>
      <c r="BO499" s="64">
        <f t="shared" si="101"/>
        <v>7.1225071225071226E-2</v>
      </c>
      <c r="BP499" s="64">
        <f t="shared" si="102"/>
        <v>7.2649572649572655E-2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141.66666666666666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143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0.71785999999999994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297.5</v>
      </c>
      <c r="Y505" s="779">
        <f>IFERROR(SUM(Y485:Y503),"0")</f>
        <v>300.3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3.6</v>
      </c>
      <c r="Y512" s="778">
        <f>IFERROR(IF(X512="",0,CEILING((X512/$H512),1)*$H512),"")</f>
        <v>3.5999999999999996</v>
      </c>
      <c r="Z512" s="36">
        <f>IFERROR(IF(Y512=0,"",ROUNDUP(Y512/H512,0)*0.00627),"")</f>
        <v>1.881E-2</v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5.4</v>
      </c>
      <c r="BN512" s="64">
        <f>IFERROR(Y512*I512/H512,"0")</f>
        <v>5.3999999999999995</v>
      </c>
      <c r="BO512" s="64">
        <f>IFERROR(1/J512*(X512/H512),"0")</f>
        <v>1.4999999999999999E-2</v>
      </c>
      <c r="BP512" s="64">
        <f>IFERROR(1/J512*(Y512/H512),"0")</f>
        <v>1.4999999999999999E-2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3</v>
      </c>
      <c r="Y514" s="779">
        <f>IFERROR(Y512/H512,"0")+IFERROR(Y513/H513,"0")</f>
        <v>3</v>
      </c>
      <c r="Z514" s="779">
        <f>IFERROR(IF(Z512="",0,Z512),"0")+IFERROR(IF(Z513="",0,Z513),"0")</f>
        <v>1.881E-2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3.6</v>
      </c>
      <c r="Y515" s="779">
        <f>IFERROR(SUM(Y512:Y513),"0")</f>
        <v>3.5999999999999996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170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20</v>
      </c>
      <c r="Y522" s="778">
        <f>IFERROR(IF(X522="",0,CEILING((X522/$H522),1)*$H522),"")</f>
        <v>21</v>
      </c>
      <c r="Z522" s="36">
        <f>IFERROR(IF(Y522=0,"",ROUNDUP(Y522/H522,0)*0.00753),"")</f>
        <v>3.7650000000000003E-2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21.095238095238091</v>
      </c>
      <c r="BN522" s="64">
        <f>IFERROR(Y522*I522/H522,"0")</f>
        <v>22.15</v>
      </c>
      <c r="BO522" s="64">
        <f>IFERROR(1/J522*(X522/H522),"0")</f>
        <v>3.0525030525030524E-2</v>
      </c>
      <c r="BP522" s="64">
        <f>IFERROR(1/J522*(Y522/H522),"0")</f>
        <v>3.2051282051282048E-2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7</v>
      </c>
      <c r="Y525" s="778">
        <f>IFERROR(IF(X525="",0,CEILING((X525/$H525),1)*$H525),"")</f>
        <v>8.4</v>
      </c>
      <c r="Z525" s="36">
        <f>IFERROR(IF(Y525=0,"",ROUNDUP(Y525/H525,0)*0.00502),"")</f>
        <v>2.0080000000000001E-2</v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7.4333333333333327</v>
      </c>
      <c r="BN525" s="64">
        <f>IFERROR(Y525*I525/H525,"0")</f>
        <v>8.92</v>
      </c>
      <c r="BO525" s="64">
        <f>IFERROR(1/J525*(X525/H525),"0")</f>
        <v>1.4245014245014245E-2</v>
      </c>
      <c r="BP525" s="64">
        <f>IFERROR(1/J525*(Y525/H525),"0")</f>
        <v>1.7094017094017096E-2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8.0952380952380949</v>
      </c>
      <c r="Y527" s="779">
        <f>IFERROR(Y522/H522,"0")+IFERROR(Y523/H523,"0")+IFERROR(Y524/H524,"0")+IFERROR(Y525/H525,"0")+IFERROR(Y526/H526,"0")</f>
        <v>9</v>
      </c>
      <c r="Z527" s="779">
        <f>IFERROR(IF(Z522="",0,Z522),"0")+IFERROR(IF(Z523="",0,Z523),"0")+IFERROR(IF(Z524="",0,Z524),"0")+IFERROR(IF(Z525="",0,Z525),"0")+IFERROR(IF(Z526="",0,Z526),"0")</f>
        <v>5.7730000000000004E-2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27</v>
      </c>
      <c r="Y528" s="779">
        <f>IFERROR(SUM(Y522:Y526),"0")</f>
        <v>29.4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1.8</v>
      </c>
      <c r="Y530" s="778">
        <f>IFERROR(IF(X530="",0,CEILING((X530/$H530),1)*$H530),"")</f>
        <v>2.4</v>
      </c>
      <c r="Z530" s="36">
        <f>IFERROR(IF(Y530=0,"",ROUNDUP(Y530/H530,0)*0.00627),"")</f>
        <v>1.2540000000000001E-2</v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2.7</v>
      </c>
      <c r="BN530" s="64">
        <f>IFERROR(Y530*I530/H530,"0")</f>
        <v>3.6000000000000005</v>
      </c>
      <c r="BO530" s="64">
        <f>IFERROR(1/J530*(X530/H530),"0")</f>
        <v>7.4999999999999997E-3</v>
      </c>
      <c r="BP530" s="64">
        <f>IFERROR(1/J530*(Y530/H530),"0")</f>
        <v>0.01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1.5</v>
      </c>
      <c r="Y531" s="779">
        <f>IFERROR(Y530/H530,"0")</f>
        <v>2</v>
      </c>
      <c r="Z531" s="779">
        <f>IFERROR(IF(Z530="",0,Z530),"0")</f>
        <v>1.2540000000000001E-2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1.8</v>
      </c>
      <c r="Y532" s="779">
        <f>IFERROR(SUM(Y530:Y530),"0")</f>
        <v>2.4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4.5</v>
      </c>
      <c r="Y534" s="778">
        <f>IFERROR(IF(X534="",0,CEILING((X534/$H534),1)*$H534),"")</f>
        <v>6</v>
      </c>
      <c r="Z534" s="36">
        <f>IFERROR(IF(Y534=0,"",ROUNDUP(Y534/H534,0)*0.00627),"")</f>
        <v>1.2540000000000001E-2</v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5.3999999999999995</v>
      </c>
      <c r="BN534" s="64">
        <f>IFERROR(Y534*I534/H534,"0")</f>
        <v>7.2</v>
      </c>
      <c r="BO534" s="64">
        <f>IFERROR(1/J534*(X534/H534),"0")</f>
        <v>7.4999999999999997E-3</v>
      </c>
      <c r="BP534" s="64">
        <f>IFERROR(1/J534*(Y534/H534),"0")</f>
        <v>0.01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1.5</v>
      </c>
      <c r="Y535" s="779">
        <f>IFERROR(Y534/H534,"0")</f>
        <v>2</v>
      </c>
      <c r="Z535" s="779">
        <f>IFERROR(IF(Z534="",0,Z534),"0")</f>
        <v>1.2540000000000001E-2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4.5</v>
      </c>
      <c r="Y536" s="779">
        <f>IFERROR(SUM(Y534:Y534),"0")</f>
        <v>6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4</v>
      </c>
      <c r="Y539" s="778">
        <f>IFERROR(IF(X539="",0,CEILING((X539/$H539),1)*$H539),"")</f>
        <v>4.8</v>
      </c>
      <c r="Z539" s="36">
        <f>IFERROR(IF(Y539=0,"",ROUNDUP(Y539/H539,0)*0.00502),"")</f>
        <v>2.0080000000000001E-2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4.5733333333333341</v>
      </c>
      <c r="BN539" s="64">
        <f>IFERROR(Y539*I539/H539,"0")</f>
        <v>5.4880000000000004</v>
      </c>
      <c r="BO539" s="64">
        <f>IFERROR(1/J539*(X539/H539),"0")</f>
        <v>1.4245014245014247E-2</v>
      </c>
      <c r="BP539" s="64">
        <f>IFERROR(1/J539*(Y539/H539),"0")</f>
        <v>1.7094017094017096E-2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8</v>
      </c>
      <c r="Y541" s="778">
        <f>IFERROR(IF(X541="",0,CEILING((X541/$H541),1)*$H541),"")</f>
        <v>8.4</v>
      </c>
      <c r="Z541" s="36">
        <f>IFERROR(IF(Y541=0,"",ROUNDUP(Y541/H541,0)*0.00502),"")</f>
        <v>3.5140000000000005E-2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13.466666666666667</v>
      </c>
      <c r="BN541" s="64">
        <f>IFERROR(Y541*I541/H541,"0")</f>
        <v>14.14</v>
      </c>
      <c r="BO541" s="64">
        <f>IFERROR(1/J541*(X541/H541),"0")</f>
        <v>2.8490028490028494E-2</v>
      </c>
      <c r="BP541" s="64">
        <f>IFERROR(1/J541*(Y541/H541),"0")</f>
        <v>2.9914529914529923E-2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84.000000000000014</v>
      </c>
      <c r="Y542" s="778">
        <f>IFERROR(IF(X542="",0,CEILING((X542/$H542),1)*$H542),"")</f>
        <v>84</v>
      </c>
      <c r="Z542" s="36">
        <f>IFERROR(IF(Y542=0,"",ROUNDUP(Y542/H542,0)*0.00502),"")</f>
        <v>0.251</v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125.00000000000003</v>
      </c>
      <c r="BN542" s="64">
        <f>IFERROR(Y542*I542/H542,"0")</f>
        <v>125</v>
      </c>
      <c r="BO542" s="64">
        <f>IFERROR(1/J542*(X542/H542),"0")</f>
        <v>0.21367521367521372</v>
      </c>
      <c r="BP542" s="64">
        <f>IFERROR(1/J542*(Y542/H542),"0")</f>
        <v>0.21367521367521369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60.000000000000007</v>
      </c>
      <c r="Y543" s="779">
        <f>IFERROR(Y539/H539,"0")+IFERROR(Y540/H540,"0")+IFERROR(Y541/H541,"0")+IFERROR(Y542/H542,"0")</f>
        <v>61</v>
      </c>
      <c r="Z543" s="779">
        <f>IFERROR(IF(Z539="",0,Z539),"0")+IFERROR(IF(Z540="",0,Z540),"0")+IFERROR(IF(Z541="",0,Z541),"0")+IFERROR(IF(Z542="",0,Z542),"0")</f>
        <v>0.30621999999999999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96.000000000000014</v>
      </c>
      <c r="Y544" s="779">
        <f>IFERROR(SUM(Y539:Y542),"0")</f>
        <v>97.2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50</v>
      </c>
      <c r="Y553" s="778">
        <f t="shared" ref="Y553:Y563" si="104">IFERROR(IF(X553="",0,CEILING((X553/$H553),1)*$H553),"")</f>
        <v>52.800000000000004</v>
      </c>
      <c r="Z553" s="36">
        <f t="shared" ref="Z553:Z558" si="105">IFERROR(IF(Y553=0,"",ROUNDUP(Y553/H553,0)*0.01196),"")</f>
        <v>0.1196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53.409090909090907</v>
      </c>
      <c r="BN553" s="64">
        <f t="shared" ref="BN553:BN563" si="107">IFERROR(Y553*I553/H553,"0")</f>
        <v>56.400000000000006</v>
      </c>
      <c r="BO553" s="64">
        <f t="shared" ref="BO553:BO563" si="108">IFERROR(1/J553*(X553/H553),"0")</f>
        <v>9.1054778554778545E-2</v>
      </c>
      <c r="BP553" s="64">
        <f t="shared" ref="BP553:BP563" si="109">IFERROR(1/J553*(Y553/H553),"0")</f>
        <v>9.6153846153846159E-2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150</v>
      </c>
      <c r="Y556" s="778">
        <f t="shared" si="104"/>
        <v>153.12</v>
      </c>
      <c r="Z556" s="36">
        <f t="shared" si="105"/>
        <v>0.34683999999999998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160.22727272727272</v>
      </c>
      <c r="BN556" s="64">
        <f t="shared" si="107"/>
        <v>163.56</v>
      </c>
      <c r="BO556" s="64">
        <f t="shared" si="108"/>
        <v>0.27316433566433568</v>
      </c>
      <c r="BP556" s="64">
        <f t="shared" si="109"/>
        <v>0.27884615384615385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80</v>
      </c>
      <c r="Y558" s="778">
        <f t="shared" si="104"/>
        <v>84.48</v>
      </c>
      <c r="Z558" s="36">
        <f t="shared" si="105"/>
        <v>0.19136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85.454545454545453</v>
      </c>
      <c r="BN558" s="64">
        <f t="shared" si="107"/>
        <v>90.24</v>
      </c>
      <c r="BO558" s="64">
        <f t="shared" si="108"/>
        <v>0.14568764568764569</v>
      </c>
      <c r="BP558" s="64">
        <f t="shared" si="109"/>
        <v>0.15384615384615385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48</v>
      </c>
      <c r="Y560" s="778">
        <f t="shared" si="104"/>
        <v>50.4</v>
      </c>
      <c r="Z560" s="36">
        <f>IFERROR(IF(Y560=0,"",ROUNDUP(Y560/H560,0)*0.00902),"")</f>
        <v>0.12628</v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50.8</v>
      </c>
      <c r="BN560" s="64">
        <f t="shared" si="107"/>
        <v>53.339999999999996</v>
      </c>
      <c r="BO560" s="64">
        <f t="shared" si="108"/>
        <v>0.10101010101010101</v>
      </c>
      <c r="BP560" s="64">
        <f t="shared" si="109"/>
        <v>0.10606060606060606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240</v>
      </c>
      <c r="Y563" s="778">
        <f t="shared" si="104"/>
        <v>241.20000000000002</v>
      </c>
      <c r="Z563" s="36">
        <f>IFERROR(IF(Y563=0,"",ROUNDUP(Y563/H563,0)*0.00902),"")</f>
        <v>0.60433999999999999</v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254</v>
      </c>
      <c r="BN563" s="64">
        <f t="shared" si="107"/>
        <v>255.27</v>
      </c>
      <c r="BO563" s="64">
        <f t="shared" si="108"/>
        <v>0.50505050505050508</v>
      </c>
      <c r="BP563" s="64">
        <f t="shared" si="109"/>
        <v>0.50757575757575757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133.03030303030303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136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1.38842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568</v>
      </c>
      <c r="Y565" s="779">
        <f>IFERROR(SUM(Y553:Y563),"0")</f>
        <v>582</v>
      </c>
      <c r="Z565" s="37"/>
      <c r="AA565" s="780"/>
      <c r="AB565" s="780"/>
      <c r="AC565" s="780"/>
    </row>
    <row r="566" spans="1:68" ht="14.25" customHeight="1" x14ac:dyDescent="0.25">
      <c r="A566" s="802" t="s">
        <v>170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180</v>
      </c>
      <c r="Y567" s="778">
        <f>IFERROR(IF(X567="",0,CEILING((X567/$H567),1)*$H567),"")</f>
        <v>184.8</v>
      </c>
      <c r="Z567" s="36">
        <f>IFERROR(IF(Y567=0,"",ROUNDUP(Y567/H567,0)*0.01196),"")</f>
        <v>0.41860000000000003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192.27272727272725</v>
      </c>
      <c r="BN567" s="64">
        <f>IFERROR(Y567*I567/H567,"0")</f>
        <v>197.39999999999998</v>
      </c>
      <c r="BO567" s="64">
        <f>IFERROR(1/J567*(X567/H567),"0")</f>
        <v>0.32779720279720276</v>
      </c>
      <c r="BP567" s="64">
        <f>IFERROR(1/J567*(Y567/H567),"0")</f>
        <v>0.33653846153846156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3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34.090909090909086</v>
      </c>
      <c r="Y570" s="779">
        <f>IFERROR(Y567/H567,"0")+IFERROR(Y568/H568,"0")+IFERROR(Y569/H569,"0")</f>
        <v>35</v>
      </c>
      <c r="Z570" s="779">
        <f>IFERROR(IF(Z567="",0,Z567),"0")+IFERROR(IF(Z568="",0,Z568),"0")+IFERROR(IF(Z569="",0,Z569),"0")</f>
        <v>0.41860000000000003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180</v>
      </c>
      <c r="Y571" s="779">
        <f>IFERROR(SUM(Y567:Y569),"0")</f>
        <v>184.8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80</v>
      </c>
      <c r="Y573" s="778">
        <f t="shared" ref="Y573:Y581" si="110">IFERROR(IF(X573="",0,CEILING((X573/$H573),1)*$H573),"")</f>
        <v>84.48</v>
      </c>
      <c r="Z573" s="36">
        <f>IFERROR(IF(Y573=0,"",ROUNDUP(Y573/H573,0)*0.01196),"")</f>
        <v>0.19136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85.454545454545453</v>
      </c>
      <c r="BN573" s="64">
        <f t="shared" ref="BN573:BN581" si="112">IFERROR(Y573*I573/H573,"0")</f>
        <v>90.24</v>
      </c>
      <c r="BO573" s="64">
        <f t="shared" ref="BO573:BO581" si="113">IFERROR(1/J573*(X573/H573),"0")</f>
        <v>0.14568764568764569</v>
      </c>
      <c r="BP573" s="64">
        <f t="shared" ref="BP573:BP581" si="114">IFERROR(1/J573*(Y573/H573),"0")</f>
        <v>0.15384615384615385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30</v>
      </c>
      <c r="Y574" s="778">
        <f t="shared" si="110"/>
        <v>31.68</v>
      </c>
      <c r="Z574" s="36">
        <f>IFERROR(IF(Y574=0,"",ROUNDUP(Y574/H574,0)*0.01196),"")</f>
        <v>7.1760000000000004E-2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32.04545454545454</v>
      </c>
      <c r="BN574" s="64">
        <f t="shared" si="112"/>
        <v>33.839999999999996</v>
      </c>
      <c r="BO574" s="64">
        <f t="shared" si="113"/>
        <v>5.4632867132867136E-2</v>
      </c>
      <c r="BP574" s="64">
        <f t="shared" si="114"/>
        <v>5.7692307692307696E-2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200</v>
      </c>
      <c r="Y575" s="778">
        <f t="shared" si="110"/>
        <v>200.64000000000001</v>
      </c>
      <c r="Z575" s="36">
        <f>IFERROR(IF(Y575=0,"",ROUNDUP(Y575/H575,0)*0.01196),"")</f>
        <v>0.45448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213.63636363636363</v>
      </c>
      <c r="BN575" s="64">
        <f t="shared" si="112"/>
        <v>214.32</v>
      </c>
      <c r="BO575" s="64">
        <f t="shared" si="113"/>
        <v>0.36421911421911418</v>
      </c>
      <c r="BP575" s="64">
        <f t="shared" si="114"/>
        <v>0.36538461538461542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72</v>
      </c>
      <c r="Y577" s="778">
        <f t="shared" si="110"/>
        <v>72</v>
      </c>
      <c r="Z577" s="36">
        <f>IFERROR(IF(Y577=0,"",ROUNDUP(Y577/H577,0)*0.00902),"")</f>
        <v>0.1804</v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76.2</v>
      </c>
      <c r="BN577" s="64">
        <f t="shared" si="112"/>
        <v>76.2</v>
      </c>
      <c r="BO577" s="64">
        <f t="shared" si="113"/>
        <v>0.15151515151515152</v>
      </c>
      <c r="BP577" s="64">
        <f t="shared" si="114"/>
        <v>0.15151515151515152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30</v>
      </c>
      <c r="Y579" s="778">
        <f t="shared" si="110"/>
        <v>32.4</v>
      </c>
      <c r="Z579" s="36">
        <f>IFERROR(IF(Y579=0,"",ROUNDUP(Y579/H579,0)*0.00902),"")</f>
        <v>8.1180000000000002E-2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31.75</v>
      </c>
      <c r="BN579" s="64">
        <f t="shared" si="112"/>
        <v>34.29</v>
      </c>
      <c r="BO579" s="64">
        <f t="shared" si="113"/>
        <v>6.3131313131313135E-2</v>
      </c>
      <c r="BP579" s="64">
        <f t="shared" si="114"/>
        <v>6.8181818181818177E-2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150</v>
      </c>
      <c r="Y581" s="778">
        <f t="shared" si="110"/>
        <v>151.20000000000002</v>
      </c>
      <c r="Z581" s="36">
        <f>IFERROR(IF(Y581=0,"",ROUNDUP(Y581/H581,0)*0.00902),"")</f>
        <v>0.37884000000000001</v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158.75</v>
      </c>
      <c r="BN581" s="64">
        <f t="shared" si="112"/>
        <v>160.02000000000004</v>
      </c>
      <c r="BO581" s="64">
        <f t="shared" si="113"/>
        <v>0.31565656565656564</v>
      </c>
      <c r="BP581" s="64">
        <f t="shared" si="114"/>
        <v>0.31818181818181823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128.71212121212119</v>
      </c>
      <c r="Y582" s="779">
        <f>IFERROR(Y573/H573,"0")+IFERROR(Y574/H574,"0")+IFERROR(Y575/H575,"0")+IFERROR(Y576/H576,"0")+IFERROR(Y577/H577,"0")+IFERROR(Y578/H578,"0")+IFERROR(Y579/H579,"0")+IFERROR(Y580/H580,"0")+IFERROR(Y581/H581,"0")</f>
        <v>131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1.35802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562</v>
      </c>
      <c r="Y583" s="779">
        <f>IFERROR(SUM(Y573:Y581),"0")</f>
        <v>572.4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216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50</v>
      </c>
      <c r="Y592" s="778">
        <f>IFERROR(IF(X592="",0,CEILING((X592/$H592),1)*$H592),"")</f>
        <v>54.6</v>
      </c>
      <c r="Z592" s="36">
        <f>IFERROR(IF(Y592=0,"",ROUNDUP(Y592/H592,0)*0.02175),"")</f>
        <v>0.15225</v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53.076923076923073</v>
      </c>
      <c r="BN592" s="64">
        <f>IFERROR(Y592*I592/H592,"0")</f>
        <v>57.959999999999994</v>
      </c>
      <c r="BO592" s="64">
        <f>IFERROR(1/J592*(X592/H592),"0")</f>
        <v>0.11446886446886446</v>
      </c>
      <c r="BP592" s="64">
        <f>IFERROR(1/J592*(Y592/H592),"0")</f>
        <v>0.125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6.4102564102564106</v>
      </c>
      <c r="Y593" s="779">
        <f>IFERROR(Y591/H591,"0")+IFERROR(Y592/H592,"0")</f>
        <v>7</v>
      </c>
      <c r="Z593" s="779">
        <f>IFERROR(IF(Z591="",0,Z591),"0")+IFERROR(IF(Z592="",0,Z592),"0")</f>
        <v>0.15225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50</v>
      </c>
      <c r="Y594" s="779">
        <f>IFERROR(SUM(Y591:Y592),"0")</f>
        <v>54.6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170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1500</v>
      </c>
      <c r="Y626" s="778">
        <f t="shared" si="125"/>
        <v>1505.3999999999999</v>
      </c>
      <c r="Z626" s="36">
        <f>IFERROR(IF(Y626=0,"",ROUNDUP(Y626/H626,0)*0.02175),"")</f>
        <v>4.1977500000000001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1608.4615384615388</v>
      </c>
      <c r="BN626" s="64">
        <f t="shared" si="127"/>
        <v>1614.2520000000002</v>
      </c>
      <c r="BO626" s="64">
        <f t="shared" si="128"/>
        <v>3.4340659340659343</v>
      </c>
      <c r="BP626" s="64">
        <f t="shared" si="129"/>
        <v>3.4464285714285712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153</v>
      </c>
      <c r="N629" s="33"/>
      <c r="O629" s="32">
        <v>45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153</v>
      </c>
      <c r="N631" s="33"/>
      <c r="O631" s="32">
        <v>45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192.30769230769232</v>
      </c>
      <c r="Y633" s="779">
        <f>IFERROR(Y625/H625,"0")+IFERROR(Y626/H626,"0")+IFERROR(Y627/H627,"0")+IFERROR(Y628/H628,"0")+IFERROR(Y629/H629,"0")+IFERROR(Y630/H630,"0")+IFERROR(Y631/H631,"0")+IFERROR(Y632/H632,"0")</f>
        <v>193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4.1977500000000001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1500</v>
      </c>
      <c r="Y634" s="779">
        <f>IFERROR(SUM(Y625:Y632),"0")</f>
        <v>1505.3999999999999</v>
      </c>
      <c r="Z634" s="37"/>
      <c r="AA634" s="780"/>
      <c r="AB634" s="780"/>
      <c r="AC634" s="780"/>
    </row>
    <row r="635" spans="1:68" ht="14.25" customHeight="1" x14ac:dyDescent="0.25">
      <c r="A635" s="802" t="s">
        <v>216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170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17423.3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17596.600000000002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18702.587422934001</v>
      </c>
      <c r="Y661" s="779">
        <f>IFERROR(SUM(BN22:BN657),"0")</f>
        <v>18887.341000000004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37</v>
      </c>
      <c r="Y662" s="38">
        <f>ROUNDUP(SUM(BP22:BP657),0)</f>
        <v>37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19627.587422934001</v>
      </c>
      <c r="Y663" s="779">
        <f>GrossWeightTotalR+PalletQtyTotalR*25</f>
        <v>19812.341000000004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4689.8809030755501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4726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43.756780000000006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340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224</v>
      </c>
      <c r="F668" s="816" t="s">
        <v>253</v>
      </c>
      <c r="G668" s="816" t="s">
        <v>304</v>
      </c>
      <c r="H668" s="816" t="s">
        <v>112</v>
      </c>
      <c r="I668" s="816" t="s">
        <v>341</v>
      </c>
      <c r="J668" s="816" t="s">
        <v>366</v>
      </c>
      <c r="K668" s="816" t="s">
        <v>440</v>
      </c>
      <c r="L668" s="816" t="s">
        <v>460</v>
      </c>
      <c r="M668" s="816" t="s">
        <v>486</v>
      </c>
      <c r="N668" s="775"/>
      <c r="O668" s="816" t="s">
        <v>515</v>
      </c>
      <c r="P668" s="816" t="s">
        <v>518</v>
      </c>
      <c r="Q668" s="816" t="s">
        <v>527</v>
      </c>
      <c r="R668" s="816" t="s">
        <v>545</v>
      </c>
      <c r="S668" s="816" t="s">
        <v>555</v>
      </c>
      <c r="T668" s="816" t="s">
        <v>568</v>
      </c>
      <c r="U668" s="816" t="s">
        <v>576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599.20000000000005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1525.2</v>
      </c>
      <c r="E670" s="46">
        <f>IFERROR(Y107*1,"0")+IFERROR(Y108*1,"0")+IFERROR(Y109*1,"0")+IFERROR(Y110*1,"0")+IFERROR(Y114*1,"0")+IFERROR(Y115*1,"0")+IFERROR(Y116*1,"0")+IFERROR(Y117*1,"0")+IFERROR(Y118*1,"0")+IFERROR(Y119*1,"0")</f>
        <v>2372.4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1799.8</v>
      </c>
      <c r="G670" s="46">
        <f>IFERROR(Y156*1,"0")+IFERROR(Y157*1,"0")+IFERROR(Y161*1,"0")+IFERROR(Y162*1,"0")+IFERROR(Y166*1,"0")+IFERROR(Y167*1,"0")</f>
        <v>205.12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690.90000000000009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2674.2000000000003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136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640.79999999999995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270.90000000000003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490.98</v>
      </c>
      <c r="V670" s="46">
        <f>IFERROR(Y402*1,"0")+IFERROR(Y406*1,"0")+IFERROR(Y407*1,"0")+IFERROR(Y408*1,"0")</f>
        <v>1381.2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1440.6000000000001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31.2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303.90000000000003</v>
      </c>
      <c r="Z670" s="46">
        <f>IFERROR(Y518*1,"0")+IFERROR(Y522*1,"0")+IFERROR(Y523*1,"0")+IFERROR(Y524*1,"0")+IFERROR(Y525*1,"0")+IFERROR(Y526*1,"0")+IFERROR(Y530*1,"0")+IFERROR(Y534*1,"0")</f>
        <v>37.799999999999997</v>
      </c>
      <c r="AA670" s="46">
        <f>IFERROR(Y539*1,"0")+IFERROR(Y540*1,"0")+IFERROR(Y541*1,"0")+IFERROR(Y542*1,"0")</f>
        <v>97.2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1393.8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1505.3999999999999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iitPqwJAMmx/U87GJtflUlFKtgjTOlQsOlIrxW372BcLxuno5DZgtXMwQCSwQ9vcSmnNsf7Rgfxp3eoDbfgrpA==" saltValue="8/GHDfDi1R8b/1LLZeMH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1 X78 X110 X116 X144 X311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VDWBZKJIuaGJTFfEgp5KKOLwrmPY+Wzh2aDGiI0k4s9qVYwerM/LnQyaIDAf1p1CEUhurtN00ailrMiJDxYeow==" saltValue="3ztRSCsVQ/if58xv898c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2024-11-15T07:43:02Z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