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7B81E1-8B22-415B-9580-2BE2C92625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Z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Y171" i="2"/>
  <c r="Z171" i="2" s="1"/>
  <c r="Z172" i="2" s="1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P197" i="2" l="1"/>
  <c r="Z197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Z535" i="2" s="1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Z408" i="2" s="1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456" i="2" l="1"/>
  <c r="Z519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<sst xmlns="http://schemas.openxmlformats.org/spreadsheetml/2006/main" count="5177" uniqueCount="1076">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</sst>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65" t="s">
        <v>26</v>
      </c>
      <c r="E1" s="765"/>
      <c r="F1" s="765"/>
      <c r="G1" s="14" t="s">
        <v>66</v>
      </c>
      <c r="H1" s="765" t="s">
        <v>46</v>
      </c>
      <c r="I1" s="765"/>
      <c r="J1" s="765"/>
      <c r="K1" s="765"/>
      <c r="L1" s="765"/>
      <c r="M1" s="765"/>
      <c r="N1" s="765"/>
      <c r="O1" s="765"/>
      <c r="P1" s="765"/>
      <c r="Q1" s="765"/>
      <c r="R1" s="766" t="s">
        <v>67</v>
      </c>
      <c r="S1" s="767"/>
      <c r="T1" s="7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8"/>
      <c r="Q3" s="768"/>
      <c r="R3" s="768"/>
      <c r="S3" s="768"/>
      <c r="T3" s="768"/>
      <c r="U3" s="768"/>
      <c r="V3" s="768"/>
      <c r="W3" s="7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9" t="s">
        <v>8</v>
      </c>
      <c r="B5" s="769"/>
      <c r="C5" s="769"/>
      <c r="D5" s="770"/>
      <c r="E5" s="770"/>
      <c r="F5" s="771" t="s">
        <v>14</v>
      </c>
      <c r="G5" s="771"/>
      <c r="H5" s="770" t="s">
        <v>1075</v>
      </c>
      <c r="I5" s="770"/>
      <c r="J5" s="770"/>
      <c r="K5" s="770"/>
      <c r="L5" s="770"/>
      <c r="M5" s="770"/>
      <c r="N5" s="69"/>
      <c r="P5" s="26" t="s">
        <v>4</v>
      </c>
      <c r="Q5" s="772">
        <v>45610</v>
      </c>
      <c r="R5" s="772"/>
      <c r="T5" s="773" t="s">
        <v>3</v>
      </c>
      <c r="U5" s="774"/>
      <c r="V5" s="775" t="s">
        <v>1061</v>
      </c>
      <c r="W5" s="776"/>
      <c r="AB5" s="57"/>
      <c r="AC5" s="57"/>
      <c r="AD5" s="57"/>
      <c r="AE5" s="57"/>
    </row>
    <row r="6" spans="1:32" s="17" customFormat="1" ht="24" customHeight="1" x14ac:dyDescent="0.2">
      <c r="A6" s="769" t="s">
        <v>1</v>
      </c>
      <c r="B6" s="769"/>
      <c r="C6" s="769"/>
      <c r="D6" s="777" t="s">
        <v>75</v>
      </c>
      <c r="E6" s="777"/>
      <c r="F6" s="777"/>
      <c r="G6" s="777"/>
      <c r="H6" s="777"/>
      <c r="I6" s="777"/>
      <c r="J6" s="777"/>
      <c r="K6" s="777"/>
      <c r="L6" s="777"/>
      <c r="M6" s="777"/>
      <c r="N6" s="70"/>
      <c r="P6" s="26" t="s">
        <v>27</v>
      </c>
      <c r="Q6" s="778" t="str">
        <f>IF(Q5=0," ",CHOOSE(WEEKDAY(Q5,2),"Понедельник","Вторник","Среда","Четверг","Пятница","Суббота","Воскресенье"))</f>
        <v>Четверг</v>
      </c>
      <c r="R6" s="778"/>
      <c r="T6" s="779" t="s">
        <v>5</v>
      </c>
      <c r="U6" s="780"/>
      <c r="V6" s="781" t="s">
        <v>69</v>
      </c>
      <c r="W6" s="7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87" t="str">
        <f>IFERROR(VLOOKUP(DeliveryAddress,Table,3,0),1)</f>
        <v>1</v>
      </c>
      <c r="E7" s="788"/>
      <c r="F7" s="788"/>
      <c r="G7" s="788"/>
      <c r="H7" s="788"/>
      <c r="I7" s="788"/>
      <c r="J7" s="788"/>
      <c r="K7" s="788"/>
      <c r="L7" s="788"/>
      <c r="M7" s="789"/>
      <c r="N7" s="71"/>
      <c r="P7" s="26"/>
      <c r="Q7" s="46"/>
      <c r="R7" s="46"/>
      <c r="T7" s="779"/>
      <c r="U7" s="780"/>
      <c r="V7" s="783"/>
      <c r="W7" s="784"/>
      <c r="AB7" s="57"/>
      <c r="AC7" s="57"/>
      <c r="AD7" s="57"/>
      <c r="AE7" s="57"/>
    </row>
    <row r="8" spans="1:32" s="17" customFormat="1" ht="25.5" customHeight="1" x14ac:dyDescent="0.2">
      <c r="A8" s="790" t="s">
        <v>57</v>
      </c>
      <c r="B8" s="790"/>
      <c r="C8" s="790"/>
      <c r="D8" s="791" t="s">
        <v>76</v>
      </c>
      <c r="E8" s="791"/>
      <c r="F8" s="791"/>
      <c r="G8" s="791"/>
      <c r="H8" s="791"/>
      <c r="I8" s="791"/>
      <c r="J8" s="791"/>
      <c r="K8" s="791"/>
      <c r="L8" s="791"/>
      <c r="M8" s="791"/>
      <c r="N8" s="72"/>
      <c r="P8" s="26" t="s">
        <v>11</v>
      </c>
      <c r="Q8" s="792">
        <v>0.41666666666666669</v>
      </c>
      <c r="R8" s="792"/>
      <c r="T8" s="779"/>
      <c r="U8" s="780"/>
      <c r="V8" s="783"/>
      <c r="W8" s="784"/>
      <c r="AB8" s="57"/>
      <c r="AC8" s="57"/>
      <c r="AD8" s="57"/>
      <c r="AE8" s="57"/>
    </row>
    <row r="9" spans="1:32" s="17" customFormat="1" ht="39.950000000000003" customHeight="1" x14ac:dyDescent="0.2">
      <c r="A9" s="7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794" t="s">
        <v>45</v>
      </c>
      <c r="E9" s="795"/>
      <c r="F9" s="7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67"/>
      <c r="P9" s="29" t="s">
        <v>15</v>
      </c>
      <c r="Q9" s="797"/>
      <c r="R9" s="797"/>
      <c r="T9" s="779"/>
      <c r="U9" s="780"/>
      <c r="V9" s="785"/>
      <c r="W9" s="78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794"/>
      <c r="E10" s="795"/>
      <c r="F10" s="7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798" t="str">
        <f>IFERROR(VLOOKUP($D$10,Proxy,2,FALSE),"")</f>
        <v/>
      </c>
      <c r="I10" s="798"/>
      <c r="J10" s="798"/>
      <c r="K10" s="798"/>
      <c r="L10" s="798"/>
      <c r="M10" s="798"/>
      <c r="N10" s="68"/>
      <c r="P10" s="29" t="s">
        <v>32</v>
      </c>
      <c r="Q10" s="799"/>
      <c r="R10" s="799"/>
      <c r="U10" s="26" t="s">
        <v>12</v>
      </c>
      <c r="V10" s="800" t="s">
        <v>70</v>
      </c>
      <c r="W10" s="80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02"/>
      <c r="R11" s="802"/>
      <c r="U11" s="26" t="s">
        <v>28</v>
      </c>
      <c r="V11" s="803" t="s">
        <v>54</v>
      </c>
      <c r="W11" s="80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04" t="s">
        <v>71</v>
      </c>
      <c r="B12" s="804"/>
      <c r="C12" s="804"/>
      <c r="D12" s="804"/>
      <c r="E12" s="804"/>
      <c r="F12" s="804"/>
      <c r="G12" s="804"/>
      <c r="H12" s="804"/>
      <c r="I12" s="804"/>
      <c r="J12" s="804"/>
      <c r="K12" s="804"/>
      <c r="L12" s="804"/>
      <c r="M12" s="804"/>
      <c r="N12" s="73"/>
      <c r="P12" s="26" t="s">
        <v>30</v>
      </c>
      <c r="Q12" s="792"/>
      <c r="R12" s="792"/>
      <c r="S12" s="27"/>
      <c r="T12"/>
      <c r="U12" s="26" t="s">
        <v>45</v>
      </c>
      <c r="V12" s="805"/>
      <c r="W12" s="805"/>
      <c r="X12"/>
      <c r="AB12" s="57"/>
      <c r="AC12" s="57"/>
      <c r="AD12" s="57"/>
      <c r="AE12" s="57"/>
    </row>
    <row r="13" spans="1:32" s="17" customFormat="1" ht="23.25" customHeight="1" x14ac:dyDescent="0.2">
      <c r="A13" s="804" t="s">
        <v>72</v>
      </c>
      <c r="B13" s="804"/>
      <c r="C13" s="804"/>
      <c r="D13" s="804"/>
      <c r="E13" s="804"/>
      <c r="F13" s="804"/>
      <c r="G13" s="804"/>
      <c r="H13" s="804"/>
      <c r="I13" s="804"/>
      <c r="J13" s="804"/>
      <c r="K13" s="804"/>
      <c r="L13" s="804"/>
      <c r="M13" s="804"/>
      <c r="N13" s="73"/>
      <c r="O13" s="29"/>
      <c r="P13" s="29" t="s">
        <v>31</v>
      </c>
      <c r="Q13" s="803"/>
      <c r="R13" s="80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04" t="s">
        <v>73</v>
      </c>
      <c r="B14" s="804"/>
      <c r="C14" s="804"/>
      <c r="D14" s="804"/>
      <c r="E14" s="804"/>
      <c r="F14" s="804"/>
      <c r="G14" s="804"/>
      <c r="H14" s="804"/>
      <c r="I14" s="804"/>
      <c r="J14" s="804"/>
      <c r="K14" s="804"/>
      <c r="L14" s="804"/>
      <c r="M14" s="80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6" t="s">
        <v>74</v>
      </c>
      <c r="B15" s="806"/>
      <c r="C15" s="806"/>
      <c r="D15" s="806"/>
      <c r="E15" s="806"/>
      <c r="F15" s="806"/>
      <c r="G15" s="806"/>
      <c r="H15" s="806"/>
      <c r="I15" s="806"/>
      <c r="J15" s="806"/>
      <c r="K15" s="806"/>
      <c r="L15" s="806"/>
      <c r="M15" s="806"/>
      <c r="N15" s="74"/>
      <c r="O15"/>
      <c r="P15" s="807" t="s">
        <v>60</v>
      </c>
      <c r="Q15" s="807"/>
      <c r="R15" s="807"/>
      <c r="S15" s="807"/>
      <c r="T15" s="80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8"/>
      <c r="Q16" s="808"/>
      <c r="R16" s="808"/>
      <c r="S16" s="808"/>
      <c r="T16" s="8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1" t="s">
        <v>58</v>
      </c>
      <c r="B17" s="811" t="s">
        <v>48</v>
      </c>
      <c r="C17" s="813" t="s">
        <v>47</v>
      </c>
      <c r="D17" s="815" t="s">
        <v>49</v>
      </c>
      <c r="E17" s="816"/>
      <c r="F17" s="811" t="s">
        <v>21</v>
      </c>
      <c r="G17" s="811" t="s">
        <v>24</v>
      </c>
      <c r="H17" s="811" t="s">
        <v>22</v>
      </c>
      <c r="I17" s="811" t="s">
        <v>23</v>
      </c>
      <c r="J17" s="811" t="s">
        <v>16</v>
      </c>
      <c r="K17" s="811" t="s">
        <v>62</v>
      </c>
      <c r="L17" s="811" t="s">
        <v>64</v>
      </c>
      <c r="M17" s="811" t="s">
        <v>2</v>
      </c>
      <c r="N17" s="811" t="s">
        <v>63</v>
      </c>
      <c r="O17" s="811" t="s">
        <v>25</v>
      </c>
      <c r="P17" s="815" t="s">
        <v>17</v>
      </c>
      <c r="Q17" s="819"/>
      <c r="R17" s="819"/>
      <c r="S17" s="819"/>
      <c r="T17" s="816"/>
      <c r="U17" s="809" t="s">
        <v>55</v>
      </c>
      <c r="V17" s="810"/>
      <c r="W17" s="811" t="s">
        <v>6</v>
      </c>
      <c r="X17" s="811" t="s">
        <v>41</v>
      </c>
      <c r="Y17" s="821" t="s">
        <v>53</v>
      </c>
      <c r="Z17" s="823" t="s">
        <v>18</v>
      </c>
      <c r="AA17" s="825" t="s">
        <v>59</v>
      </c>
      <c r="AB17" s="825" t="s">
        <v>19</v>
      </c>
      <c r="AC17" s="825" t="s">
        <v>65</v>
      </c>
      <c r="AD17" s="827" t="s">
        <v>56</v>
      </c>
      <c r="AE17" s="828"/>
      <c r="AF17" s="829"/>
      <c r="AG17" s="77"/>
      <c r="BD17" s="76" t="s">
        <v>61</v>
      </c>
    </row>
    <row r="18" spans="1:68" ht="14.25" customHeight="1" x14ac:dyDescent="0.2">
      <c r="A18" s="812"/>
      <c r="B18" s="812"/>
      <c r="C18" s="814"/>
      <c r="D18" s="817"/>
      <c r="E18" s="818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17"/>
      <c r="Q18" s="820"/>
      <c r="R18" s="820"/>
      <c r="S18" s="820"/>
      <c r="T18" s="818"/>
      <c r="U18" s="78" t="s">
        <v>44</v>
      </c>
      <c r="V18" s="78" t="s">
        <v>43</v>
      </c>
      <c r="W18" s="812"/>
      <c r="X18" s="812"/>
      <c r="Y18" s="822"/>
      <c r="Z18" s="824"/>
      <c r="AA18" s="826"/>
      <c r="AB18" s="826"/>
      <c r="AC18" s="826"/>
      <c r="AD18" s="830"/>
      <c r="AE18" s="831"/>
      <c r="AF18" s="832"/>
      <c r="AG18" s="77"/>
      <c r="BD18" s="76"/>
    </row>
    <row r="19" spans="1:68" ht="27.75" hidden="1" customHeight="1" x14ac:dyDescent="0.2">
      <c r="A19" s="833" t="s">
        <v>77</v>
      </c>
      <c r="B19" s="833"/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52"/>
      <c r="AB19" s="52"/>
      <c r="AC19" s="52"/>
    </row>
    <row r="20" spans="1:68" ht="16.5" hidden="1" customHeight="1" x14ac:dyDescent="0.25">
      <c r="A20" s="834" t="s">
        <v>77</v>
      </c>
      <c r="B20" s="834"/>
      <c r="C20" s="834"/>
      <c r="D20" s="834"/>
      <c r="E20" s="834"/>
      <c r="F20" s="834"/>
      <c r="G20" s="834"/>
      <c r="H20" s="834"/>
      <c r="I20" s="834"/>
      <c r="J20" s="834"/>
      <c r="K20" s="834"/>
      <c r="L20" s="834"/>
      <c r="M20" s="834"/>
      <c r="N20" s="834"/>
      <c r="O20" s="834"/>
      <c r="P20" s="834"/>
      <c r="Q20" s="834"/>
      <c r="R20" s="834"/>
      <c r="S20" s="834"/>
      <c r="T20" s="834"/>
      <c r="U20" s="834"/>
      <c r="V20" s="834"/>
      <c r="W20" s="834"/>
      <c r="X20" s="834"/>
      <c r="Y20" s="834"/>
      <c r="Z20" s="834"/>
      <c r="AA20" s="62"/>
      <c r="AB20" s="62"/>
      <c r="AC20" s="62"/>
    </row>
    <row r="21" spans="1:68" ht="14.25" hidden="1" customHeight="1" x14ac:dyDescent="0.25">
      <c r="A21" s="835" t="s">
        <v>78</v>
      </c>
      <c r="B21" s="835"/>
      <c r="C21" s="835"/>
      <c r="D21" s="835"/>
      <c r="E21" s="835"/>
      <c r="F21" s="835"/>
      <c r="G21" s="835"/>
      <c r="H21" s="835"/>
      <c r="I21" s="835"/>
      <c r="J21" s="835"/>
      <c r="K21" s="835"/>
      <c r="L21" s="835"/>
      <c r="M21" s="835"/>
      <c r="N21" s="835"/>
      <c r="O21" s="835"/>
      <c r="P21" s="835"/>
      <c r="Q21" s="835"/>
      <c r="R21" s="835"/>
      <c r="S21" s="835"/>
      <c r="T21" s="835"/>
      <c r="U21" s="835"/>
      <c r="V21" s="835"/>
      <c r="W21" s="835"/>
      <c r="X21" s="835"/>
      <c r="Y21" s="835"/>
      <c r="Z21" s="835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836">
        <v>4680115885004</v>
      </c>
      <c r="E22" s="83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8"/>
      <c r="R22" s="838"/>
      <c r="S22" s="838"/>
      <c r="T22" s="83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43"/>
      <c r="B23" s="843"/>
      <c r="C23" s="843"/>
      <c r="D23" s="843"/>
      <c r="E23" s="843"/>
      <c r="F23" s="843"/>
      <c r="G23" s="843"/>
      <c r="H23" s="843"/>
      <c r="I23" s="843"/>
      <c r="J23" s="843"/>
      <c r="K23" s="843"/>
      <c r="L23" s="843"/>
      <c r="M23" s="843"/>
      <c r="N23" s="843"/>
      <c r="O23" s="844"/>
      <c r="P23" s="840" t="s">
        <v>40</v>
      </c>
      <c r="Q23" s="841"/>
      <c r="R23" s="841"/>
      <c r="S23" s="841"/>
      <c r="T23" s="841"/>
      <c r="U23" s="841"/>
      <c r="V23" s="84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43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4"/>
      <c r="P24" s="840" t="s">
        <v>40</v>
      </c>
      <c r="Q24" s="841"/>
      <c r="R24" s="841"/>
      <c r="S24" s="841"/>
      <c r="T24" s="841"/>
      <c r="U24" s="841"/>
      <c r="V24" s="84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835" t="s">
        <v>84</v>
      </c>
      <c r="B25" s="835"/>
      <c r="C25" s="835"/>
      <c r="D25" s="835"/>
      <c r="E25" s="835"/>
      <c r="F25" s="835"/>
      <c r="G25" s="835"/>
      <c r="H25" s="835"/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836">
        <v>4680115885912</v>
      </c>
      <c r="E26" s="83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845" t="s">
        <v>87</v>
      </c>
      <c r="Q26" s="838"/>
      <c r="R26" s="838"/>
      <c r="S26" s="838"/>
      <c r="T26" s="83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836">
        <v>4607091383881</v>
      </c>
      <c r="E27" s="83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38"/>
      <c r="R27" s="838"/>
      <c r="S27" s="838"/>
      <c r="T27" s="83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836">
        <v>4607091388237</v>
      </c>
      <c r="E28" s="83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38"/>
      <c r="R28" s="838"/>
      <c r="S28" s="838"/>
      <c r="T28" s="83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836">
        <v>4607091383935</v>
      </c>
      <c r="E29" s="83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8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38"/>
      <c r="R29" s="838"/>
      <c r="S29" s="838"/>
      <c r="T29" s="83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836">
        <v>4680115881990</v>
      </c>
      <c r="E30" s="83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4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38"/>
      <c r="R30" s="838"/>
      <c r="S30" s="838"/>
      <c r="T30" s="83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836">
        <v>4680115881853</v>
      </c>
      <c r="E31" s="83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50" t="s">
        <v>103</v>
      </c>
      <c r="Q31" s="838"/>
      <c r="R31" s="838"/>
      <c r="S31" s="838"/>
      <c r="T31" s="83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105</v>
      </c>
      <c r="B32" s="60" t="s">
        <v>106</v>
      </c>
      <c r="C32" s="34">
        <v>4301051593</v>
      </c>
      <c r="D32" s="836">
        <v>4607091383911</v>
      </c>
      <c r="E32" s="836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5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38"/>
      <c r="R32" s="838"/>
      <c r="S32" s="838"/>
      <c r="T32" s="83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108</v>
      </c>
      <c r="B33" s="60" t="s">
        <v>109</v>
      </c>
      <c r="C33" s="34">
        <v>4301051861</v>
      </c>
      <c r="D33" s="836">
        <v>4680115885905</v>
      </c>
      <c r="E33" s="836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52" t="s">
        <v>110</v>
      </c>
      <c r="Q33" s="838"/>
      <c r="R33" s="838"/>
      <c r="S33" s="838"/>
      <c r="T33" s="83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836">
        <v>4607091388244</v>
      </c>
      <c r="E34" s="83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38"/>
      <c r="R34" s="838"/>
      <c r="S34" s="838"/>
      <c r="T34" s="83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843"/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4"/>
      <c r="P35" s="840" t="s">
        <v>40</v>
      </c>
      <c r="Q35" s="841"/>
      <c r="R35" s="841"/>
      <c r="S35" s="841"/>
      <c r="T35" s="841"/>
      <c r="U35" s="841"/>
      <c r="V35" s="84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843"/>
      <c r="B36" s="843"/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4"/>
      <c r="P36" s="840" t="s">
        <v>40</v>
      </c>
      <c r="Q36" s="841"/>
      <c r="R36" s="841"/>
      <c r="S36" s="841"/>
      <c r="T36" s="841"/>
      <c r="U36" s="841"/>
      <c r="V36" s="84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835" t="s">
        <v>114</v>
      </c>
      <c r="B37" s="835"/>
      <c r="C37" s="835"/>
      <c r="D37" s="835"/>
      <c r="E37" s="835"/>
      <c r="F37" s="835"/>
      <c r="G37" s="835"/>
      <c r="H37" s="835"/>
      <c r="I37" s="835"/>
      <c r="J37" s="835"/>
      <c r="K37" s="835"/>
      <c r="L37" s="835"/>
      <c r="M37" s="835"/>
      <c r="N37" s="835"/>
      <c r="O37" s="835"/>
      <c r="P37" s="835"/>
      <c r="Q37" s="835"/>
      <c r="R37" s="835"/>
      <c r="S37" s="835"/>
      <c r="T37" s="835"/>
      <c r="U37" s="835"/>
      <c r="V37" s="835"/>
      <c r="W37" s="835"/>
      <c r="X37" s="835"/>
      <c r="Y37" s="835"/>
      <c r="Z37" s="835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836">
        <v>4607091388503</v>
      </c>
      <c r="E38" s="83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8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38"/>
      <c r="R38" s="838"/>
      <c r="S38" s="838"/>
      <c r="T38" s="83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843"/>
      <c r="B39" s="843"/>
      <c r="C39" s="843"/>
      <c r="D39" s="843"/>
      <c r="E39" s="843"/>
      <c r="F39" s="843"/>
      <c r="G39" s="843"/>
      <c r="H39" s="843"/>
      <c r="I39" s="843"/>
      <c r="J39" s="843"/>
      <c r="K39" s="843"/>
      <c r="L39" s="843"/>
      <c r="M39" s="843"/>
      <c r="N39" s="843"/>
      <c r="O39" s="844"/>
      <c r="P39" s="840" t="s">
        <v>40</v>
      </c>
      <c r="Q39" s="841"/>
      <c r="R39" s="841"/>
      <c r="S39" s="841"/>
      <c r="T39" s="841"/>
      <c r="U39" s="841"/>
      <c r="V39" s="84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843"/>
      <c r="B40" s="843"/>
      <c r="C40" s="843"/>
      <c r="D40" s="843"/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4"/>
      <c r="P40" s="840" t="s">
        <v>40</v>
      </c>
      <c r="Q40" s="841"/>
      <c r="R40" s="841"/>
      <c r="S40" s="841"/>
      <c r="T40" s="841"/>
      <c r="U40" s="841"/>
      <c r="V40" s="84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835" t="s">
        <v>120</v>
      </c>
      <c r="B41" s="835"/>
      <c r="C41" s="835"/>
      <c r="D41" s="835"/>
      <c r="E41" s="835"/>
      <c r="F41" s="835"/>
      <c r="G41" s="835"/>
      <c r="H41" s="835"/>
      <c r="I41" s="835"/>
      <c r="J41" s="835"/>
      <c r="K41" s="835"/>
      <c r="L41" s="835"/>
      <c r="M41" s="835"/>
      <c r="N41" s="835"/>
      <c r="O41" s="835"/>
      <c r="P41" s="835"/>
      <c r="Q41" s="835"/>
      <c r="R41" s="835"/>
      <c r="S41" s="835"/>
      <c r="T41" s="835"/>
      <c r="U41" s="835"/>
      <c r="V41" s="835"/>
      <c r="W41" s="835"/>
      <c r="X41" s="835"/>
      <c r="Y41" s="835"/>
      <c r="Z41" s="835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836">
        <v>4607091389111</v>
      </c>
      <c r="E42" s="83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8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38"/>
      <c r="R42" s="838"/>
      <c r="S42" s="838"/>
      <c r="T42" s="83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843"/>
      <c r="B43" s="843"/>
      <c r="C43" s="843"/>
      <c r="D43" s="843"/>
      <c r="E43" s="843"/>
      <c r="F43" s="843"/>
      <c r="G43" s="843"/>
      <c r="H43" s="843"/>
      <c r="I43" s="843"/>
      <c r="J43" s="843"/>
      <c r="K43" s="843"/>
      <c r="L43" s="843"/>
      <c r="M43" s="843"/>
      <c r="N43" s="843"/>
      <c r="O43" s="844"/>
      <c r="P43" s="840" t="s">
        <v>40</v>
      </c>
      <c r="Q43" s="841"/>
      <c r="R43" s="841"/>
      <c r="S43" s="841"/>
      <c r="T43" s="841"/>
      <c r="U43" s="841"/>
      <c r="V43" s="84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843"/>
      <c r="B44" s="843"/>
      <c r="C44" s="843"/>
      <c r="D44" s="843"/>
      <c r="E44" s="843"/>
      <c r="F44" s="843"/>
      <c r="G44" s="843"/>
      <c r="H44" s="843"/>
      <c r="I44" s="843"/>
      <c r="J44" s="843"/>
      <c r="K44" s="843"/>
      <c r="L44" s="843"/>
      <c r="M44" s="843"/>
      <c r="N44" s="843"/>
      <c r="O44" s="844"/>
      <c r="P44" s="840" t="s">
        <v>40</v>
      </c>
      <c r="Q44" s="841"/>
      <c r="R44" s="841"/>
      <c r="S44" s="841"/>
      <c r="T44" s="841"/>
      <c r="U44" s="841"/>
      <c r="V44" s="84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833" t="s">
        <v>123</v>
      </c>
      <c r="B45" s="833"/>
      <c r="C45" s="833"/>
      <c r="D45" s="833"/>
      <c r="E45" s="833"/>
      <c r="F45" s="833"/>
      <c r="G45" s="833"/>
      <c r="H45" s="833"/>
      <c r="I45" s="833"/>
      <c r="J45" s="833"/>
      <c r="K45" s="833"/>
      <c r="L45" s="833"/>
      <c r="M45" s="833"/>
      <c r="N45" s="833"/>
      <c r="O45" s="833"/>
      <c r="P45" s="833"/>
      <c r="Q45" s="833"/>
      <c r="R45" s="833"/>
      <c r="S45" s="833"/>
      <c r="T45" s="833"/>
      <c r="U45" s="833"/>
      <c r="V45" s="833"/>
      <c r="W45" s="833"/>
      <c r="X45" s="833"/>
      <c r="Y45" s="833"/>
      <c r="Z45" s="833"/>
      <c r="AA45" s="52"/>
      <c r="AB45" s="52"/>
      <c r="AC45" s="52"/>
    </row>
    <row r="46" spans="1:68" ht="16.5" hidden="1" customHeight="1" x14ac:dyDescent="0.25">
      <c r="A46" s="834" t="s">
        <v>124</v>
      </c>
      <c r="B46" s="834"/>
      <c r="C46" s="834"/>
      <c r="D46" s="834"/>
      <c r="E46" s="834"/>
      <c r="F46" s="834"/>
      <c r="G46" s="834"/>
      <c r="H46" s="834"/>
      <c r="I46" s="834"/>
      <c r="J46" s="834"/>
      <c r="K46" s="834"/>
      <c r="L46" s="834"/>
      <c r="M46" s="834"/>
      <c r="N46" s="834"/>
      <c r="O46" s="834"/>
      <c r="P46" s="834"/>
      <c r="Q46" s="834"/>
      <c r="R46" s="834"/>
      <c r="S46" s="834"/>
      <c r="T46" s="834"/>
      <c r="U46" s="834"/>
      <c r="V46" s="834"/>
      <c r="W46" s="834"/>
      <c r="X46" s="834"/>
      <c r="Y46" s="834"/>
      <c r="Z46" s="834"/>
      <c r="AA46" s="62"/>
      <c r="AB46" s="62"/>
      <c r="AC46" s="62"/>
    </row>
    <row r="47" spans="1:68" ht="14.25" hidden="1" customHeight="1" x14ac:dyDescent="0.25">
      <c r="A47" s="835" t="s">
        <v>125</v>
      </c>
      <c r="B47" s="835"/>
      <c r="C47" s="835"/>
      <c r="D47" s="835"/>
      <c r="E47" s="835"/>
      <c r="F47" s="835"/>
      <c r="G47" s="835"/>
      <c r="H47" s="835"/>
      <c r="I47" s="835"/>
      <c r="J47" s="835"/>
      <c r="K47" s="835"/>
      <c r="L47" s="835"/>
      <c r="M47" s="835"/>
      <c r="N47" s="835"/>
      <c r="O47" s="835"/>
      <c r="P47" s="835"/>
      <c r="Q47" s="835"/>
      <c r="R47" s="835"/>
      <c r="S47" s="835"/>
      <c r="T47" s="835"/>
      <c r="U47" s="835"/>
      <c r="V47" s="835"/>
      <c r="W47" s="835"/>
      <c r="X47" s="835"/>
      <c r="Y47" s="835"/>
      <c r="Z47" s="835"/>
      <c r="AA47" s="63"/>
      <c r="AB47" s="63"/>
      <c r="AC47" s="63"/>
    </row>
    <row r="48" spans="1:68" ht="16.5" hidden="1" customHeight="1" x14ac:dyDescent="0.25">
      <c r="A48" s="60" t="s">
        <v>126</v>
      </c>
      <c r="B48" s="60" t="s">
        <v>127</v>
      </c>
      <c r="C48" s="34">
        <v>4301011380</v>
      </c>
      <c r="D48" s="836">
        <v>4607091385670</v>
      </c>
      <c r="E48" s="83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8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38"/>
      <c r="R48" s="838"/>
      <c r="S48" s="838"/>
      <c r="T48" s="83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836">
        <v>4607091385670</v>
      </c>
      <c r="E49" s="83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38"/>
      <c r="R49" s="838"/>
      <c r="S49" s="838"/>
      <c r="T49" s="83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836">
        <v>4680115883956</v>
      </c>
      <c r="E50" s="83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8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38"/>
      <c r="R50" s="838"/>
      <c r="S50" s="838"/>
      <c r="T50" s="83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836">
        <v>4607091385687</v>
      </c>
      <c r="E51" s="83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45</v>
      </c>
      <c r="M51" s="36" t="s">
        <v>133</v>
      </c>
      <c r="N51" s="36"/>
      <c r="O51" s="35">
        <v>50</v>
      </c>
      <c r="P51" s="8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38"/>
      <c r="R51" s="838"/>
      <c r="S51" s="838"/>
      <c r="T51" s="83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4301011565</v>
      </c>
      <c r="D52" s="836">
        <v>4680115882539</v>
      </c>
      <c r="E52" s="83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8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38"/>
      <c r="R52" s="838"/>
      <c r="S52" s="838"/>
      <c r="T52" s="83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4301011624</v>
      </c>
      <c r="D53" s="836">
        <v>4680115883949</v>
      </c>
      <c r="E53" s="83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8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38"/>
      <c r="R53" s="838"/>
      <c r="S53" s="838"/>
      <c r="T53" s="83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idden="1" x14ac:dyDescent="0.2">
      <c r="A54" s="843"/>
      <c r="B54" s="843"/>
      <c r="C54" s="843"/>
      <c r="D54" s="843"/>
      <c r="E54" s="843"/>
      <c r="F54" s="843"/>
      <c r="G54" s="843"/>
      <c r="H54" s="843"/>
      <c r="I54" s="843"/>
      <c r="J54" s="843"/>
      <c r="K54" s="843"/>
      <c r="L54" s="843"/>
      <c r="M54" s="843"/>
      <c r="N54" s="843"/>
      <c r="O54" s="844"/>
      <c r="P54" s="840" t="s">
        <v>40</v>
      </c>
      <c r="Q54" s="841"/>
      <c r="R54" s="841"/>
      <c r="S54" s="841"/>
      <c r="T54" s="841"/>
      <c r="U54" s="841"/>
      <c r="V54" s="84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hidden="1" x14ac:dyDescent="0.2">
      <c r="A55" s="843"/>
      <c r="B55" s="843"/>
      <c r="C55" s="843"/>
      <c r="D55" s="843"/>
      <c r="E55" s="843"/>
      <c r="F55" s="843"/>
      <c r="G55" s="843"/>
      <c r="H55" s="843"/>
      <c r="I55" s="843"/>
      <c r="J55" s="843"/>
      <c r="K55" s="843"/>
      <c r="L55" s="843"/>
      <c r="M55" s="843"/>
      <c r="N55" s="843"/>
      <c r="O55" s="844"/>
      <c r="P55" s="840" t="s">
        <v>40</v>
      </c>
      <c r="Q55" s="841"/>
      <c r="R55" s="841"/>
      <c r="S55" s="841"/>
      <c r="T55" s="841"/>
      <c r="U55" s="841"/>
      <c r="V55" s="84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hidden="1" customHeight="1" x14ac:dyDescent="0.25">
      <c r="A56" s="835" t="s">
        <v>84</v>
      </c>
      <c r="B56" s="835"/>
      <c r="C56" s="835"/>
      <c r="D56" s="835"/>
      <c r="E56" s="835"/>
      <c r="F56" s="835"/>
      <c r="G56" s="835"/>
      <c r="H56" s="835"/>
      <c r="I56" s="835"/>
      <c r="J56" s="835"/>
      <c r="K56" s="835"/>
      <c r="L56" s="835"/>
      <c r="M56" s="835"/>
      <c r="N56" s="835"/>
      <c r="O56" s="835"/>
      <c r="P56" s="835"/>
      <c r="Q56" s="835"/>
      <c r="R56" s="835"/>
      <c r="S56" s="835"/>
      <c r="T56" s="835"/>
      <c r="U56" s="835"/>
      <c r="V56" s="835"/>
      <c r="W56" s="835"/>
      <c r="X56" s="835"/>
      <c r="Y56" s="835"/>
      <c r="Z56" s="835"/>
      <c r="AA56" s="63"/>
      <c r="AB56" s="63"/>
      <c r="AC56" s="63"/>
    </row>
    <row r="57" spans="1:68" ht="27" hidden="1" customHeight="1" x14ac:dyDescent="0.25">
      <c r="A57" s="60" t="s">
        <v>143</v>
      </c>
      <c r="B57" s="60" t="s">
        <v>144</v>
      </c>
      <c r="C57" s="34">
        <v>4301051842</v>
      </c>
      <c r="D57" s="836">
        <v>4680115885233</v>
      </c>
      <c r="E57" s="83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8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38"/>
      <c r="R57" s="838"/>
      <c r="S57" s="838"/>
      <c r="T57" s="83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146</v>
      </c>
      <c r="B58" s="60" t="s">
        <v>147</v>
      </c>
      <c r="C58" s="34">
        <v>4301051820</v>
      </c>
      <c r="D58" s="836">
        <v>4680115884915</v>
      </c>
      <c r="E58" s="83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38"/>
      <c r="R58" s="838"/>
      <c r="S58" s="838"/>
      <c r="T58" s="83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843"/>
      <c r="B59" s="843"/>
      <c r="C59" s="843"/>
      <c r="D59" s="843"/>
      <c r="E59" s="843"/>
      <c r="F59" s="843"/>
      <c r="G59" s="843"/>
      <c r="H59" s="843"/>
      <c r="I59" s="843"/>
      <c r="J59" s="843"/>
      <c r="K59" s="843"/>
      <c r="L59" s="843"/>
      <c r="M59" s="843"/>
      <c r="N59" s="843"/>
      <c r="O59" s="844"/>
      <c r="P59" s="840" t="s">
        <v>40</v>
      </c>
      <c r="Q59" s="841"/>
      <c r="R59" s="841"/>
      <c r="S59" s="841"/>
      <c r="T59" s="841"/>
      <c r="U59" s="841"/>
      <c r="V59" s="84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843"/>
      <c r="B60" s="843"/>
      <c r="C60" s="843"/>
      <c r="D60" s="843"/>
      <c r="E60" s="843"/>
      <c r="F60" s="843"/>
      <c r="G60" s="843"/>
      <c r="H60" s="843"/>
      <c r="I60" s="843"/>
      <c r="J60" s="843"/>
      <c r="K60" s="843"/>
      <c r="L60" s="843"/>
      <c r="M60" s="843"/>
      <c r="N60" s="843"/>
      <c r="O60" s="844"/>
      <c r="P60" s="840" t="s">
        <v>40</v>
      </c>
      <c r="Q60" s="841"/>
      <c r="R60" s="841"/>
      <c r="S60" s="841"/>
      <c r="T60" s="841"/>
      <c r="U60" s="841"/>
      <c r="V60" s="84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834" t="s">
        <v>149</v>
      </c>
      <c r="B61" s="834"/>
      <c r="C61" s="834"/>
      <c r="D61" s="834"/>
      <c r="E61" s="834"/>
      <c r="F61" s="834"/>
      <c r="G61" s="834"/>
      <c r="H61" s="834"/>
      <c r="I61" s="834"/>
      <c r="J61" s="834"/>
      <c r="K61" s="834"/>
      <c r="L61" s="834"/>
      <c r="M61" s="834"/>
      <c r="N61" s="834"/>
      <c r="O61" s="834"/>
      <c r="P61" s="834"/>
      <c r="Q61" s="834"/>
      <c r="R61" s="834"/>
      <c r="S61" s="834"/>
      <c r="T61" s="834"/>
      <c r="U61" s="834"/>
      <c r="V61" s="834"/>
      <c r="W61" s="834"/>
      <c r="X61" s="834"/>
      <c r="Y61" s="834"/>
      <c r="Z61" s="834"/>
      <c r="AA61" s="62"/>
      <c r="AB61" s="62"/>
      <c r="AC61" s="62"/>
    </row>
    <row r="62" spans="1:68" ht="14.25" hidden="1" customHeight="1" x14ac:dyDescent="0.25">
      <c r="A62" s="835" t="s">
        <v>125</v>
      </c>
      <c r="B62" s="835"/>
      <c r="C62" s="835"/>
      <c r="D62" s="835"/>
      <c r="E62" s="835"/>
      <c r="F62" s="835"/>
      <c r="G62" s="835"/>
      <c r="H62" s="835"/>
      <c r="I62" s="835"/>
      <c r="J62" s="835"/>
      <c r="K62" s="835"/>
      <c r="L62" s="835"/>
      <c r="M62" s="835"/>
      <c r="N62" s="835"/>
      <c r="O62" s="835"/>
      <c r="P62" s="835"/>
      <c r="Q62" s="835"/>
      <c r="R62" s="835"/>
      <c r="S62" s="835"/>
      <c r="T62" s="835"/>
      <c r="U62" s="835"/>
      <c r="V62" s="835"/>
      <c r="W62" s="835"/>
      <c r="X62" s="835"/>
      <c r="Y62" s="835"/>
      <c r="Z62" s="835"/>
      <c r="AA62" s="63"/>
      <c r="AB62" s="63"/>
      <c r="AC62" s="63"/>
    </row>
    <row r="63" spans="1:68" ht="27" hidden="1" customHeight="1" x14ac:dyDescent="0.25">
      <c r="A63" s="60" t="s">
        <v>150</v>
      </c>
      <c r="B63" s="60" t="s">
        <v>151</v>
      </c>
      <c r="C63" s="34">
        <v>4301012030</v>
      </c>
      <c r="D63" s="836">
        <v>4680115885882</v>
      </c>
      <c r="E63" s="836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864" t="s">
        <v>152</v>
      </c>
      <c r="Q63" s="838"/>
      <c r="R63" s="838"/>
      <c r="S63" s="838"/>
      <c r="T63" s="83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154</v>
      </c>
      <c r="B64" s="60" t="s">
        <v>155</v>
      </c>
      <c r="C64" s="34">
        <v>4301011948</v>
      </c>
      <c r="D64" s="836">
        <v>4680115881426</v>
      </c>
      <c r="E64" s="83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157</v>
      </c>
      <c r="N64" s="36"/>
      <c r="O64" s="35">
        <v>55</v>
      </c>
      <c r="P64" s="8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38"/>
      <c r="R64" s="838"/>
      <c r="S64" s="838"/>
      <c r="T64" s="839"/>
      <c r="U64" s="37" t="s">
        <v>45</v>
      </c>
      <c r="V64" s="37" t="s">
        <v>45</v>
      </c>
      <c r="W64" s="38" t="s">
        <v>0</v>
      </c>
      <c r="X64" s="56">
        <v>50</v>
      </c>
      <c r="Y64" s="53">
        <f t="shared" si="11"/>
        <v>54</v>
      </c>
      <c r="Z64" s="39">
        <f>IFERROR(IF(Y64=0,"",ROUNDUP(Y64/H64,0)*0.02039),"")</f>
        <v>0.10194999999999999</v>
      </c>
      <c r="AA64" s="65" t="s">
        <v>45</v>
      </c>
      <c r="AB64" s="66" t="s">
        <v>45</v>
      </c>
      <c r="AC64" s="123" t="s">
        <v>156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52.222222222222221</v>
      </c>
      <c r="BN64" s="75">
        <f t="shared" si="13"/>
        <v>56.4</v>
      </c>
      <c r="BO64" s="75">
        <f t="shared" si="14"/>
        <v>9.6450617283950615E-2</v>
      </c>
      <c r="BP64" s="75">
        <f t="shared" si="15"/>
        <v>0.10416666666666666</v>
      </c>
    </row>
    <row r="65" spans="1:68" ht="27" hidden="1" customHeight="1" x14ac:dyDescent="0.25">
      <c r="A65" s="60" t="s">
        <v>154</v>
      </c>
      <c r="B65" s="60" t="s">
        <v>158</v>
      </c>
      <c r="C65" s="34">
        <v>4301011817</v>
      </c>
      <c r="D65" s="836">
        <v>4680115881426</v>
      </c>
      <c r="E65" s="836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45</v>
      </c>
      <c r="M65" s="36" t="s">
        <v>82</v>
      </c>
      <c r="N65" s="36"/>
      <c r="O65" s="35">
        <v>50</v>
      </c>
      <c r="P65" s="8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38"/>
      <c r="R65" s="838"/>
      <c r="S65" s="838"/>
      <c r="T65" s="83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159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160</v>
      </c>
      <c r="B66" s="60" t="s">
        <v>161</v>
      </c>
      <c r="C66" s="34">
        <v>4301011192</v>
      </c>
      <c r="D66" s="836">
        <v>4607091382952</v>
      </c>
      <c r="E66" s="836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38"/>
      <c r="R66" s="838"/>
      <c r="S66" s="838"/>
      <c r="T66" s="83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162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163</v>
      </c>
      <c r="B67" s="60" t="s">
        <v>164</v>
      </c>
      <c r="C67" s="34">
        <v>4301011589</v>
      </c>
      <c r="D67" s="836">
        <v>4680115885899</v>
      </c>
      <c r="E67" s="83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167</v>
      </c>
      <c r="N67" s="36"/>
      <c r="O67" s="35">
        <v>50</v>
      </c>
      <c r="P67" s="868" t="s">
        <v>165</v>
      </c>
      <c r="Q67" s="838"/>
      <c r="R67" s="838"/>
      <c r="S67" s="838"/>
      <c r="T67" s="83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168</v>
      </c>
      <c r="B68" s="60" t="s">
        <v>169</v>
      </c>
      <c r="C68" s="34">
        <v>4301011386</v>
      </c>
      <c r="D68" s="836">
        <v>4680115880283</v>
      </c>
      <c r="E68" s="836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8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38"/>
      <c r="R68" s="838"/>
      <c r="S68" s="838"/>
      <c r="T68" s="83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171</v>
      </c>
      <c r="B69" s="60" t="s">
        <v>172</v>
      </c>
      <c r="C69" s="34">
        <v>4301011432</v>
      </c>
      <c r="D69" s="836">
        <v>4680115882720</v>
      </c>
      <c r="E69" s="83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38"/>
      <c r="R69" s="838"/>
      <c r="S69" s="838"/>
      <c r="T69" s="83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hidden="1" customHeight="1" x14ac:dyDescent="0.25">
      <c r="A70" s="60" t="s">
        <v>174</v>
      </c>
      <c r="B70" s="60" t="s">
        <v>175</v>
      </c>
      <c r="C70" s="34">
        <v>4301012008</v>
      </c>
      <c r="D70" s="836">
        <v>4680115881525</v>
      </c>
      <c r="E70" s="836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167</v>
      </c>
      <c r="N70" s="36"/>
      <c r="O70" s="35">
        <v>50</v>
      </c>
      <c r="P70" s="87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38"/>
      <c r="R70" s="838"/>
      <c r="S70" s="838"/>
      <c r="T70" s="83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176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177</v>
      </c>
      <c r="B71" s="60" t="s">
        <v>178</v>
      </c>
      <c r="C71" s="34">
        <v>4301011802</v>
      </c>
      <c r="D71" s="836">
        <v>4680115881419</v>
      </c>
      <c r="E71" s="836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45</v>
      </c>
      <c r="M71" s="36" t="s">
        <v>82</v>
      </c>
      <c r="N71" s="36"/>
      <c r="O71" s="35">
        <v>50</v>
      </c>
      <c r="P71" s="8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38"/>
      <c r="R71" s="838"/>
      <c r="S71" s="838"/>
      <c r="T71" s="839"/>
      <c r="U71" s="37" t="s">
        <v>45</v>
      </c>
      <c r="V71" s="37" t="s">
        <v>45</v>
      </c>
      <c r="W71" s="38" t="s">
        <v>0</v>
      </c>
      <c r="X71" s="56">
        <v>100</v>
      </c>
      <c r="Y71" s="53">
        <f t="shared" si="11"/>
        <v>103.5</v>
      </c>
      <c r="Z71" s="39">
        <f>IFERROR(IF(Y71=0,"",ROUNDUP(Y71/H71,0)*0.00902),"")</f>
        <v>0.20746000000000001</v>
      </c>
      <c r="AA71" s="65" t="s">
        <v>45</v>
      </c>
      <c r="AB71" s="66" t="s">
        <v>45</v>
      </c>
      <c r="AC71" s="137" t="s">
        <v>159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104.66666666666667</v>
      </c>
      <c r="BN71" s="75">
        <f t="shared" si="13"/>
        <v>108.33</v>
      </c>
      <c r="BO71" s="75">
        <f t="shared" si="14"/>
        <v>0.16835016835016836</v>
      </c>
      <c r="BP71" s="75">
        <f t="shared" si="15"/>
        <v>0.17424242424242425</v>
      </c>
    </row>
    <row r="72" spans="1:68" x14ac:dyDescent="0.2">
      <c r="A72" s="843"/>
      <c r="B72" s="843"/>
      <c r="C72" s="843"/>
      <c r="D72" s="843"/>
      <c r="E72" s="843"/>
      <c r="F72" s="843"/>
      <c r="G72" s="843"/>
      <c r="H72" s="843"/>
      <c r="I72" s="843"/>
      <c r="J72" s="843"/>
      <c r="K72" s="843"/>
      <c r="L72" s="843"/>
      <c r="M72" s="843"/>
      <c r="N72" s="843"/>
      <c r="O72" s="844"/>
      <c r="P72" s="840" t="s">
        <v>40</v>
      </c>
      <c r="Q72" s="841"/>
      <c r="R72" s="841"/>
      <c r="S72" s="841"/>
      <c r="T72" s="841"/>
      <c r="U72" s="841"/>
      <c r="V72" s="842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26.851851851851851</v>
      </c>
      <c r="Y72" s="41">
        <f>IFERROR(Y63/H63,"0")+IFERROR(Y64/H64,"0")+IFERROR(Y65/H65,"0")+IFERROR(Y66/H66,"0")+IFERROR(Y67/H67,"0")+IFERROR(Y68/H68,"0")+IFERROR(Y69/H69,"0")+IFERROR(Y70/H70,"0")+IFERROR(Y71/H71,"0")</f>
        <v>28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0.30940999999999996</v>
      </c>
      <c r="AA72" s="64"/>
      <c r="AB72" s="64"/>
      <c r="AC72" s="64"/>
    </row>
    <row r="73" spans="1:68" x14ac:dyDescent="0.2">
      <c r="A73" s="843"/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4"/>
      <c r="P73" s="840" t="s">
        <v>40</v>
      </c>
      <c r="Q73" s="841"/>
      <c r="R73" s="841"/>
      <c r="S73" s="841"/>
      <c r="T73" s="841"/>
      <c r="U73" s="841"/>
      <c r="V73" s="842"/>
      <c r="W73" s="40" t="s">
        <v>0</v>
      </c>
      <c r="X73" s="41">
        <f>IFERROR(SUM(X63:X71),"0")</f>
        <v>150</v>
      </c>
      <c r="Y73" s="41">
        <f>IFERROR(SUM(Y63:Y71),"0")</f>
        <v>157.5</v>
      </c>
      <c r="Z73" s="40"/>
      <c r="AA73" s="64"/>
      <c r="AB73" s="64"/>
      <c r="AC73" s="64"/>
    </row>
    <row r="74" spans="1:68" ht="14.25" hidden="1" customHeight="1" x14ac:dyDescent="0.25">
      <c r="A74" s="835" t="s">
        <v>179</v>
      </c>
      <c r="B74" s="835"/>
      <c r="C74" s="835"/>
      <c r="D74" s="835"/>
      <c r="E74" s="835"/>
      <c r="F74" s="835"/>
      <c r="G74" s="835"/>
      <c r="H74" s="835"/>
      <c r="I74" s="835"/>
      <c r="J74" s="835"/>
      <c r="K74" s="835"/>
      <c r="L74" s="835"/>
      <c r="M74" s="835"/>
      <c r="N74" s="835"/>
      <c r="O74" s="835"/>
      <c r="P74" s="835"/>
      <c r="Q74" s="835"/>
      <c r="R74" s="835"/>
      <c r="S74" s="835"/>
      <c r="T74" s="835"/>
      <c r="U74" s="835"/>
      <c r="V74" s="835"/>
      <c r="W74" s="835"/>
      <c r="X74" s="835"/>
      <c r="Y74" s="835"/>
      <c r="Z74" s="835"/>
      <c r="AA74" s="63"/>
      <c r="AB74" s="63"/>
      <c r="AC74" s="63"/>
    </row>
    <row r="75" spans="1:68" ht="27" hidden="1" customHeight="1" x14ac:dyDescent="0.25">
      <c r="A75" s="60" t="s">
        <v>180</v>
      </c>
      <c r="B75" s="60" t="s">
        <v>181</v>
      </c>
      <c r="C75" s="34">
        <v>4301020298</v>
      </c>
      <c r="D75" s="836">
        <v>4680115881440</v>
      </c>
      <c r="E75" s="836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8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38"/>
      <c r="R75" s="838"/>
      <c r="S75" s="838"/>
      <c r="T75" s="83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182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4301020228</v>
      </c>
      <c r="D76" s="836">
        <v>4680115882751</v>
      </c>
      <c r="E76" s="836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87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38"/>
      <c r="R76" s="838"/>
      <c r="S76" s="838"/>
      <c r="T76" s="83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185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hidden="1" customHeight="1" x14ac:dyDescent="0.25">
      <c r="A77" s="60" t="s">
        <v>186</v>
      </c>
      <c r="B77" s="60" t="s">
        <v>187</v>
      </c>
      <c r="C77" s="34">
        <v>4301020358</v>
      </c>
      <c r="D77" s="836">
        <v>4680115885950</v>
      </c>
      <c r="E77" s="836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875" t="s">
        <v>188</v>
      </c>
      <c r="Q77" s="838"/>
      <c r="R77" s="838"/>
      <c r="S77" s="838"/>
      <c r="T77" s="839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189</v>
      </c>
      <c r="B78" s="60" t="s">
        <v>190</v>
      </c>
      <c r="C78" s="34">
        <v>4301020296</v>
      </c>
      <c r="D78" s="836">
        <v>4680115881433</v>
      </c>
      <c r="E78" s="836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45</v>
      </c>
      <c r="M78" s="36" t="s">
        <v>129</v>
      </c>
      <c r="N78" s="36"/>
      <c r="O78" s="35">
        <v>50</v>
      </c>
      <c r="P78" s="8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38"/>
      <c r="R78" s="838"/>
      <c r="S78" s="838"/>
      <c r="T78" s="839"/>
      <c r="U78" s="37" t="s">
        <v>45</v>
      </c>
      <c r="V78" s="37" t="s">
        <v>45</v>
      </c>
      <c r="W78" s="38" t="s">
        <v>0</v>
      </c>
      <c r="X78" s="56">
        <v>4</v>
      </c>
      <c r="Y78" s="53">
        <f>IFERROR(IF(X78="",0,CEILING((X78/$H78),1)*$H78),"")</f>
        <v>5.4</v>
      </c>
      <c r="Z78" s="39">
        <f>IFERROR(IF(Y78=0,"",ROUNDUP(Y78/H78,0)*0.00753),"")</f>
        <v>1.506E-2</v>
      </c>
      <c r="AA78" s="65" t="s">
        <v>45</v>
      </c>
      <c r="AB78" s="66" t="s">
        <v>45</v>
      </c>
      <c r="AC78" s="145" t="s">
        <v>182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4.2962962962962958</v>
      </c>
      <c r="BN78" s="75">
        <f>IFERROR(Y78*I78/H78,"0")</f>
        <v>5.8</v>
      </c>
      <c r="BO78" s="75">
        <f>IFERROR(1/J78*(X78/H78),"0")</f>
        <v>9.4966761633428296E-3</v>
      </c>
      <c r="BP78" s="75">
        <f>IFERROR(1/J78*(Y78/H78),"0")</f>
        <v>1.282051282051282E-2</v>
      </c>
    </row>
    <row r="79" spans="1:68" x14ac:dyDescent="0.2">
      <c r="A79" s="843"/>
      <c r="B79" s="843"/>
      <c r="C79" s="843"/>
      <c r="D79" s="843"/>
      <c r="E79" s="843"/>
      <c r="F79" s="843"/>
      <c r="G79" s="843"/>
      <c r="H79" s="843"/>
      <c r="I79" s="843"/>
      <c r="J79" s="843"/>
      <c r="K79" s="843"/>
      <c r="L79" s="843"/>
      <c r="M79" s="843"/>
      <c r="N79" s="843"/>
      <c r="O79" s="844"/>
      <c r="P79" s="840" t="s">
        <v>40</v>
      </c>
      <c r="Q79" s="841"/>
      <c r="R79" s="841"/>
      <c r="S79" s="841"/>
      <c r="T79" s="841"/>
      <c r="U79" s="841"/>
      <c r="V79" s="842"/>
      <c r="W79" s="40" t="s">
        <v>39</v>
      </c>
      <c r="X79" s="41">
        <f>IFERROR(X75/H75,"0")+IFERROR(X76/H76,"0")+IFERROR(X77/H77,"0")+IFERROR(X78/H78,"0")</f>
        <v>1.4814814814814814</v>
      </c>
      <c r="Y79" s="41">
        <f>IFERROR(Y75/H75,"0")+IFERROR(Y76/H76,"0")+IFERROR(Y77/H77,"0")+IFERROR(Y78/H78,"0")</f>
        <v>2</v>
      </c>
      <c r="Z79" s="41">
        <f>IFERROR(IF(Z75="",0,Z75),"0")+IFERROR(IF(Z76="",0,Z76),"0")+IFERROR(IF(Z77="",0,Z77),"0")+IFERROR(IF(Z78="",0,Z78),"0")</f>
        <v>1.506E-2</v>
      </c>
      <c r="AA79" s="64"/>
      <c r="AB79" s="64"/>
      <c r="AC79" s="64"/>
    </row>
    <row r="80" spans="1:68" x14ac:dyDescent="0.2">
      <c r="A80" s="843"/>
      <c r="B80" s="843"/>
      <c r="C80" s="843"/>
      <c r="D80" s="843"/>
      <c r="E80" s="843"/>
      <c r="F80" s="843"/>
      <c r="G80" s="843"/>
      <c r="H80" s="843"/>
      <c r="I80" s="843"/>
      <c r="J80" s="843"/>
      <c r="K80" s="843"/>
      <c r="L80" s="843"/>
      <c r="M80" s="843"/>
      <c r="N80" s="843"/>
      <c r="O80" s="844"/>
      <c r="P80" s="840" t="s">
        <v>40</v>
      </c>
      <c r="Q80" s="841"/>
      <c r="R80" s="841"/>
      <c r="S80" s="841"/>
      <c r="T80" s="841"/>
      <c r="U80" s="841"/>
      <c r="V80" s="842"/>
      <c r="W80" s="40" t="s">
        <v>0</v>
      </c>
      <c r="X80" s="41">
        <f>IFERROR(SUM(X75:X78),"0")</f>
        <v>4</v>
      </c>
      <c r="Y80" s="41">
        <f>IFERROR(SUM(Y75:Y78),"0")</f>
        <v>5.4</v>
      </c>
      <c r="Z80" s="40"/>
      <c r="AA80" s="64"/>
      <c r="AB80" s="64"/>
      <c r="AC80" s="64"/>
    </row>
    <row r="81" spans="1:68" ht="14.25" hidden="1" customHeight="1" x14ac:dyDescent="0.25">
      <c r="A81" s="835" t="s">
        <v>78</v>
      </c>
      <c r="B81" s="835"/>
      <c r="C81" s="835"/>
      <c r="D81" s="835"/>
      <c r="E81" s="835"/>
      <c r="F81" s="835"/>
      <c r="G81" s="835"/>
      <c r="H81" s="835"/>
      <c r="I81" s="835"/>
      <c r="J81" s="835"/>
      <c r="K81" s="835"/>
      <c r="L81" s="835"/>
      <c r="M81" s="835"/>
      <c r="N81" s="835"/>
      <c r="O81" s="835"/>
      <c r="P81" s="835"/>
      <c r="Q81" s="835"/>
      <c r="R81" s="835"/>
      <c r="S81" s="835"/>
      <c r="T81" s="835"/>
      <c r="U81" s="835"/>
      <c r="V81" s="835"/>
      <c r="W81" s="835"/>
      <c r="X81" s="835"/>
      <c r="Y81" s="835"/>
      <c r="Z81" s="835"/>
      <c r="AA81" s="63"/>
      <c r="AB81" s="63"/>
      <c r="AC81" s="63"/>
    </row>
    <row r="82" spans="1:68" ht="16.5" hidden="1" customHeight="1" x14ac:dyDescent="0.25">
      <c r="A82" s="60" t="s">
        <v>191</v>
      </c>
      <c r="B82" s="60" t="s">
        <v>192</v>
      </c>
      <c r="C82" s="34">
        <v>4301031242</v>
      </c>
      <c r="D82" s="836">
        <v>4680115885066</v>
      </c>
      <c r="E82" s="83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8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38"/>
      <c r="R82" s="838"/>
      <c r="S82" s="838"/>
      <c r="T82" s="83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hidden="1" customHeight="1" x14ac:dyDescent="0.25">
      <c r="A83" s="60" t="s">
        <v>194</v>
      </c>
      <c r="B83" s="60" t="s">
        <v>195</v>
      </c>
      <c r="C83" s="34">
        <v>4301031240</v>
      </c>
      <c r="D83" s="836">
        <v>4680115885042</v>
      </c>
      <c r="E83" s="836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8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38"/>
      <c r="R83" s="838"/>
      <c r="S83" s="838"/>
      <c r="T83" s="83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hidden="1" customHeight="1" x14ac:dyDescent="0.25">
      <c r="A84" s="60" t="s">
        <v>197</v>
      </c>
      <c r="B84" s="60" t="s">
        <v>198</v>
      </c>
      <c r="C84" s="34">
        <v>4301031315</v>
      </c>
      <c r="D84" s="836">
        <v>4680115885080</v>
      </c>
      <c r="E84" s="836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8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38"/>
      <c r="R84" s="838"/>
      <c r="S84" s="838"/>
      <c r="T84" s="83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200</v>
      </c>
      <c r="B85" s="60" t="s">
        <v>201</v>
      </c>
      <c r="C85" s="34">
        <v>4301031243</v>
      </c>
      <c r="D85" s="836">
        <v>4680115885073</v>
      </c>
      <c r="E85" s="83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38"/>
      <c r="R85" s="838"/>
      <c r="S85" s="838"/>
      <c r="T85" s="83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202</v>
      </c>
      <c r="B86" s="60" t="s">
        <v>203</v>
      </c>
      <c r="C86" s="34">
        <v>4301031241</v>
      </c>
      <c r="D86" s="836">
        <v>4680115885059</v>
      </c>
      <c r="E86" s="836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38"/>
      <c r="R86" s="838"/>
      <c r="S86" s="838"/>
      <c r="T86" s="83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hidden="1" customHeight="1" x14ac:dyDescent="0.25">
      <c r="A87" s="60" t="s">
        <v>204</v>
      </c>
      <c r="B87" s="60" t="s">
        <v>205</v>
      </c>
      <c r="C87" s="34">
        <v>4301031316</v>
      </c>
      <c r="D87" s="836">
        <v>4680115885097</v>
      </c>
      <c r="E87" s="836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38"/>
      <c r="R87" s="838"/>
      <c r="S87" s="838"/>
      <c r="T87" s="83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idden="1" x14ac:dyDescent="0.2">
      <c r="A88" s="843"/>
      <c r="B88" s="843"/>
      <c r="C88" s="843"/>
      <c r="D88" s="843"/>
      <c r="E88" s="843"/>
      <c r="F88" s="843"/>
      <c r="G88" s="843"/>
      <c r="H88" s="843"/>
      <c r="I88" s="843"/>
      <c r="J88" s="843"/>
      <c r="K88" s="843"/>
      <c r="L88" s="843"/>
      <c r="M88" s="843"/>
      <c r="N88" s="843"/>
      <c r="O88" s="844"/>
      <c r="P88" s="840" t="s">
        <v>40</v>
      </c>
      <c r="Q88" s="841"/>
      <c r="R88" s="841"/>
      <c r="S88" s="841"/>
      <c r="T88" s="841"/>
      <c r="U88" s="841"/>
      <c r="V88" s="842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hidden="1" x14ac:dyDescent="0.2">
      <c r="A89" s="843"/>
      <c r="B89" s="843"/>
      <c r="C89" s="843"/>
      <c r="D89" s="843"/>
      <c r="E89" s="843"/>
      <c r="F89" s="843"/>
      <c r="G89" s="843"/>
      <c r="H89" s="843"/>
      <c r="I89" s="843"/>
      <c r="J89" s="843"/>
      <c r="K89" s="843"/>
      <c r="L89" s="843"/>
      <c r="M89" s="843"/>
      <c r="N89" s="843"/>
      <c r="O89" s="844"/>
      <c r="P89" s="840" t="s">
        <v>40</v>
      </c>
      <c r="Q89" s="841"/>
      <c r="R89" s="841"/>
      <c r="S89" s="841"/>
      <c r="T89" s="841"/>
      <c r="U89" s="841"/>
      <c r="V89" s="842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hidden="1" customHeight="1" x14ac:dyDescent="0.25">
      <c r="A90" s="835" t="s">
        <v>84</v>
      </c>
      <c r="B90" s="835"/>
      <c r="C90" s="835"/>
      <c r="D90" s="835"/>
      <c r="E90" s="835"/>
      <c r="F90" s="835"/>
      <c r="G90" s="835"/>
      <c r="H90" s="835"/>
      <c r="I90" s="835"/>
      <c r="J90" s="835"/>
      <c r="K90" s="835"/>
      <c r="L90" s="835"/>
      <c r="M90" s="835"/>
      <c r="N90" s="835"/>
      <c r="O90" s="835"/>
      <c r="P90" s="835"/>
      <c r="Q90" s="835"/>
      <c r="R90" s="835"/>
      <c r="S90" s="835"/>
      <c r="T90" s="835"/>
      <c r="U90" s="835"/>
      <c r="V90" s="835"/>
      <c r="W90" s="835"/>
      <c r="X90" s="835"/>
      <c r="Y90" s="835"/>
      <c r="Z90" s="835"/>
      <c r="AA90" s="63"/>
      <c r="AB90" s="63"/>
      <c r="AC90" s="63"/>
    </row>
    <row r="91" spans="1:68" ht="27" hidden="1" customHeight="1" x14ac:dyDescent="0.25">
      <c r="A91" s="60" t="s">
        <v>206</v>
      </c>
      <c r="B91" s="60" t="s">
        <v>207</v>
      </c>
      <c r="C91" s="34">
        <v>4301051823</v>
      </c>
      <c r="D91" s="836">
        <v>4680115881891</v>
      </c>
      <c r="E91" s="836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83" t="s">
        <v>208</v>
      </c>
      <c r="Q91" s="838"/>
      <c r="R91" s="838"/>
      <c r="S91" s="838"/>
      <c r="T91" s="83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209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hidden="1" customHeight="1" x14ac:dyDescent="0.25">
      <c r="A92" s="60" t="s">
        <v>210</v>
      </c>
      <c r="B92" s="60" t="s">
        <v>211</v>
      </c>
      <c r="C92" s="34">
        <v>4301051846</v>
      </c>
      <c r="D92" s="836">
        <v>4680115885769</v>
      </c>
      <c r="E92" s="836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884" t="s">
        <v>212</v>
      </c>
      <c r="Q92" s="838"/>
      <c r="R92" s="838"/>
      <c r="S92" s="838"/>
      <c r="T92" s="83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214</v>
      </c>
      <c r="B93" s="60" t="s">
        <v>215</v>
      </c>
      <c r="C93" s="34">
        <v>4301051822</v>
      </c>
      <c r="D93" s="836">
        <v>4680115884410</v>
      </c>
      <c r="E93" s="836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885" t="s">
        <v>216</v>
      </c>
      <c r="Q93" s="838"/>
      <c r="R93" s="838"/>
      <c r="S93" s="838"/>
      <c r="T93" s="83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218</v>
      </c>
      <c r="B94" s="60" t="s">
        <v>219</v>
      </c>
      <c r="C94" s="34">
        <v>4301051844</v>
      </c>
      <c r="D94" s="836">
        <v>4680115885929</v>
      </c>
      <c r="E94" s="836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886" t="s">
        <v>220</v>
      </c>
      <c r="Q94" s="838"/>
      <c r="R94" s="838"/>
      <c r="S94" s="838"/>
      <c r="T94" s="83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213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hidden="1" customHeight="1" x14ac:dyDescent="0.25">
      <c r="A95" s="60" t="s">
        <v>221</v>
      </c>
      <c r="B95" s="60" t="s">
        <v>222</v>
      </c>
      <c r="C95" s="34">
        <v>4301051827</v>
      </c>
      <c r="D95" s="836">
        <v>4680115884403</v>
      </c>
      <c r="E95" s="836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8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38"/>
      <c r="R95" s="838"/>
      <c r="S95" s="838"/>
      <c r="T95" s="83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217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hidden="1" customHeight="1" x14ac:dyDescent="0.25">
      <c r="A96" s="60" t="s">
        <v>223</v>
      </c>
      <c r="B96" s="60" t="s">
        <v>224</v>
      </c>
      <c r="C96" s="34">
        <v>4301051837</v>
      </c>
      <c r="D96" s="836">
        <v>4680115884311</v>
      </c>
      <c r="E96" s="836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38"/>
      <c r="R96" s="838"/>
      <c r="S96" s="838"/>
      <c r="T96" s="83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209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idden="1" x14ac:dyDescent="0.2">
      <c r="A97" s="843"/>
      <c r="B97" s="843"/>
      <c r="C97" s="843"/>
      <c r="D97" s="843"/>
      <c r="E97" s="843"/>
      <c r="F97" s="843"/>
      <c r="G97" s="843"/>
      <c r="H97" s="843"/>
      <c r="I97" s="843"/>
      <c r="J97" s="843"/>
      <c r="K97" s="843"/>
      <c r="L97" s="843"/>
      <c r="M97" s="843"/>
      <c r="N97" s="843"/>
      <c r="O97" s="844"/>
      <c r="P97" s="840" t="s">
        <v>40</v>
      </c>
      <c r="Q97" s="841"/>
      <c r="R97" s="841"/>
      <c r="S97" s="841"/>
      <c r="T97" s="841"/>
      <c r="U97" s="841"/>
      <c r="V97" s="842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hidden="1" x14ac:dyDescent="0.2">
      <c r="A98" s="843"/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4"/>
      <c r="P98" s="840" t="s">
        <v>40</v>
      </c>
      <c r="Q98" s="841"/>
      <c r="R98" s="841"/>
      <c r="S98" s="841"/>
      <c r="T98" s="841"/>
      <c r="U98" s="841"/>
      <c r="V98" s="842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hidden="1" customHeight="1" x14ac:dyDescent="0.25">
      <c r="A99" s="835" t="s">
        <v>225</v>
      </c>
      <c r="B99" s="835"/>
      <c r="C99" s="835"/>
      <c r="D99" s="835"/>
      <c r="E99" s="835"/>
      <c r="F99" s="835"/>
      <c r="G99" s="835"/>
      <c r="H99" s="835"/>
      <c r="I99" s="835"/>
      <c r="J99" s="835"/>
      <c r="K99" s="835"/>
      <c r="L99" s="835"/>
      <c r="M99" s="835"/>
      <c r="N99" s="835"/>
      <c r="O99" s="835"/>
      <c r="P99" s="835"/>
      <c r="Q99" s="835"/>
      <c r="R99" s="835"/>
      <c r="S99" s="835"/>
      <c r="T99" s="835"/>
      <c r="U99" s="835"/>
      <c r="V99" s="835"/>
      <c r="W99" s="835"/>
      <c r="X99" s="835"/>
      <c r="Y99" s="835"/>
      <c r="Z99" s="835"/>
      <c r="AA99" s="63"/>
      <c r="AB99" s="63"/>
      <c r="AC99" s="63"/>
    </row>
    <row r="100" spans="1:68" ht="37.5" customHeight="1" x14ac:dyDescent="0.25">
      <c r="A100" s="60" t="s">
        <v>226</v>
      </c>
      <c r="B100" s="60" t="s">
        <v>227</v>
      </c>
      <c r="C100" s="34">
        <v>4301060366</v>
      </c>
      <c r="D100" s="836">
        <v>4680115881532</v>
      </c>
      <c r="E100" s="836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8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38"/>
      <c r="R100" s="838"/>
      <c r="S100" s="838"/>
      <c r="T100" s="839"/>
      <c r="U100" s="37" t="s">
        <v>45</v>
      </c>
      <c r="V100" s="37" t="s">
        <v>45</v>
      </c>
      <c r="W100" s="38" t="s">
        <v>0</v>
      </c>
      <c r="X100" s="56">
        <v>140</v>
      </c>
      <c r="Y100" s="53">
        <f>IFERROR(IF(X100="",0,CEILING((X100/$H100),1)*$H100),"")</f>
        <v>140.4</v>
      </c>
      <c r="Z100" s="39">
        <f>IFERROR(IF(Y100=0,"",ROUNDUP(Y100/H100,0)*0.02175),"")</f>
        <v>0.39149999999999996</v>
      </c>
      <c r="AA100" s="65" t="s">
        <v>45</v>
      </c>
      <c r="AB100" s="66" t="s">
        <v>45</v>
      </c>
      <c r="AC100" s="171" t="s">
        <v>228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148.61538461538458</v>
      </c>
      <c r="BN100" s="75">
        <f>IFERROR(Y100*I100/H100,"0")</f>
        <v>149.04</v>
      </c>
      <c r="BO100" s="75">
        <f>IFERROR(1/J100*(X100/H100),"0")</f>
        <v>0.32051282051282048</v>
      </c>
      <c r="BP100" s="75">
        <f>IFERROR(1/J100*(Y100/H100),"0")</f>
        <v>0.3214285714285714</v>
      </c>
    </row>
    <row r="101" spans="1:68" ht="37.5" hidden="1" customHeight="1" x14ac:dyDescent="0.25">
      <c r="A101" s="60" t="s">
        <v>226</v>
      </c>
      <c r="B101" s="60" t="s">
        <v>229</v>
      </c>
      <c r="C101" s="34">
        <v>4301060371</v>
      </c>
      <c r="D101" s="836">
        <v>4680115881532</v>
      </c>
      <c r="E101" s="836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8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38"/>
      <c r="R101" s="838"/>
      <c r="S101" s="838"/>
      <c r="T101" s="839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hidden="1" customHeight="1" x14ac:dyDescent="0.25">
      <c r="A102" s="60" t="s">
        <v>230</v>
      </c>
      <c r="B102" s="60" t="s">
        <v>231</v>
      </c>
      <c r="C102" s="34">
        <v>4301060351</v>
      </c>
      <c r="D102" s="836">
        <v>4680115881464</v>
      </c>
      <c r="E102" s="836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8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38"/>
      <c r="R102" s="838"/>
      <c r="S102" s="838"/>
      <c r="T102" s="839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232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43"/>
      <c r="B103" s="843"/>
      <c r="C103" s="843"/>
      <c r="D103" s="843"/>
      <c r="E103" s="843"/>
      <c r="F103" s="843"/>
      <c r="G103" s="843"/>
      <c r="H103" s="843"/>
      <c r="I103" s="843"/>
      <c r="J103" s="843"/>
      <c r="K103" s="843"/>
      <c r="L103" s="843"/>
      <c r="M103" s="843"/>
      <c r="N103" s="843"/>
      <c r="O103" s="844"/>
      <c r="P103" s="840" t="s">
        <v>40</v>
      </c>
      <c r="Q103" s="841"/>
      <c r="R103" s="841"/>
      <c r="S103" s="841"/>
      <c r="T103" s="841"/>
      <c r="U103" s="841"/>
      <c r="V103" s="842"/>
      <c r="W103" s="40" t="s">
        <v>39</v>
      </c>
      <c r="X103" s="41">
        <f>IFERROR(X100/H100,"0")+IFERROR(X101/H101,"0")+IFERROR(X102/H102,"0")</f>
        <v>17.948717948717949</v>
      </c>
      <c r="Y103" s="41">
        <f>IFERROR(Y100/H100,"0")+IFERROR(Y101/H101,"0")+IFERROR(Y102/H102,"0")</f>
        <v>18</v>
      </c>
      <c r="Z103" s="41">
        <f>IFERROR(IF(Z100="",0,Z100),"0")+IFERROR(IF(Z101="",0,Z101),"0")+IFERROR(IF(Z102="",0,Z102),"0")</f>
        <v>0.39149999999999996</v>
      </c>
      <c r="AA103" s="64"/>
      <c r="AB103" s="64"/>
      <c r="AC103" s="64"/>
    </row>
    <row r="104" spans="1:68" x14ac:dyDescent="0.2">
      <c r="A104" s="843"/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4"/>
      <c r="P104" s="840" t="s">
        <v>40</v>
      </c>
      <c r="Q104" s="841"/>
      <c r="R104" s="841"/>
      <c r="S104" s="841"/>
      <c r="T104" s="841"/>
      <c r="U104" s="841"/>
      <c r="V104" s="842"/>
      <c r="W104" s="40" t="s">
        <v>0</v>
      </c>
      <c r="X104" s="41">
        <f>IFERROR(SUM(X100:X102),"0")</f>
        <v>140</v>
      </c>
      <c r="Y104" s="41">
        <f>IFERROR(SUM(Y100:Y102),"0")</f>
        <v>140.4</v>
      </c>
      <c r="Z104" s="40"/>
      <c r="AA104" s="64"/>
      <c r="AB104" s="64"/>
      <c r="AC104" s="64"/>
    </row>
    <row r="105" spans="1:68" ht="16.5" hidden="1" customHeight="1" x14ac:dyDescent="0.25">
      <c r="A105" s="834" t="s">
        <v>233</v>
      </c>
      <c r="B105" s="834"/>
      <c r="C105" s="834"/>
      <c r="D105" s="834"/>
      <c r="E105" s="834"/>
      <c r="F105" s="834"/>
      <c r="G105" s="834"/>
      <c r="H105" s="834"/>
      <c r="I105" s="834"/>
      <c r="J105" s="834"/>
      <c r="K105" s="834"/>
      <c r="L105" s="834"/>
      <c r="M105" s="834"/>
      <c r="N105" s="834"/>
      <c r="O105" s="834"/>
      <c r="P105" s="834"/>
      <c r="Q105" s="834"/>
      <c r="R105" s="834"/>
      <c r="S105" s="834"/>
      <c r="T105" s="834"/>
      <c r="U105" s="834"/>
      <c r="V105" s="834"/>
      <c r="W105" s="834"/>
      <c r="X105" s="834"/>
      <c r="Y105" s="834"/>
      <c r="Z105" s="834"/>
      <c r="AA105" s="62"/>
      <c r="AB105" s="62"/>
      <c r="AC105" s="62"/>
    </row>
    <row r="106" spans="1:68" ht="14.25" hidden="1" customHeight="1" x14ac:dyDescent="0.25">
      <c r="A106" s="835" t="s">
        <v>125</v>
      </c>
      <c r="B106" s="835"/>
      <c r="C106" s="835"/>
      <c r="D106" s="835"/>
      <c r="E106" s="835"/>
      <c r="F106" s="835"/>
      <c r="G106" s="835"/>
      <c r="H106" s="835"/>
      <c r="I106" s="835"/>
      <c r="J106" s="835"/>
      <c r="K106" s="835"/>
      <c r="L106" s="835"/>
      <c r="M106" s="835"/>
      <c r="N106" s="835"/>
      <c r="O106" s="835"/>
      <c r="P106" s="835"/>
      <c r="Q106" s="835"/>
      <c r="R106" s="835"/>
      <c r="S106" s="835"/>
      <c r="T106" s="835"/>
      <c r="U106" s="835"/>
      <c r="V106" s="835"/>
      <c r="W106" s="835"/>
      <c r="X106" s="835"/>
      <c r="Y106" s="835"/>
      <c r="Z106" s="835"/>
      <c r="AA106" s="63"/>
      <c r="AB106" s="63"/>
      <c r="AC106" s="63"/>
    </row>
    <row r="107" spans="1:68" ht="27" hidden="1" customHeight="1" x14ac:dyDescent="0.25">
      <c r="A107" s="60" t="s">
        <v>234</v>
      </c>
      <c r="B107" s="60" t="s">
        <v>235</v>
      </c>
      <c r="C107" s="34">
        <v>4301011468</v>
      </c>
      <c r="D107" s="836">
        <v>4680115881327</v>
      </c>
      <c r="E107" s="836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167</v>
      </c>
      <c r="N107" s="36"/>
      <c r="O107" s="35">
        <v>50</v>
      </c>
      <c r="P107" s="8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38"/>
      <c r="R107" s="838"/>
      <c r="S107" s="838"/>
      <c r="T107" s="83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236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hidden="1" customHeight="1" x14ac:dyDescent="0.25">
      <c r="A108" s="60" t="s">
        <v>237</v>
      </c>
      <c r="B108" s="60" t="s">
        <v>238</v>
      </c>
      <c r="C108" s="34">
        <v>4301011476</v>
      </c>
      <c r="D108" s="836">
        <v>4680115881518</v>
      </c>
      <c r="E108" s="836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8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38"/>
      <c r="R108" s="838"/>
      <c r="S108" s="838"/>
      <c r="T108" s="839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hidden="1" customHeight="1" x14ac:dyDescent="0.25">
      <c r="A109" s="60" t="s">
        <v>240</v>
      </c>
      <c r="B109" s="60" t="s">
        <v>241</v>
      </c>
      <c r="C109" s="34">
        <v>4301011443</v>
      </c>
      <c r="D109" s="836">
        <v>4680115881303</v>
      </c>
      <c r="E109" s="836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45</v>
      </c>
      <c r="M109" s="36" t="s">
        <v>167</v>
      </c>
      <c r="N109" s="36"/>
      <c r="O109" s="35">
        <v>50</v>
      </c>
      <c r="P109" s="8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38"/>
      <c r="R109" s="838"/>
      <c r="S109" s="838"/>
      <c r="T109" s="83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239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hidden="1" customHeight="1" x14ac:dyDescent="0.25">
      <c r="A110" s="60" t="s">
        <v>242</v>
      </c>
      <c r="B110" s="60" t="s">
        <v>243</v>
      </c>
      <c r="C110" s="34">
        <v>4301012007</v>
      </c>
      <c r="D110" s="836">
        <v>4680115881303</v>
      </c>
      <c r="E110" s="836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167</v>
      </c>
      <c r="N110" s="36"/>
      <c r="O110" s="35">
        <v>50</v>
      </c>
      <c r="P110" s="8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38"/>
      <c r="R110" s="838"/>
      <c r="S110" s="838"/>
      <c r="T110" s="83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idden="1" x14ac:dyDescent="0.2">
      <c r="A111" s="843"/>
      <c r="B111" s="843"/>
      <c r="C111" s="843"/>
      <c r="D111" s="843"/>
      <c r="E111" s="843"/>
      <c r="F111" s="843"/>
      <c r="G111" s="843"/>
      <c r="H111" s="843"/>
      <c r="I111" s="843"/>
      <c r="J111" s="843"/>
      <c r="K111" s="843"/>
      <c r="L111" s="843"/>
      <c r="M111" s="843"/>
      <c r="N111" s="843"/>
      <c r="O111" s="844"/>
      <c r="P111" s="840" t="s">
        <v>40</v>
      </c>
      <c r="Q111" s="841"/>
      <c r="R111" s="841"/>
      <c r="S111" s="841"/>
      <c r="T111" s="841"/>
      <c r="U111" s="841"/>
      <c r="V111" s="842"/>
      <c r="W111" s="40" t="s">
        <v>39</v>
      </c>
      <c r="X111" s="41">
        <f>IFERROR(X107/H107,"0")+IFERROR(X108/H108,"0")+IFERROR(X109/H109,"0")+IFERROR(X110/H110,"0")</f>
        <v>0</v>
      </c>
      <c r="Y111" s="41">
        <f>IFERROR(Y107/H107,"0")+IFERROR(Y108/H108,"0")+IFERROR(Y109/H109,"0")+IFERROR(Y110/H110,"0")</f>
        <v>0</v>
      </c>
      <c r="Z111" s="41">
        <f>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843"/>
      <c r="B112" s="843"/>
      <c r="C112" s="843"/>
      <c r="D112" s="843"/>
      <c r="E112" s="843"/>
      <c r="F112" s="843"/>
      <c r="G112" s="843"/>
      <c r="H112" s="843"/>
      <c r="I112" s="843"/>
      <c r="J112" s="843"/>
      <c r="K112" s="843"/>
      <c r="L112" s="843"/>
      <c r="M112" s="843"/>
      <c r="N112" s="843"/>
      <c r="O112" s="844"/>
      <c r="P112" s="840" t="s">
        <v>40</v>
      </c>
      <c r="Q112" s="841"/>
      <c r="R112" s="841"/>
      <c r="S112" s="841"/>
      <c r="T112" s="841"/>
      <c r="U112" s="841"/>
      <c r="V112" s="842"/>
      <c r="W112" s="40" t="s">
        <v>0</v>
      </c>
      <c r="X112" s="41">
        <f>IFERROR(SUM(X107:X110),"0")</f>
        <v>0</v>
      </c>
      <c r="Y112" s="41">
        <f>IFERROR(SUM(Y107:Y110),"0")</f>
        <v>0</v>
      </c>
      <c r="Z112" s="40"/>
      <c r="AA112" s="64"/>
      <c r="AB112" s="64"/>
      <c r="AC112" s="64"/>
    </row>
    <row r="113" spans="1:68" ht="14.25" hidden="1" customHeight="1" x14ac:dyDescent="0.25">
      <c r="A113" s="835" t="s">
        <v>84</v>
      </c>
      <c r="B113" s="835"/>
      <c r="C113" s="835"/>
      <c r="D113" s="835"/>
      <c r="E113" s="835"/>
      <c r="F113" s="835"/>
      <c r="G113" s="835"/>
      <c r="H113" s="835"/>
      <c r="I113" s="835"/>
      <c r="J113" s="835"/>
      <c r="K113" s="835"/>
      <c r="L113" s="835"/>
      <c r="M113" s="835"/>
      <c r="N113" s="835"/>
      <c r="O113" s="835"/>
      <c r="P113" s="835"/>
      <c r="Q113" s="835"/>
      <c r="R113" s="835"/>
      <c r="S113" s="835"/>
      <c r="T113" s="835"/>
      <c r="U113" s="835"/>
      <c r="V113" s="835"/>
      <c r="W113" s="835"/>
      <c r="X113" s="835"/>
      <c r="Y113" s="835"/>
      <c r="Z113" s="835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4301051437</v>
      </c>
      <c r="D114" s="836">
        <v>4607091386967</v>
      </c>
      <c r="E114" s="836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8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38"/>
      <c r="R114" s="838"/>
      <c r="S114" s="838"/>
      <c r="T114" s="839"/>
      <c r="U114" s="37" t="s">
        <v>45</v>
      </c>
      <c r="V114" s="37" t="s">
        <v>45</v>
      </c>
      <c r="W114" s="38" t="s">
        <v>0</v>
      </c>
      <c r="X114" s="56">
        <v>50</v>
      </c>
      <c r="Y114" s="53">
        <f>IFERROR(IF(X114="",0,CEILING((X114/$H114),1)*$H114),"")</f>
        <v>56.699999999999996</v>
      </c>
      <c r="Z114" s="39">
        <f>IFERROR(IF(Y114=0,"",ROUNDUP(Y114/H114,0)*0.02175),"")</f>
        <v>0.15225</v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>IFERROR(X114*I114/H114,"0")</f>
        <v>53.481481481481481</v>
      </c>
      <c r="BN114" s="75">
        <f>IFERROR(Y114*I114/H114,"0")</f>
        <v>60.647999999999996</v>
      </c>
      <c r="BO114" s="75">
        <f>IFERROR(1/J114*(X114/H114),"0")</f>
        <v>0.11022927689594356</v>
      </c>
      <c r="BP114" s="75">
        <f>IFERROR(1/J114*(Y114/H114),"0")</f>
        <v>0.125</v>
      </c>
    </row>
    <row r="115" spans="1:68" ht="27" hidden="1" customHeight="1" x14ac:dyDescent="0.25">
      <c r="A115" s="60" t="s">
        <v>245</v>
      </c>
      <c r="B115" s="60" t="s">
        <v>248</v>
      </c>
      <c r="C115" s="34">
        <v>4301051546</v>
      </c>
      <c r="D115" s="836">
        <v>4607091386967</v>
      </c>
      <c r="E115" s="836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8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38"/>
      <c r="R115" s="838"/>
      <c r="S115" s="838"/>
      <c r="T115" s="839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hidden="1" customHeight="1" x14ac:dyDescent="0.25">
      <c r="A116" s="60" t="s">
        <v>249</v>
      </c>
      <c r="B116" s="60" t="s">
        <v>250</v>
      </c>
      <c r="C116" s="34">
        <v>4301051436</v>
      </c>
      <c r="D116" s="836">
        <v>4607091385731</v>
      </c>
      <c r="E116" s="836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45</v>
      </c>
      <c r="M116" s="36" t="s">
        <v>133</v>
      </c>
      <c r="N116" s="36"/>
      <c r="O116" s="35">
        <v>45</v>
      </c>
      <c r="P116" s="8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38"/>
      <c r="R116" s="838"/>
      <c r="S116" s="838"/>
      <c r="T116" s="839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251</v>
      </c>
      <c r="AG116" s="75"/>
      <c r="AJ116" s="79" t="s">
        <v>45</v>
      </c>
      <c r="AK116" s="79">
        <v>0</v>
      </c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hidden="1" customHeight="1" x14ac:dyDescent="0.25">
      <c r="A117" s="60" t="s">
        <v>252</v>
      </c>
      <c r="B117" s="60" t="s">
        <v>253</v>
      </c>
      <c r="C117" s="34">
        <v>4301051438</v>
      </c>
      <c r="D117" s="836">
        <v>4680115880894</v>
      </c>
      <c r="E117" s="836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8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38"/>
      <c r="R117" s="838"/>
      <c r="S117" s="838"/>
      <c r="T117" s="83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254</v>
      </c>
      <c r="AG117" s="75"/>
      <c r="AJ117" s="79" t="s">
        <v>45</v>
      </c>
      <c r="AK117" s="79">
        <v>0</v>
      </c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customHeight="1" x14ac:dyDescent="0.25">
      <c r="A118" s="60" t="s">
        <v>255</v>
      </c>
      <c r="B118" s="60" t="s">
        <v>256</v>
      </c>
      <c r="C118" s="34">
        <v>4301051439</v>
      </c>
      <c r="D118" s="836">
        <v>4680115880214</v>
      </c>
      <c r="E118" s="836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9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38"/>
      <c r="R118" s="838"/>
      <c r="S118" s="838"/>
      <c r="T118" s="839"/>
      <c r="U118" s="37" t="s">
        <v>45</v>
      </c>
      <c r="V118" s="37" t="s">
        <v>45</v>
      </c>
      <c r="W118" s="38" t="s">
        <v>0</v>
      </c>
      <c r="X118" s="56">
        <v>35</v>
      </c>
      <c r="Y118" s="53">
        <f>IFERROR(IF(X118="",0,CEILING((X118/$H118),1)*$H118),"")</f>
        <v>35.1</v>
      </c>
      <c r="Z118" s="39">
        <f>IFERROR(IF(Y118=0,"",ROUNDUP(Y118/H118,0)*0.00902),"")</f>
        <v>0.11726</v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>IFERROR(X118*I118/H118,"0")</f>
        <v>38.733333333333327</v>
      </c>
      <c r="BN118" s="75">
        <f>IFERROR(Y118*I118/H118,"0")</f>
        <v>38.843999999999994</v>
      </c>
      <c r="BO118" s="75">
        <f>IFERROR(1/J118*(X118/H118),"0")</f>
        <v>9.8204264870931535E-2</v>
      </c>
      <c r="BP118" s="75">
        <f>IFERROR(1/J118*(Y118/H118),"0")</f>
        <v>9.8484848484848481E-2</v>
      </c>
    </row>
    <row r="119" spans="1:68" x14ac:dyDescent="0.2">
      <c r="A119" s="843"/>
      <c r="B119" s="843"/>
      <c r="C119" s="843"/>
      <c r="D119" s="843"/>
      <c r="E119" s="843"/>
      <c r="F119" s="843"/>
      <c r="G119" s="843"/>
      <c r="H119" s="843"/>
      <c r="I119" s="843"/>
      <c r="J119" s="843"/>
      <c r="K119" s="843"/>
      <c r="L119" s="843"/>
      <c r="M119" s="843"/>
      <c r="N119" s="843"/>
      <c r="O119" s="844"/>
      <c r="P119" s="840" t="s">
        <v>40</v>
      </c>
      <c r="Q119" s="841"/>
      <c r="R119" s="841"/>
      <c r="S119" s="841"/>
      <c r="T119" s="841"/>
      <c r="U119" s="841"/>
      <c r="V119" s="842"/>
      <c r="W119" s="40" t="s">
        <v>39</v>
      </c>
      <c r="X119" s="41">
        <f>IFERROR(X114/H114,"0")+IFERROR(X115/H115,"0")+IFERROR(X116/H116,"0")+IFERROR(X117/H117,"0")+IFERROR(X118/H118,"0")</f>
        <v>19.1358024691358</v>
      </c>
      <c r="Y119" s="41">
        <f>IFERROR(Y114/H114,"0")+IFERROR(Y115/H115,"0")+IFERROR(Y116/H116,"0")+IFERROR(Y117/H117,"0")+IFERROR(Y118/H118,"0")</f>
        <v>20</v>
      </c>
      <c r="Z119" s="41">
        <f>IFERROR(IF(Z114="",0,Z114),"0")+IFERROR(IF(Z115="",0,Z115),"0")+IFERROR(IF(Z116="",0,Z116),"0")+IFERROR(IF(Z117="",0,Z117),"0")+IFERROR(IF(Z118="",0,Z118),"0")</f>
        <v>0.26951000000000003</v>
      </c>
      <c r="AA119" s="64"/>
      <c r="AB119" s="64"/>
      <c r="AC119" s="64"/>
    </row>
    <row r="120" spans="1:68" x14ac:dyDescent="0.2">
      <c r="A120" s="843"/>
      <c r="B120" s="843"/>
      <c r="C120" s="843"/>
      <c r="D120" s="843"/>
      <c r="E120" s="843"/>
      <c r="F120" s="843"/>
      <c r="G120" s="843"/>
      <c r="H120" s="843"/>
      <c r="I120" s="843"/>
      <c r="J120" s="843"/>
      <c r="K120" s="843"/>
      <c r="L120" s="843"/>
      <c r="M120" s="843"/>
      <c r="N120" s="843"/>
      <c r="O120" s="844"/>
      <c r="P120" s="840" t="s">
        <v>40</v>
      </c>
      <c r="Q120" s="841"/>
      <c r="R120" s="841"/>
      <c r="S120" s="841"/>
      <c r="T120" s="841"/>
      <c r="U120" s="841"/>
      <c r="V120" s="842"/>
      <c r="W120" s="40" t="s">
        <v>0</v>
      </c>
      <c r="X120" s="41">
        <f>IFERROR(SUM(X114:X118),"0")</f>
        <v>85</v>
      </c>
      <c r="Y120" s="41">
        <f>IFERROR(SUM(Y114:Y118),"0")</f>
        <v>91.8</v>
      </c>
      <c r="Z120" s="40"/>
      <c r="AA120" s="64"/>
      <c r="AB120" s="64"/>
      <c r="AC120" s="64"/>
    </row>
    <row r="121" spans="1:68" ht="16.5" hidden="1" customHeight="1" x14ac:dyDescent="0.25">
      <c r="A121" s="834" t="s">
        <v>258</v>
      </c>
      <c r="B121" s="834"/>
      <c r="C121" s="834"/>
      <c r="D121" s="834"/>
      <c r="E121" s="834"/>
      <c r="F121" s="834"/>
      <c r="G121" s="834"/>
      <c r="H121" s="834"/>
      <c r="I121" s="834"/>
      <c r="J121" s="834"/>
      <c r="K121" s="834"/>
      <c r="L121" s="834"/>
      <c r="M121" s="834"/>
      <c r="N121" s="834"/>
      <c r="O121" s="834"/>
      <c r="P121" s="834"/>
      <c r="Q121" s="834"/>
      <c r="R121" s="834"/>
      <c r="S121" s="834"/>
      <c r="T121" s="834"/>
      <c r="U121" s="834"/>
      <c r="V121" s="834"/>
      <c r="W121" s="834"/>
      <c r="X121" s="834"/>
      <c r="Y121" s="834"/>
      <c r="Z121" s="834"/>
      <c r="AA121" s="62"/>
      <c r="AB121" s="62"/>
      <c r="AC121" s="62"/>
    </row>
    <row r="122" spans="1:68" ht="14.25" hidden="1" customHeight="1" x14ac:dyDescent="0.25">
      <c r="A122" s="835" t="s">
        <v>125</v>
      </c>
      <c r="B122" s="835"/>
      <c r="C122" s="835"/>
      <c r="D122" s="835"/>
      <c r="E122" s="835"/>
      <c r="F122" s="835"/>
      <c r="G122" s="835"/>
      <c r="H122" s="835"/>
      <c r="I122" s="835"/>
      <c r="J122" s="835"/>
      <c r="K122" s="835"/>
      <c r="L122" s="835"/>
      <c r="M122" s="835"/>
      <c r="N122" s="835"/>
      <c r="O122" s="835"/>
      <c r="P122" s="835"/>
      <c r="Q122" s="835"/>
      <c r="R122" s="835"/>
      <c r="S122" s="835"/>
      <c r="T122" s="835"/>
      <c r="U122" s="835"/>
      <c r="V122" s="835"/>
      <c r="W122" s="835"/>
      <c r="X122" s="835"/>
      <c r="Y122" s="835"/>
      <c r="Z122" s="835"/>
      <c r="AA122" s="63"/>
      <c r="AB122" s="63"/>
      <c r="AC122" s="63"/>
    </row>
    <row r="123" spans="1:68" ht="27" hidden="1" customHeight="1" x14ac:dyDescent="0.25">
      <c r="A123" s="60" t="s">
        <v>259</v>
      </c>
      <c r="B123" s="60" t="s">
        <v>260</v>
      </c>
      <c r="C123" s="34">
        <v>4301011514</v>
      </c>
      <c r="D123" s="836">
        <v>4680115882133</v>
      </c>
      <c r="E123" s="836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129</v>
      </c>
      <c r="N123" s="36"/>
      <c r="O123" s="35">
        <v>50</v>
      </c>
      <c r="P123" s="9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38"/>
      <c r="R123" s="838"/>
      <c r="S123" s="838"/>
      <c r="T123" s="83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hidden="1" customHeight="1" x14ac:dyDescent="0.25">
      <c r="A124" s="60" t="s">
        <v>259</v>
      </c>
      <c r="B124" s="60" t="s">
        <v>262</v>
      </c>
      <c r="C124" s="34">
        <v>4301011703</v>
      </c>
      <c r="D124" s="836">
        <v>4680115882133</v>
      </c>
      <c r="E124" s="836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9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38"/>
      <c r="R124" s="838"/>
      <c r="S124" s="838"/>
      <c r="T124" s="83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hidden="1" customHeight="1" x14ac:dyDescent="0.25">
      <c r="A125" s="60" t="s">
        <v>264</v>
      </c>
      <c r="B125" s="60" t="s">
        <v>265</v>
      </c>
      <c r="C125" s="34">
        <v>4301011417</v>
      </c>
      <c r="D125" s="836">
        <v>4680115880269</v>
      </c>
      <c r="E125" s="836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89</v>
      </c>
      <c r="L125" s="35" t="s">
        <v>45</v>
      </c>
      <c r="M125" s="36" t="s">
        <v>133</v>
      </c>
      <c r="N125" s="36"/>
      <c r="O125" s="35">
        <v>50</v>
      </c>
      <c r="P125" s="90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38"/>
      <c r="R125" s="838"/>
      <c r="S125" s="838"/>
      <c r="T125" s="83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261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hidden="1" customHeight="1" x14ac:dyDescent="0.25">
      <c r="A126" s="60" t="s">
        <v>266</v>
      </c>
      <c r="B126" s="60" t="s">
        <v>267</v>
      </c>
      <c r="C126" s="34">
        <v>4301011415</v>
      </c>
      <c r="D126" s="836">
        <v>4680115880429</v>
      </c>
      <c r="E126" s="836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89</v>
      </c>
      <c r="L126" s="35" t="s">
        <v>45</v>
      </c>
      <c r="M126" s="36" t="s">
        <v>133</v>
      </c>
      <c r="N126" s="36"/>
      <c r="O126" s="35">
        <v>50</v>
      </c>
      <c r="P126" s="9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38"/>
      <c r="R126" s="838"/>
      <c r="S126" s="838"/>
      <c r="T126" s="83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261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268</v>
      </c>
      <c r="B127" s="60" t="s">
        <v>269</v>
      </c>
      <c r="C127" s="34">
        <v>4301011462</v>
      </c>
      <c r="D127" s="836">
        <v>4680115881457</v>
      </c>
      <c r="E127" s="836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9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38"/>
      <c r="R127" s="838"/>
      <c r="S127" s="838"/>
      <c r="T127" s="83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261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843"/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4"/>
      <c r="P128" s="840" t="s">
        <v>40</v>
      </c>
      <c r="Q128" s="841"/>
      <c r="R128" s="841"/>
      <c r="S128" s="841"/>
      <c r="T128" s="841"/>
      <c r="U128" s="841"/>
      <c r="V128" s="842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hidden="1" x14ac:dyDescent="0.2">
      <c r="A129" s="843"/>
      <c r="B129" s="843"/>
      <c r="C129" s="843"/>
      <c r="D129" s="843"/>
      <c r="E129" s="843"/>
      <c r="F129" s="843"/>
      <c r="G129" s="843"/>
      <c r="H129" s="843"/>
      <c r="I129" s="843"/>
      <c r="J129" s="843"/>
      <c r="K129" s="843"/>
      <c r="L129" s="843"/>
      <c r="M129" s="843"/>
      <c r="N129" s="843"/>
      <c r="O129" s="844"/>
      <c r="P129" s="840" t="s">
        <v>40</v>
      </c>
      <c r="Q129" s="841"/>
      <c r="R129" s="841"/>
      <c r="S129" s="841"/>
      <c r="T129" s="841"/>
      <c r="U129" s="841"/>
      <c r="V129" s="842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hidden="1" customHeight="1" x14ac:dyDescent="0.25">
      <c r="A130" s="835" t="s">
        <v>179</v>
      </c>
      <c r="B130" s="835"/>
      <c r="C130" s="835"/>
      <c r="D130" s="835"/>
      <c r="E130" s="835"/>
      <c r="F130" s="835"/>
      <c r="G130" s="835"/>
      <c r="H130" s="835"/>
      <c r="I130" s="835"/>
      <c r="J130" s="835"/>
      <c r="K130" s="835"/>
      <c r="L130" s="835"/>
      <c r="M130" s="835"/>
      <c r="N130" s="835"/>
      <c r="O130" s="835"/>
      <c r="P130" s="835"/>
      <c r="Q130" s="835"/>
      <c r="R130" s="835"/>
      <c r="S130" s="835"/>
      <c r="T130" s="835"/>
      <c r="U130" s="835"/>
      <c r="V130" s="835"/>
      <c r="W130" s="835"/>
      <c r="X130" s="835"/>
      <c r="Y130" s="835"/>
      <c r="Z130" s="835"/>
      <c r="AA130" s="63"/>
      <c r="AB130" s="63"/>
      <c r="AC130" s="63"/>
    </row>
    <row r="131" spans="1:68" ht="16.5" hidden="1" customHeight="1" x14ac:dyDescent="0.25">
      <c r="A131" s="60" t="s">
        <v>270</v>
      </c>
      <c r="B131" s="60" t="s">
        <v>271</v>
      </c>
      <c r="C131" s="34">
        <v>4301020235</v>
      </c>
      <c r="D131" s="836">
        <v>4680115881488</v>
      </c>
      <c r="E131" s="836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129</v>
      </c>
      <c r="N131" s="36"/>
      <c r="O131" s="35">
        <v>50</v>
      </c>
      <c r="P131" s="9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38"/>
      <c r="R131" s="838"/>
      <c r="S131" s="838"/>
      <c r="T131" s="83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hidden="1" customHeight="1" x14ac:dyDescent="0.25">
      <c r="A132" s="60" t="s">
        <v>270</v>
      </c>
      <c r="B132" s="60" t="s">
        <v>273</v>
      </c>
      <c r="C132" s="34">
        <v>4301020345</v>
      </c>
      <c r="D132" s="836">
        <v>4680115881488</v>
      </c>
      <c r="E132" s="836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55</v>
      </c>
      <c r="P132" s="907" t="s">
        <v>274</v>
      </c>
      <c r="Q132" s="838"/>
      <c r="R132" s="838"/>
      <c r="S132" s="838"/>
      <c r="T132" s="83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276</v>
      </c>
      <c r="B133" s="60" t="s">
        <v>277</v>
      </c>
      <c r="C133" s="34">
        <v>4301020346</v>
      </c>
      <c r="D133" s="836">
        <v>4680115882775</v>
      </c>
      <c r="E133" s="836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129</v>
      </c>
      <c r="N133" s="36"/>
      <c r="O133" s="35">
        <v>55</v>
      </c>
      <c r="P133" s="908" t="s">
        <v>278</v>
      </c>
      <c r="Q133" s="838"/>
      <c r="R133" s="838"/>
      <c r="S133" s="838"/>
      <c r="T133" s="83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hidden="1" customHeight="1" x14ac:dyDescent="0.25">
      <c r="A134" s="60" t="s">
        <v>276</v>
      </c>
      <c r="B134" s="60" t="s">
        <v>279</v>
      </c>
      <c r="C134" s="34">
        <v>4301020258</v>
      </c>
      <c r="D134" s="836">
        <v>4680115882775</v>
      </c>
      <c r="E134" s="836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133</v>
      </c>
      <c r="N134" s="36"/>
      <c r="O134" s="35">
        <v>50</v>
      </c>
      <c r="P134" s="9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38"/>
      <c r="R134" s="838"/>
      <c r="S134" s="838"/>
      <c r="T134" s="83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272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280</v>
      </c>
      <c r="B135" s="60" t="s">
        <v>281</v>
      </c>
      <c r="C135" s="34">
        <v>4301020344</v>
      </c>
      <c r="D135" s="836">
        <v>4680115880658</v>
      </c>
      <c r="E135" s="836"/>
      <c r="F135" s="59">
        <v>0.4</v>
      </c>
      <c r="G135" s="35">
        <v>6</v>
      </c>
      <c r="H135" s="59">
        <v>2.4</v>
      </c>
      <c r="I135" s="59">
        <v>2.6</v>
      </c>
      <c r="J135" s="35">
        <v>156</v>
      </c>
      <c r="K135" s="35" t="s">
        <v>89</v>
      </c>
      <c r="L135" s="35" t="s">
        <v>45</v>
      </c>
      <c r="M135" s="36" t="s">
        <v>129</v>
      </c>
      <c r="N135" s="36"/>
      <c r="O135" s="35">
        <v>55</v>
      </c>
      <c r="P135" s="910" t="s">
        <v>282</v>
      </c>
      <c r="Q135" s="838"/>
      <c r="R135" s="838"/>
      <c r="S135" s="838"/>
      <c r="T135" s="83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IFERROR(IF(Y135=0,"",ROUNDUP(Y135/H135,0)*0.00753),"")</f>
        <v/>
      </c>
      <c r="AA135" s="65" t="s">
        <v>45</v>
      </c>
      <c r="AB135" s="66" t="s">
        <v>45</v>
      </c>
      <c r="AC135" s="213" t="s">
        <v>275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idden="1" x14ac:dyDescent="0.2">
      <c r="A136" s="843"/>
      <c r="B136" s="843"/>
      <c r="C136" s="843"/>
      <c r="D136" s="843"/>
      <c r="E136" s="843"/>
      <c r="F136" s="843"/>
      <c r="G136" s="843"/>
      <c r="H136" s="843"/>
      <c r="I136" s="843"/>
      <c r="J136" s="843"/>
      <c r="K136" s="843"/>
      <c r="L136" s="843"/>
      <c r="M136" s="843"/>
      <c r="N136" s="843"/>
      <c r="O136" s="844"/>
      <c r="P136" s="840" t="s">
        <v>40</v>
      </c>
      <c r="Q136" s="841"/>
      <c r="R136" s="841"/>
      <c r="S136" s="841"/>
      <c r="T136" s="841"/>
      <c r="U136" s="841"/>
      <c r="V136" s="842"/>
      <c r="W136" s="40" t="s">
        <v>39</v>
      </c>
      <c r="X136" s="41">
        <f>IFERROR(X131/H131,"0")+IFERROR(X132/H132,"0")+IFERROR(X133/H133,"0")+IFERROR(X134/H134,"0")+IFERROR(X135/H135,"0")</f>
        <v>0</v>
      </c>
      <c r="Y136" s="41">
        <f>IFERROR(Y131/H131,"0")+IFERROR(Y132/H132,"0")+IFERROR(Y133/H133,"0")+IFERROR(Y134/H134,"0")+IFERROR(Y135/H135,"0")</f>
        <v>0</v>
      </c>
      <c r="Z136" s="41">
        <f>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hidden="1" x14ac:dyDescent="0.2">
      <c r="A137" s="843"/>
      <c r="B137" s="843"/>
      <c r="C137" s="843"/>
      <c r="D137" s="843"/>
      <c r="E137" s="843"/>
      <c r="F137" s="843"/>
      <c r="G137" s="843"/>
      <c r="H137" s="843"/>
      <c r="I137" s="843"/>
      <c r="J137" s="843"/>
      <c r="K137" s="843"/>
      <c r="L137" s="843"/>
      <c r="M137" s="843"/>
      <c r="N137" s="843"/>
      <c r="O137" s="844"/>
      <c r="P137" s="840" t="s">
        <v>40</v>
      </c>
      <c r="Q137" s="841"/>
      <c r="R137" s="841"/>
      <c r="S137" s="841"/>
      <c r="T137" s="841"/>
      <c r="U137" s="841"/>
      <c r="V137" s="842"/>
      <c r="W137" s="40" t="s">
        <v>0</v>
      </c>
      <c r="X137" s="41">
        <f>IFERROR(SUM(X131:X135),"0")</f>
        <v>0</v>
      </c>
      <c r="Y137" s="41">
        <f>IFERROR(SUM(Y131:Y135),"0")</f>
        <v>0</v>
      </c>
      <c r="Z137" s="40"/>
      <c r="AA137" s="64"/>
      <c r="AB137" s="64"/>
      <c r="AC137" s="64"/>
    </row>
    <row r="138" spans="1:68" ht="14.25" hidden="1" customHeight="1" x14ac:dyDescent="0.25">
      <c r="A138" s="835" t="s">
        <v>84</v>
      </c>
      <c r="B138" s="835"/>
      <c r="C138" s="835"/>
      <c r="D138" s="835"/>
      <c r="E138" s="835"/>
      <c r="F138" s="835"/>
      <c r="G138" s="835"/>
      <c r="H138" s="835"/>
      <c r="I138" s="835"/>
      <c r="J138" s="835"/>
      <c r="K138" s="835"/>
      <c r="L138" s="835"/>
      <c r="M138" s="835"/>
      <c r="N138" s="835"/>
      <c r="O138" s="835"/>
      <c r="P138" s="835"/>
      <c r="Q138" s="835"/>
      <c r="R138" s="835"/>
      <c r="S138" s="835"/>
      <c r="T138" s="835"/>
      <c r="U138" s="835"/>
      <c r="V138" s="835"/>
      <c r="W138" s="835"/>
      <c r="X138" s="835"/>
      <c r="Y138" s="835"/>
      <c r="Z138" s="835"/>
      <c r="AA138" s="63"/>
      <c r="AB138" s="63"/>
      <c r="AC138" s="63"/>
    </row>
    <row r="139" spans="1:68" ht="27" customHeight="1" x14ac:dyDescent="0.25">
      <c r="A139" s="60" t="s">
        <v>283</v>
      </c>
      <c r="B139" s="60" t="s">
        <v>284</v>
      </c>
      <c r="C139" s="34">
        <v>4301051360</v>
      </c>
      <c r="D139" s="836">
        <v>4607091385168</v>
      </c>
      <c r="E139" s="836"/>
      <c r="F139" s="59">
        <v>1.35</v>
      </c>
      <c r="G139" s="35">
        <v>6</v>
      </c>
      <c r="H139" s="59">
        <v>8.1</v>
      </c>
      <c r="I139" s="59">
        <v>8.6579999999999995</v>
      </c>
      <c r="J139" s="35">
        <v>56</v>
      </c>
      <c r="K139" s="35" t="s">
        <v>130</v>
      </c>
      <c r="L139" s="35" t="s">
        <v>45</v>
      </c>
      <c r="M139" s="36" t="s">
        <v>133</v>
      </c>
      <c r="N139" s="36"/>
      <c r="O139" s="35">
        <v>45</v>
      </c>
      <c r="P139" s="9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38"/>
      <c r="R139" s="838"/>
      <c r="S139" s="838"/>
      <c r="T139" s="839"/>
      <c r="U139" s="37" t="s">
        <v>45</v>
      </c>
      <c r="V139" s="37" t="s">
        <v>45</v>
      </c>
      <c r="W139" s="38" t="s">
        <v>0</v>
      </c>
      <c r="X139" s="56">
        <v>40</v>
      </c>
      <c r="Y139" s="53">
        <f t="shared" ref="Y139:Y145" si="26">IFERROR(IF(X139="",0,CEILING((X139/$H139),1)*$H139),"")</f>
        <v>40.5</v>
      </c>
      <c r="Z139" s="39">
        <f>IFERROR(IF(Y139=0,"",ROUNDUP(Y139/H139,0)*0.02175),"")</f>
        <v>0.10874999999999999</v>
      </c>
      <c r="AA139" s="65" t="s">
        <v>45</v>
      </c>
      <c r="AB139" s="66" t="s">
        <v>45</v>
      </c>
      <c r="AC139" s="215" t="s">
        <v>285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27">IFERROR(X139*I139/H139,"0")</f>
        <v>42.75555555555556</v>
      </c>
      <c r="BN139" s="75">
        <f t="shared" ref="BN139:BN145" si="28">IFERROR(Y139*I139/H139,"0")</f>
        <v>43.29</v>
      </c>
      <c r="BO139" s="75">
        <f t="shared" ref="BO139:BO145" si="29">IFERROR(1/J139*(X139/H139),"0")</f>
        <v>8.8183421516754859E-2</v>
      </c>
      <c r="BP139" s="75">
        <f t="shared" ref="BP139:BP145" si="30">IFERROR(1/J139*(Y139/H139),"0")</f>
        <v>8.9285714285714274E-2</v>
      </c>
    </row>
    <row r="140" spans="1:68" ht="27" hidden="1" customHeight="1" x14ac:dyDescent="0.25">
      <c r="A140" s="60" t="s">
        <v>283</v>
      </c>
      <c r="B140" s="60" t="s">
        <v>286</v>
      </c>
      <c r="C140" s="34">
        <v>4301051612</v>
      </c>
      <c r="D140" s="836">
        <v>4607091385168</v>
      </c>
      <c r="E140" s="836"/>
      <c r="F140" s="59">
        <v>1.4</v>
      </c>
      <c r="G140" s="35">
        <v>6</v>
      </c>
      <c r="H140" s="59">
        <v>8.4</v>
      </c>
      <c r="I140" s="59">
        <v>8.9580000000000002</v>
      </c>
      <c r="J140" s="35">
        <v>56</v>
      </c>
      <c r="K140" s="35" t="s">
        <v>130</v>
      </c>
      <c r="L140" s="35" t="s">
        <v>45</v>
      </c>
      <c r="M140" s="36" t="s">
        <v>82</v>
      </c>
      <c r="N140" s="36"/>
      <c r="O140" s="35">
        <v>45</v>
      </c>
      <c r="P140" s="9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38"/>
      <c r="R140" s="838"/>
      <c r="S140" s="838"/>
      <c r="T140" s="83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287</v>
      </c>
      <c r="AG140" s="75"/>
      <c r="AJ140" s="79" t="s">
        <v>45</v>
      </c>
      <c r="AK140" s="79">
        <v>0</v>
      </c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hidden="1" customHeight="1" x14ac:dyDescent="0.25">
      <c r="A141" s="60" t="s">
        <v>288</v>
      </c>
      <c r="B141" s="60" t="s">
        <v>289</v>
      </c>
      <c r="C141" s="34">
        <v>4301051742</v>
      </c>
      <c r="D141" s="836">
        <v>4680115884540</v>
      </c>
      <c r="E141" s="836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130</v>
      </c>
      <c r="L141" s="35" t="s">
        <v>45</v>
      </c>
      <c r="M141" s="36" t="s">
        <v>133</v>
      </c>
      <c r="N141" s="36"/>
      <c r="O141" s="35">
        <v>45</v>
      </c>
      <c r="P141" s="913" t="s">
        <v>290</v>
      </c>
      <c r="Q141" s="838"/>
      <c r="R141" s="838"/>
      <c r="S141" s="838"/>
      <c r="T141" s="83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291</v>
      </c>
      <c r="AG141" s="75"/>
      <c r="AJ141" s="79" t="s">
        <v>45</v>
      </c>
      <c r="AK141" s="79">
        <v>0</v>
      </c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hidden="1" customHeight="1" x14ac:dyDescent="0.25">
      <c r="A142" s="60" t="s">
        <v>292</v>
      </c>
      <c r="B142" s="60" t="s">
        <v>293</v>
      </c>
      <c r="C142" s="34">
        <v>4301051362</v>
      </c>
      <c r="D142" s="836">
        <v>4607091383256</v>
      </c>
      <c r="E142" s="836"/>
      <c r="F142" s="59">
        <v>0.33</v>
      </c>
      <c r="G142" s="35">
        <v>6</v>
      </c>
      <c r="H142" s="59">
        <v>1.98</v>
      </c>
      <c r="I142" s="59">
        <v>2.246</v>
      </c>
      <c r="J142" s="35">
        <v>156</v>
      </c>
      <c r="K142" s="35" t="s">
        <v>89</v>
      </c>
      <c r="L142" s="35" t="s">
        <v>45</v>
      </c>
      <c r="M142" s="36" t="s">
        <v>133</v>
      </c>
      <c r="N142" s="36"/>
      <c r="O142" s="35">
        <v>45</v>
      </c>
      <c r="P142" s="9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38"/>
      <c r="R142" s="838"/>
      <c r="S142" s="838"/>
      <c r="T142" s="83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 t="s">
        <v>45</v>
      </c>
      <c r="AK142" s="79">
        <v>0</v>
      </c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4301051358</v>
      </c>
      <c r="D143" s="836">
        <v>4607091385748</v>
      </c>
      <c r="E143" s="836"/>
      <c r="F143" s="59">
        <v>0.45</v>
      </c>
      <c r="G143" s="35">
        <v>6</v>
      </c>
      <c r="H143" s="59">
        <v>2.7</v>
      </c>
      <c r="I143" s="59">
        <v>2.972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9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38"/>
      <c r="R143" s="838"/>
      <c r="S143" s="838"/>
      <c r="T143" s="839"/>
      <c r="U143" s="37" t="s">
        <v>45</v>
      </c>
      <c r="V143" s="37" t="s">
        <v>45</v>
      </c>
      <c r="W143" s="38" t="s">
        <v>0</v>
      </c>
      <c r="X143" s="56">
        <v>32</v>
      </c>
      <c r="Y143" s="53">
        <f t="shared" si="26"/>
        <v>32.400000000000006</v>
      </c>
      <c r="Z143" s="39">
        <f>IFERROR(IF(Y143=0,"",ROUNDUP(Y143/H143,0)*0.00753),"")</f>
        <v>9.0359999999999996E-2</v>
      </c>
      <c r="AA143" s="65" t="s">
        <v>45</v>
      </c>
      <c r="AB143" s="66" t="s">
        <v>45</v>
      </c>
      <c r="AC143" s="223" t="s">
        <v>294</v>
      </c>
      <c r="AG143" s="75"/>
      <c r="AJ143" s="79" t="s">
        <v>45</v>
      </c>
      <c r="AK143" s="79">
        <v>0</v>
      </c>
      <c r="BB143" s="224" t="s">
        <v>66</v>
      </c>
      <c r="BM143" s="75">
        <f t="shared" si="27"/>
        <v>35.223703703703698</v>
      </c>
      <c r="BN143" s="75">
        <f t="shared" si="28"/>
        <v>35.664000000000001</v>
      </c>
      <c r="BO143" s="75">
        <f t="shared" si="29"/>
        <v>7.5973409306742637E-2</v>
      </c>
      <c r="BP143" s="75">
        <f t="shared" si="30"/>
        <v>7.6923076923076927E-2</v>
      </c>
    </row>
    <row r="144" spans="1:68" ht="16.5" hidden="1" customHeight="1" x14ac:dyDescent="0.25">
      <c r="A144" s="60" t="s">
        <v>297</v>
      </c>
      <c r="B144" s="60" t="s">
        <v>298</v>
      </c>
      <c r="C144" s="34">
        <v>4301051740</v>
      </c>
      <c r="D144" s="836">
        <v>4680115884533</v>
      </c>
      <c r="E144" s="836"/>
      <c r="F144" s="59">
        <v>0.3</v>
      </c>
      <c r="G144" s="35">
        <v>6</v>
      </c>
      <c r="H144" s="59">
        <v>1.8</v>
      </c>
      <c r="I144" s="59">
        <v>2</v>
      </c>
      <c r="J144" s="35">
        <v>156</v>
      </c>
      <c r="K144" s="35" t="s">
        <v>89</v>
      </c>
      <c r="L144" s="35" t="s">
        <v>45</v>
      </c>
      <c r="M144" s="36" t="s">
        <v>133</v>
      </c>
      <c r="N144" s="36"/>
      <c r="O144" s="35">
        <v>45</v>
      </c>
      <c r="P144" s="9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38"/>
      <c r="R144" s="838"/>
      <c r="S144" s="838"/>
      <c r="T144" s="83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299</v>
      </c>
      <c r="AG144" s="75"/>
      <c r="AJ144" s="79" t="s">
        <v>45</v>
      </c>
      <c r="AK144" s="79">
        <v>0</v>
      </c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t="37.5" hidden="1" customHeight="1" x14ac:dyDescent="0.25">
      <c r="A145" s="60" t="s">
        <v>300</v>
      </c>
      <c r="B145" s="60" t="s">
        <v>301</v>
      </c>
      <c r="C145" s="34">
        <v>4301051480</v>
      </c>
      <c r="D145" s="836">
        <v>4680115882645</v>
      </c>
      <c r="E145" s="836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89</v>
      </c>
      <c r="L145" s="35" t="s">
        <v>45</v>
      </c>
      <c r="M145" s="36" t="s">
        <v>82</v>
      </c>
      <c r="N145" s="36"/>
      <c r="O145" s="35">
        <v>40</v>
      </c>
      <c r="P145" s="9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38"/>
      <c r="R145" s="838"/>
      <c r="S145" s="838"/>
      <c r="T145" s="83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26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302</v>
      </c>
      <c r="AG145" s="75"/>
      <c r="AJ145" s="79" t="s">
        <v>45</v>
      </c>
      <c r="AK145" s="79">
        <v>0</v>
      </c>
      <c r="BB145" s="228" t="s">
        <v>66</v>
      </c>
      <c r="BM145" s="75">
        <f t="shared" si="27"/>
        <v>0</v>
      </c>
      <c r="BN145" s="75">
        <f t="shared" si="28"/>
        <v>0</v>
      </c>
      <c r="BO145" s="75">
        <f t="shared" si="29"/>
        <v>0</v>
      </c>
      <c r="BP145" s="75">
        <f t="shared" si="30"/>
        <v>0</v>
      </c>
    </row>
    <row r="146" spans="1:68" x14ac:dyDescent="0.2">
      <c r="A146" s="843"/>
      <c r="B146" s="843"/>
      <c r="C146" s="843"/>
      <c r="D146" s="843"/>
      <c r="E146" s="843"/>
      <c r="F146" s="843"/>
      <c r="G146" s="843"/>
      <c r="H146" s="843"/>
      <c r="I146" s="843"/>
      <c r="J146" s="843"/>
      <c r="K146" s="843"/>
      <c r="L146" s="843"/>
      <c r="M146" s="843"/>
      <c r="N146" s="843"/>
      <c r="O146" s="844"/>
      <c r="P146" s="840" t="s">
        <v>40</v>
      </c>
      <c r="Q146" s="841"/>
      <c r="R146" s="841"/>
      <c r="S146" s="841"/>
      <c r="T146" s="841"/>
      <c r="U146" s="841"/>
      <c r="V146" s="842"/>
      <c r="W146" s="40" t="s">
        <v>39</v>
      </c>
      <c r="X146" s="41">
        <f>IFERROR(X139/H139,"0")+IFERROR(X140/H140,"0")+IFERROR(X141/H141,"0")+IFERROR(X142/H142,"0")+IFERROR(X143/H143,"0")+IFERROR(X144/H144,"0")+IFERROR(X145/H145,"0")</f>
        <v>16.790123456790123</v>
      </c>
      <c r="Y146" s="41">
        <f>IFERROR(Y139/H139,"0")+IFERROR(Y140/H140,"0")+IFERROR(Y141/H141,"0")+IFERROR(Y142/H142,"0")+IFERROR(Y143/H143,"0")+IFERROR(Y144/H144,"0")+IFERROR(Y145/H145,"0")</f>
        <v>17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0.19910999999999998</v>
      </c>
      <c r="AA146" s="64"/>
      <c r="AB146" s="64"/>
      <c r="AC146" s="64"/>
    </row>
    <row r="147" spans="1:68" x14ac:dyDescent="0.2">
      <c r="A147" s="843"/>
      <c r="B147" s="843"/>
      <c r="C147" s="843"/>
      <c r="D147" s="843"/>
      <c r="E147" s="843"/>
      <c r="F147" s="843"/>
      <c r="G147" s="843"/>
      <c r="H147" s="843"/>
      <c r="I147" s="843"/>
      <c r="J147" s="843"/>
      <c r="K147" s="843"/>
      <c r="L147" s="843"/>
      <c r="M147" s="843"/>
      <c r="N147" s="843"/>
      <c r="O147" s="844"/>
      <c r="P147" s="840" t="s">
        <v>40</v>
      </c>
      <c r="Q147" s="841"/>
      <c r="R147" s="841"/>
      <c r="S147" s="841"/>
      <c r="T147" s="841"/>
      <c r="U147" s="841"/>
      <c r="V147" s="842"/>
      <c r="W147" s="40" t="s">
        <v>0</v>
      </c>
      <c r="X147" s="41">
        <f>IFERROR(SUM(X139:X145),"0")</f>
        <v>72</v>
      </c>
      <c r="Y147" s="41">
        <f>IFERROR(SUM(Y139:Y145),"0")</f>
        <v>72.900000000000006</v>
      </c>
      <c r="Z147" s="40"/>
      <c r="AA147" s="64"/>
      <c r="AB147" s="64"/>
      <c r="AC147" s="64"/>
    </row>
    <row r="148" spans="1:68" ht="14.25" hidden="1" customHeight="1" x14ac:dyDescent="0.25">
      <c r="A148" s="835" t="s">
        <v>225</v>
      </c>
      <c r="B148" s="835"/>
      <c r="C148" s="835"/>
      <c r="D148" s="835"/>
      <c r="E148" s="835"/>
      <c r="F148" s="835"/>
      <c r="G148" s="835"/>
      <c r="H148" s="835"/>
      <c r="I148" s="835"/>
      <c r="J148" s="835"/>
      <c r="K148" s="835"/>
      <c r="L148" s="835"/>
      <c r="M148" s="835"/>
      <c r="N148" s="835"/>
      <c r="O148" s="835"/>
      <c r="P148" s="835"/>
      <c r="Q148" s="835"/>
      <c r="R148" s="835"/>
      <c r="S148" s="835"/>
      <c r="T148" s="835"/>
      <c r="U148" s="835"/>
      <c r="V148" s="835"/>
      <c r="W148" s="835"/>
      <c r="X148" s="835"/>
      <c r="Y148" s="835"/>
      <c r="Z148" s="835"/>
      <c r="AA148" s="63"/>
      <c r="AB148" s="63"/>
      <c r="AC148" s="63"/>
    </row>
    <row r="149" spans="1:68" ht="37.5" hidden="1" customHeight="1" x14ac:dyDescent="0.25">
      <c r="A149" s="60" t="s">
        <v>303</v>
      </c>
      <c r="B149" s="60" t="s">
        <v>304</v>
      </c>
      <c r="C149" s="34">
        <v>4301060356</v>
      </c>
      <c r="D149" s="836">
        <v>4680115882652</v>
      </c>
      <c r="E149" s="836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9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38"/>
      <c r="R149" s="838"/>
      <c r="S149" s="838"/>
      <c r="T149" s="83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305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hidden="1" customHeight="1" x14ac:dyDescent="0.25">
      <c r="A150" s="60" t="s">
        <v>306</v>
      </c>
      <c r="B150" s="60" t="s">
        <v>307</v>
      </c>
      <c r="C150" s="34">
        <v>4301060309</v>
      </c>
      <c r="D150" s="836">
        <v>4680115880238</v>
      </c>
      <c r="E150" s="836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91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38"/>
      <c r="R150" s="838"/>
      <c r="S150" s="838"/>
      <c r="T150" s="83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308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idden="1" x14ac:dyDescent="0.2">
      <c r="A151" s="843"/>
      <c r="B151" s="843"/>
      <c r="C151" s="843"/>
      <c r="D151" s="843"/>
      <c r="E151" s="843"/>
      <c r="F151" s="843"/>
      <c r="G151" s="843"/>
      <c r="H151" s="843"/>
      <c r="I151" s="843"/>
      <c r="J151" s="843"/>
      <c r="K151" s="843"/>
      <c r="L151" s="843"/>
      <c r="M151" s="843"/>
      <c r="N151" s="843"/>
      <c r="O151" s="844"/>
      <c r="P151" s="840" t="s">
        <v>40</v>
      </c>
      <c r="Q151" s="841"/>
      <c r="R151" s="841"/>
      <c r="S151" s="841"/>
      <c r="T151" s="841"/>
      <c r="U151" s="841"/>
      <c r="V151" s="842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hidden="1" x14ac:dyDescent="0.2">
      <c r="A152" s="843"/>
      <c r="B152" s="843"/>
      <c r="C152" s="843"/>
      <c r="D152" s="843"/>
      <c r="E152" s="843"/>
      <c r="F152" s="843"/>
      <c r="G152" s="843"/>
      <c r="H152" s="843"/>
      <c r="I152" s="843"/>
      <c r="J152" s="843"/>
      <c r="K152" s="843"/>
      <c r="L152" s="843"/>
      <c r="M152" s="843"/>
      <c r="N152" s="843"/>
      <c r="O152" s="844"/>
      <c r="P152" s="840" t="s">
        <v>40</v>
      </c>
      <c r="Q152" s="841"/>
      <c r="R152" s="841"/>
      <c r="S152" s="841"/>
      <c r="T152" s="841"/>
      <c r="U152" s="841"/>
      <c r="V152" s="842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hidden="1" customHeight="1" x14ac:dyDescent="0.25">
      <c r="A153" s="834" t="s">
        <v>309</v>
      </c>
      <c r="B153" s="834"/>
      <c r="C153" s="834"/>
      <c r="D153" s="834"/>
      <c r="E153" s="834"/>
      <c r="F153" s="834"/>
      <c r="G153" s="834"/>
      <c r="H153" s="834"/>
      <c r="I153" s="834"/>
      <c r="J153" s="834"/>
      <c r="K153" s="834"/>
      <c r="L153" s="834"/>
      <c r="M153" s="834"/>
      <c r="N153" s="834"/>
      <c r="O153" s="834"/>
      <c r="P153" s="834"/>
      <c r="Q153" s="834"/>
      <c r="R153" s="834"/>
      <c r="S153" s="834"/>
      <c r="T153" s="834"/>
      <c r="U153" s="834"/>
      <c r="V153" s="834"/>
      <c r="W153" s="834"/>
      <c r="X153" s="834"/>
      <c r="Y153" s="834"/>
      <c r="Z153" s="834"/>
      <c r="AA153" s="62"/>
      <c r="AB153" s="62"/>
      <c r="AC153" s="62"/>
    </row>
    <row r="154" spans="1:68" ht="14.25" hidden="1" customHeight="1" x14ac:dyDescent="0.25">
      <c r="A154" s="835" t="s">
        <v>125</v>
      </c>
      <c r="B154" s="835"/>
      <c r="C154" s="835"/>
      <c r="D154" s="835"/>
      <c r="E154" s="835"/>
      <c r="F154" s="835"/>
      <c r="G154" s="835"/>
      <c r="H154" s="835"/>
      <c r="I154" s="835"/>
      <c r="J154" s="835"/>
      <c r="K154" s="835"/>
      <c r="L154" s="835"/>
      <c r="M154" s="835"/>
      <c r="N154" s="835"/>
      <c r="O154" s="835"/>
      <c r="P154" s="835"/>
      <c r="Q154" s="835"/>
      <c r="R154" s="835"/>
      <c r="S154" s="835"/>
      <c r="T154" s="835"/>
      <c r="U154" s="835"/>
      <c r="V154" s="835"/>
      <c r="W154" s="835"/>
      <c r="X154" s="835"/>
      <c r="Y154" s="835"/>
      <c r="Z154" s="835"/>
      <c r="AA154" s="63"/>
      <c r="AB154" s="63"/>
      <c r="AC154" s="63"/>
    </row>
    <row r="155" spans="1:68" ht="27" customHeight="1" x14ac:dyDescent="0.25">
      <c r="A155" s="60" t="s">
        <v>310</v>
      </c>
      <c r="B155" s="60" t="s">
        <v>311</v>
      </c>
      <c r="C155" s="34">
        <v>4301011564</v>
      </c>
      <c r="D155" s="836">
        <v>4680115882577</v>
      </c>
      <c r="E155" s="836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89</v>
      </c>
      <c r="L155" s="35" t="s">
        <v>45</v>
      </c>
      <c r="M155" s="36" t="s">
        <v>119</v>
      </c>
      <c r="N155" s="36"/>
      <c r="O155" s="35">
        <v>90</v>
      </c>
      <c r="P155" s="9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38"/>
      <c r="R155" s="838"/>
      <c r="S155" s="838"/>
      <c r="T155" s="839"/>
      <c r="U155" s="37" t="s">
        <v>45</v>
      </c>
      <c r="V155" s="37" t="s">
        <v>45</v>
      </c>
      <c r="W155" s="38" t="s">
        <v>0</v>
      </c>
      <c r="X155" s="56">
        <v>112</v>
      </c>
      <c r="Y155" s="53">
        <f>IFERROR(IF(X155="",0,CEILING((X155/$H155),1)*$H155),"")</f>
        <v>112</v>
      </c>
      <c r="Z155" s="39">
        <f>IFERROR(IF(Y155=0,"",ROUNDUP(Y155/H155,0)*0.00753),"")</f>
        <v>0.26355000000000001</v>
      </c>
      <c r="AA155" s="65" t="s">
        <v>45</v>
      </c>
      <c r="AB155" s="66" t="s">
        <v>45</v>
      </c>
      <c r="AC155" s="233" t="s">
        <v>312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119</v>
      </c>
      <c r="BN155" s="75">
        <f>IFERROR(Y155*I155/H155,"0")</f>
        <v>119</v>
      </c>
      <c r="BO155" s="75">
        <f>IFERROR(1/J155*(X155/H155),"0")</f>
        <v>0.22435897435897434</v>
      </c>
      <c r="BP155" s="75">
        <f>IFERROR(1/J155*(Y155/H155),"0")</f>
        <v>0.22435897435897434</v>
      </c>
    </row>
    <row r="156" spans="1:68" ht="27" hidden="1" customHeight="1" x14ac:dyDescent="0.25">
      <c r="A156" s="60" t="s">
        <v>310</v>
      </c>
      <c r="B156" s="60" t="s">
        <v>313</v>
      </c>
      <c r="C156" s="34">
        <v>4301011562</v>
      </c>
      <c r="D156" s="836">
        <v>4680115882577</v>
      </c>
      <c r="E156" s="836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9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38"/>
      <c r="R156" s="838"/>
      <c r="S156" s="838"/>
      <c r="T156" s="83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312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843"/>
      <c r="B157" s="843"/>
      <c r="C157" s="843"/>
      <c r="D157" s="843"/>
      <c r="E157" s="843"/>
      <c r="F157" s="843"/>
      <c r="G157" s="843"/>
      <c r="H157" s="843"/>
      <c r="I157" s="843"/>
      <c r="J157" s="843"/>
      <c r="K157" s="843"/>
      <c r="L157" s="843"/>
      <c r="M157" s="843"/>
      <c r="N157" s="843"/>
      <c r="O157" s="844"/>
      <c r="P157" s="840" t="s">
        <v>40</v>
      </c>
      <c r="Q157" s="841"/>
      <c r="R157" s="841"/>
      <c r="S157" s="841"/>
      <c r="T157" s="841"/>
      <c r="U157" s="841"/>
      <c r="V157" s="842"/>
      <c r="W157" s="40" t="s">
        <v>39</v>
      </c>
      <c r="X157" s="41">
        <f>IFERROR(X155/H155,"0")+IFERROR(X156/H156,"0")</f>
        <v>35</v>
      </c>
      <c r="Y157" s="41">
        <f>IFERROR(Y155/H155,"0")+IFERROR(Y156/H156,"0")</f>
        <v>35</v>
      </c>
      <c r="Z157" s="41">
        <f>IFERROR(IF(Z155="",0,Z155),"0")+IFERROR(IF(Z156="",0,Z156),"0")</f>
        <v>0.26355000000000001</v>
      </c>
      <c r="AA157" s="64"/>
      <c r="AB157" s="64"/>
      <c r="AC157" s="64"/>
    </row>
    <row r="158" spans="1:68" x14ac:dyDescent="0.2">
      <c r="A158" s="843"/>
      <c r="B158" s="843"/>
      <c r="C158" s="843"/>
      <c r="D158" s="843"/>
      <c r="E158" s="843"/>
      <c r="F158" s="843"/>
      <c r="G158" s="843"/>
      <c r="H158" s="843"/>
      <c r="I158" s="843"/>
      <c r="J158" s="843"/>
      <c r="K158" s="843"/>
      <c r="L158" s="843"/>
      <c r="M158" s="843"/>
      <c r="N158" s="843"/>
      <c r="O158" s="844"/>
      <c r="P158" s="840" t="s">
        <v>40</v>
      </c>
      <c r="Q158" s="841"/>
      <c r="R158" s="841"/>
      <c r="S158" s="841"/>
      <c r="T158" s="841"/>
      <c r="U158" s="841"/>
      <c r="V158" s="842"/>
      <c r="W158" s="40" t="s">
        <v>0</v>
      </c>
      <c r="X158" s="41">
        <f>IFERROR(SUM(X155:X156),"0")</f>
        <v>112</v>
      </c>
      <c r="Y158" s="41">
        <f>IFERROR(SUM(Y155:Y156),"0")</f>
        <v>112</v>
      </c>
      <c r="Z158" s="40"/>
      <c r="AA158" s="64"/>
      <c r="AB158" s="64"/>
      <c r="AC158" s="64"/>
    </row>
    <row r="159" spans="1:68" ht="14.25" hidden="1" customHeight="1" x14ac:dyDescent="0.25">
      <c r="A159" s="835" t="s">
        <v>78</v>
      </c>
      <c r="B159" s="835"/>
      <c r="C159" s="835"/>
      <c r="D159" s="835"/>
      <c r="E159" s="835"/>
      <c r="F159" s="835"/>
      <c r="G159" s="835"/>
      <c r="H159" s="835"/>
      <c r="I159" s="835"/>
      <c r="J159" s="835"/>
      <c r="K159" s="835"/>
      <c r="L159" s="835"/>
      <c r="M159" s="835"/>
      <c r="N159" s="835"/>
      <c r="O159" s="835"/>
      <c r="P159" s="835"/>
      <c r="Q159" s="835"/>
      <c r="R159" s="835"/>
      <c r="S159" s="835"/>
      <c r="T159" s="835"/>
      <c r="U159" s="835"/>
      <c r="V159" s="835"/>
      <c r="W159" s="835"/>
      <c r="X159" s="835"/>
      <c r="Y159" s="835"/>
      <c r="Z159" s="835"/>
      <c r="AA159" s="63"/>
      <c r="AB159" s="63"/>
      <c r="AC159" s="63"/>
    </row>
    <row r="160" spans="1:68" ht="27" customHeight="1" x14ac:dyDescent="0.25">
      <c r="A160" s="60" t="s">
        <v>314</v>
      </c>
      <c r="B160" s="60" t="s">
        <v>315</v>
      </c>
      <c r="C160" s="34">
        <v>4301031234</v>
      </c>
      <c r="D160" s="836">
        <v>4680115883444</v>
      </c>
      <c r="E160" s="836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89</v>
      </c>
      <c r="L160" s="35" t="s">
        <v>45</v>
      </c>
      <c r="M160" s="36" t="s">
        <v>119</v>
      </c>
      <c r="N160" s="36"/>
      <c r="O160" s="35">
        <v>90</v>
      </c>
      <c r="P160" s="9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38"/>
      <c r="R160" s="838"/>
      <c r="S160" s="838"/>
      <c r="T160" s="839"/>
      <c r="U160" s="37" t="s">
        <v>45</v>
      </c>
      <c r="V160" s="37" t="s">
        <v>45</v>
      </c>
      <c r="W160" s="38" t="s">
        <v>0</v>
      </c>
      <c r="X160" s="56">
        <v>70</v>
      </c>
      <c r="Y160" s="53">
        <f>IFERROR(IF(X160="",0,CEILING((X160/$H160),1)*$H160),"")</f>
        <v>70</v>
      </c>
      <c r="Z160" s="39">
        <f>IFERROR(IF(Y160=0,"",ROUNDUP(Y160/H160,0)*0.00753),"")</f>
        <v>0.18825</v>
      </c>
      <c r="AA160" s="65" t="s">
        <v>45</v>
      </c>
      <c r="AB160" s="66" t="s">
        <v>45</v>
      </c>
      <c r="AC160" s="237" t="s">
        <v>316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77.2</v>
      </c>
      <c r="BN160" s="75">
        <f>IFERROR(Y160*I160/H160,"0")</f>
        <v>77.2</v>
      </c>
      <c r="BO160" s="75">
        <f>IFERROR(1/J160*(X160/H160),"0")</f>
        <v>0.16025641025641024</v>
      </c>
      <c r="BP160" s="75">
        <f>IFERROR(1/J160*(Y160/H160),"0")</f>
        <v>0.16025641025641024</v>
      </c>
    </row>
    <row r="161" spans="1:68" ht="27" hidden="1" customHeight="1" x14ac:dyDescent="0.25">
      <c r="A161" s="60" t="s">
        <v>314</v>
      </c>
      <c r="B161" s="60" t="s">
        <v>317</v>
      </c>
      <c r="C161" s="34">
        <v>4301031235</v>
      </c>
      <c r="D161" s="836">
        <v>4680115883444</v>
      </c>
      <c r="E161" s="836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9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38"/>
      <c r="R161" s="838"/>
      <c r="S161" s="838"/>
      <c r="T161" s="83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316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843"/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4"/>
      <c r="P162" s="840" t="s">
        <v>40</v>
      </c>
      <c r="Q162" s="841"/>
      <c r="R162" s="841"/>
      <c r="S162" s="841"/>
      <c r="T162" s="841"/>
      <c r="U162" s="841"/>
      <c r="V162" s="842"/>
      <c r="W162" s="40" t="s">
        <v>39</v>
      </c>
      <c r="X162" s="41">
        <f>IFERROR(X160/H160,"0")+IFERROR(X161/H161,"0")</f>
        <v>25</v>
      </c>
      <c r="Y162" s="41">
        <f>IFERROR(Y160/H160,"0")+IFERROR(Y161/H161,"0")</f>
        <v>25</v>
      </c>
      <c r="Z162" s="41">
        <f>IFERROR(IF(Z160="",0,Z160),"0")+IFERROR(IF(Z161="",0,Z161),"0")</f>
        <v>0.18825</v>
      </c>
      <c r="AA162" s="64"/>
      <c r="AB162" s="64"/>
      <c r="AC162" s="64"/>
    </row>
    <row r="163" spans="1:68" x14ac:dyDescent="0.2">
      <c r="A163" s="843"/>
      <c r="B163" s="843"/>
      <c r="C163" s="843"/>
      <c r="D163" s="843"/>
      <c r="E163" s="843"/>
      <c r="F163" s="843"/>
      <c r="G163" s="843"/>
      <c r="H163" s="843"/>
      <c r="I163" s="843"/>
      <c r="J163" s="843"/>
      <c r="K163" s="843"/>
      <c r="L163" s="843"/>
      <c r="M163" s="843"/>
      <c r="N163" s="843"/>
      <c r="O163" s="844"/>
      <c r="P163" s="840" t="s">
        <v>40</v>
      </c>
      <c r="Q163" s="841"/>
      <c r="R163" s="841"/>
      <c r="S163" s="841"/>
      <c r="T163" s="841"/>
      <c r="U163" s="841"/>
      <c r="V163" s="842"/>
      <c r="W163" s="40" t="s">
        <v>0</v>
      </c>
      <c r="X163" s="41">
        <f>IFERROR(SUM(X160:X161),"0")</f>
        <v>70</v>
      </c>
      <c r="Y163" s="41">
        <f>IFERROR(SUM(Y160:Y161),"0")</f>
        <v>70</v>
      </c>
      <c r="Z163" s="40"/>
      <c r="AA163" s="64"/>
      <c r="AB163" s="64"/>
      <c r="AC163" s="64"/>
    </row>
    <row r="164" spans="1:68" ht="14.25" hidden="1" customHeight="1" x14ac:dyDescent="0.25">
      <c r="A164" s="835" t="s">
        <v>84</v>
      </c>
      <c r="B164" s="835"/>
      <c r="C164" s="835"/>
      <c r="D164" s="835"/>
      <c r="E164" s="835"/>
      <c r="F164" s="835"/>
      <c r="G164" s="835"/>
      <c r="H164" s="835"/>
      <c r="I164" s="835"/>
      <c r="J164" s="835"/>
      <c r="K164" s="835"/>
      <c r="L164" s="835"/>
      <c r="M164" s="835"/>
      <c r="N164" s="835"/>
      <c r="O164" s="835"/>
      <c r="P164" s="835"/>
      <c r="Q164" s="835"/>
      <c r="R164" s="835"/>
      <c r="S164" s="835"/>
      <c r="T164" s="835"/>
      <c r="U164" s="835"/>
      <c r="V164" s="835"/>
      <c r="W164" s="835"/>
      <c r="X164" s="835"/>
      <c r="Y164" s="835"/>
      <c r="Z164" s="835"/>
      <c r="AA164" s="63"/>
      <c r="AB164" s="63"/>
      <c r="AC164" s="63"/>
    </row>
    <row r="165" spans="1:68" ht="16.5" hidden="1" customHeight="1" x14ac:dyDescent="0.25">
      <c r="A165" s="60" t="s">
        <v>318</v>
      </c>
      <c r="B165" s="60" t="s">
        <v>319</v>
      </c>
      <c r="C165" s="34">
        <v>4301051477</v>
      </c>
      <c r="D165" s="836">
        <v>4680115882584</v>
      </c>
      <c r="E165" s="836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89</v>
      </c>
      <c r="L165" s="35" t="s">
        <v>45</v>
      </c>
      <c r="M165" s="36" t="s">
        <v>119</v>
      </c>
      <c r="N165" s="36"/>
      <c r="O165" s="35">
        <v>60</v>
      </c>
      <c r="P165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38"/>
      <c r="R165" s="838"/>
      <c r="S165" s="838"/>
      <c r="T165" s="83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312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hidden="1" customHeight="1" x14ac:dyDescent="0.25">
      <c r="A166" s="60" t="s">
        <v>318</v>
      </c>
      <c r="B166" s="60" t="s">
        <v>320</v>
      </c>
      <c r="C166" s="34">
        <v>4301051476</v>
      </c>
      <c r="D166" s="836">
        <v>4680115882584</v>
      </c>
      <c r="E166" s="836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9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38"/>
      <c r="R166" s="838"/>
      <c r="S166" s="838"/>
      <c r="T166" s="83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312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idden="1" x14ac:dyDescent="0.2">
      <c r="A167" s="843"/>
      <c r="B167" s="843"/>
      <c r="C167" s="843"/>
      <c r="D167" s="843"/>
      <c r="E167" s="843"/>
      <c r="F167" s="843"/>
      <c r="G167" s="843"/>
      <c r="H167" s="843"/>
      <c r="I167" s="843"/>
      <c r="J167" s="843"/>
      <c r="K167" s="843"/>
      <c r="L167" s="843"/>
      <c r="M167" s="843"/>
      <c r="N167" s="843"/>
      <c r="O167" s="844"/>
      <c r="P167" s="840" t="s">
        <v>40</v>
      </c>
      <c r="Q167" s="841"/>
      <c r="R167" s="841"/>
      <c r="S167" s="841"/>
      <c r="T167" s="841"/>
      <c r="U167" s="841"/>
      <c r="V167" s="842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hidden="1" x14ac:dyDescent="0.2">
      <c r="A168" s="843"/>
      <c r="B168" s="843"/>
      <c r="C168" s="843"/>
      <c r="D168" s="843"/>
      <c r="E168" s="843"/>
      <c r="F168" s="843"/>
      <c r="G168" s="843"/>
      <c r="H168" s="843"/>
      <c r="I168" s="843"/>
      <c r="J168" s="843"/>
      <c r="K168" s="843"/>
      <c r="L168" s="843"/>
      <c r="M168" s="843"/>
      <c r="N168" s="843"/>
      <c r="O168" s="844"/>
      <c r="P168" s="840" t="s">
        <v>40</v>
      </c>
      <c r="Q168" s="841"/>
      <c r="R168" s="841"/>
      <c r="S168" s="841"/>
      <c r="T168" s="841"/>
      <c r="U168" s="841"/>
      <c r="V168" s="842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hidden="1" customHeight="1" x14ac:dyDescent="0.25">
      <c r="A169" s="834" t="s">
        <v>123</v>
      </c>
      <c r="B169" s="834"/>
      <c r="C169" s="834"/>
      <c r="D169" s="834"/>
      <c r="E169" s="834"/>
      <c r="F169" s="834"/>
      <c r="G169" s="834"/>
      <c r="H169" s="834"/>
      <c r="I169" s="834"/>
      <c r="J169" s="834"/>
      <c r="K169" s="834"/>
      <c r="L169" s="834"/>
      <c r="M169" s="834"/>
      <c r="N169" s="834"/>
      <c r="O169" s="834"/>
      <c r="P169" s="834"/>
      <c r="Q169" s="834"/>
      <c r="R169" s="834"/>
      <c r="S169" s="834"/>
      <c r="T169" s="834"/>
      <c r="U169" s="834"/>
      <c r="V169" s="834"/>
      <c r="W169" s="834"/>
      <c r="X169" s="834"/>
      <c r="Y169" s="834"/>
      <c r="Z169" s="834"/>
      <c r="AA169" s="62"/>
      <c r="AB169" s="62"/>
      <c r="AC169" s="62"/>
    </row>
    <row r="170" spans="1:68" ht="14.25" hidden="1" customHeight="1" x14ac:dyDescent="0.25">
      <c r="A170" s="835" t="s">
        <v>125</v>
      </c>
      <c r="B170" s="835"/>
      <c r="C170" s="835"/>
      <c r="D170" s="835"/>
      <c r="E170" s="835"/>
      <c r="F170" s="835"/>
      <c r="G170" s="835"/>
      <c r="H170" s="835"/>
      <c r="I170" s="835"/>
      <c r="J170" s="835"/>
      <c r="K170" s="835"/>
      <c r="L170" s="835"/>
      <c r="M170" s="835"/>
      <c r="N170" s="835"/>
      <c r="O170" s="835"/>
      <c r="P170" s="835"/>
      <c r="Q170" s="835"/>
      <c r="R170" s="835"/>
      <c r="S170" s="835"/>
      <c r="T170" s="835"/>
      <c r="U170" s="835"/>
      <c r="V170" s="835"/>
      <c r="W170" s="835"/>
      <c r="X170" s="835"/>
      <c r="Y170" s="835"/>
      <c r="Z170" s="835"/>
      <c r="AA170" s="63"/>
      <c r="AB170" s="63"/>
      <c r="AC170" s="63"/>
    </row>
    <row r="171" spans="1:68" ht="27" hidden="1" customHeight="1" x14ac:dyDescent="0.25">
      <c r="A171" s="60" t="s">
        <v>321</v>
      </c>
      <c r="B171" s="60" t="s">
        <v>322</v>
      </c>
      <c r="C171" s="34">
        <v>4301011705</v>
      </c>
      <c r="D171" s="836">
        <v>4607091384604</v>
      </c>
      <c r="E171" s="836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89</v>
      </c>
      <c r="L171" s="35" t="s">
        <v>45</v>
      </c>
      <c r="M171" s="36" t="s">
        <v>129</v>
      </c>
      <c r="N171" s="36"/>
      <c r="O171" s="35">
        <v>50</v>
      </c>
      <c r="P171" s="9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38"/>
      <c r="R171" s="838"/>
      <c r="S171" s="838"/>
      <c r="T171" s="839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323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843"/>
      <c r="B172" s="843"/>
      <c r="C172" s="843"/>
      <c r="D172" s="843"/>
      <c r="E172" s="843"/>
      <c r="F172" s="843"/>
      <c r="G172" s="843"/>
      <c r="H172" s="843"/>
      <c r="I172" s="843"/>
      <c r="J172" s="843"/>
      <c r="K172" s="843"/>
      <c r="L172" s="843"/>
      <c r="M172" s="843"/>
      <c r="N172" s="843"/>
      <c r="O172" s="844"/>
      <c r="P172" s="840" t="s">
        <v>40</v>
      </c>
      <c r="Q172" s="841"/>
      <c r="R172" s="841"/>
      <c r="S172" s="841"/>
      <c r="T172" s="841"/>
      <c r="U172" s="841"/>
      <c r="V172" s="842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hidden="1" x14ac:dyDescent="0.2">
      <c r="A173" s="843"/>
      <c r="B173" s="843"/>
      <c r="C173" s="843"/>
      <c r="D173" s="843"/>
      <c r="E173" s="843"/>
      <c r="F173" s="843"/>
      <c r="G173" s="843"/>
      <c r="H173" s="843"/>
      <c r="I173" s="843"/>
      <c r="J173" s="843"/>
      <c r="K173" s="843"/>
      <c r="L173" s="843"/>
      <c r="M173" s="843"/>
      <c r="N173" s="843"/>
      <c r="O173" s="844"/>
      <c r="P173" s="840" t="s">
        <v>40</v>
      </c>
      <c r="Q173" s="841"/>
      <c r="R173" s="841"/>
      <c r="S173" s="841"/>
      <c r="T173" s="841"/>
      <c r="U173" s="841"/>
      <c r="V173" s="842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hidden="1" customHeight="1" x14ac:dyDescent="0.25">
      <c r="A174" s="835" t="s">
        <v>78</v>
      </c>
      <c r="B174" s="835"/>
      <c r="C174" s="835"/>
      <c r="D174" s="835"/>
      <c r="E174" s="835"/>
      <c r="F174" s="835"/>
      <c r="G174" s="835"/>
      <c r="H174" s="835"/>
      <c r="I174" s="835"/>
      <c r="J174" s="835"/>
      <c r="K174" s="835"/>
      <c r="L174" s="835"/>
      <c r="M174" s="835"/>
      <c r="N174" s="835"/>
      <c r="O174" s="835"/>
      <c r="P174" s="835"/>
      <c r="Q174" s="835"/>
      <c r="R174" s="835"/>
      <c r="S174" s="835"/>
      <c r="T174" s="835"/>
      <c r="U174" s="835"/>
      <c r="V174" s="835"/>
      <c r="W174" s="835"/>
      <c r="X174" s="835"/>
      <c r="Y174" s="835"/>
      <c r="Z174" s="835"/>
      <c r="AA174" s="63"/>
      <c r="AB174" s="63"/>
      <c r="AC174" s="63"/>
    </row>
    <row r="175" spans="1:68" ht="16.5" hidden="1" customHeight="1" x14ac:dyDescent="0.25">
      <c r="A175" s="60" t="s">
        <v>324</v>
      </c>
      <c r="B175" s="60" t="s">
        <v>325</v>
      </c>
      <c r="C175" s="34">
        <v>4301030895</v>
      </c>
      <c r="D175" s="836">
        <v>4607091387667</v>
      </c>
      <c r="E175" s="836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130</v>
      </c>
      <c r="L175" s="35" t="s">
        <v>45</v>
      </c>
      <c r="M175" s="36" t="s">
        <v>129</v>
      </c>
      <c r="N175" s="36"/>
      <c r="O175" s="35">
        <v>40</v>
      </c>
      <c r="P175" s="9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38"/>
      <c r="R175" s="838"/>
      <c r="S175" s="838"/>
      <c r="T175" s="83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326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327</v>
      </c>
      <c r="B176" s="60" t="s">
        <v>328</v>
      </c>
      <c r="C176" s="34">
        <v>4301030961</v>
      </c>
      <c r="D176" s="836">
        <v>4607091387636</v>
      </c>
      <c r="E176" s="836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89</v>
      </c>
      <c r="L176" s="35" t="s">
        <v>45</v>
      </c>
      <c r="M176" s="36" t="s">
        <v>82</v>
      </c>
      <c r="N176" s="36"/>
      <c r="O176" s="35">
        <v>40</v>
      </c>
      <c r="P176" s="9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38"/>
      <c r="R176" s="838"/>
      <c r="S176" s="838"/>
      <c r="T176" s="83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49" t="s">
        <v>329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16.5" hidden="1" customHeight="1" x14ac:dyDescent="0.25">
      <c r="A177" s="60" t="s">
        <v>330</v>
      </c>
      <c r="B177" s="60" t="s">
        <v>331</v>
      </c>
      <c r="C177" s="34">
        <v>4301030963</v>
      </c>
      <c r="D177" s="836">
        <v>4607091382426</v>
      </c>
      <c r="E177" s="836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130</v>
      </c>
      <c r="L177" s="35" t="s">
        <v>45</v>
      </c>
      <c r="M177" s="36" t="s">
        <v>82</v>
      </c>
      <c r="N177" s="36"/>
      <c r="O177" s="35">
        <v>40</v>
      </c>
      <c r="P177" s="9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38"/>
      <c r="R177" s="838"/>
      <c r="S177" s="838"/>
      <c r="T177" s="83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IFERROR(IF(Y177=0,"",ROUNDUP(Y177/H177,0)*0.02175),"")</f>
        <v/>
      </c>
      <c r="AA177" s="65" t="s">
        <v>45</v>
      </c>
      <c r="AB177" s="66" t="s">
        <v>45</v>
      </c>
      <c r="AC177" s="251" t="s">
        <v>332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333</v>
      </c>
      <c r="B178" s="60" t="s">
        <v>334</v>
      </c>
      <c r="C178" s="34">
        <v>4301030962</v>
      </c>
      <c r="D178" s="836">
        <v>4607091386547</v>
      </c>
      <c r="E178" s="836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38"/>
      <c r="R178" s="838"/>
      <c r="S178" s="838"/>
      <c r="T178" s="83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329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335</v>
      </c>
      <c r="B179" s="60" t="s">
        <v>336</v>
      </c>
      <c r="C179" s="34">
        <v>4301030964</v>
      </c>
      <c r="D179" s="836">
        <v>4607091382464</v>
      </c>
      <c r="E179" s="836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38"/>
      <c r="R179" s="838"/>
      <c r="S179" s="838"/>
      <c r="T179" s="83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332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843"/>
      <c r="B180" s="843"/>
      <c r="C180" s="843"/>
      <c r="D180" s="843"/>
      <c r="E180" s="843"/>
      <c r="F180" s="843"/>
      <c r="G180" s="843"/>
      <c r="H180" s="843"/>
      <c r="I180" s="843"/>
      <c r="J180" s="843"/>
      <c r="K180" s="843"/>
      <c r="L180" s="843"/>
      <c r="M180" s="843"/>
      <c r="N180" s="843"/>
      <c r="O180" s="844"/>
      <c r="P180" s="840" t="s">
        <v>40</v>
      </c>
      <c r="Q180" s="841"/>
      <c r="R180" s="841"/>
      <c r="S180" s="841"/>
      <c r="T180" s="841"/>
      <c r="U180" s="841"/>
      <c r="V180" s="842"/>
      <c r="W180" s="40" t="s">
        <v>39</v>
      </c>
      <c r="X180" s="41">
        <f>IFERROR(X175/H175,"0")+IFERROR(X176/H176,"0")+IFERROR(X177/H177,"0")+IFERROR(X178/H178,"0")+IFERROR(X179/H179,"0")</f>
        <v>0</v>
      </c>
      <c r="Y180" s="41">
        <f>IFERROR(Y175/H175,"0")+IFERROR(Y176/H176,"0")+IFERROR(Y177/H177,"0")+IFERROR(Y178/H178,"0")+IFERROR(Y179/H179,"0")</f>
        <v>0</v>
      </c>
      <c r="Z180" s="41">
        <f>IFERROR(IF(Z175="",0,Z175),"0")+IFERROR(IF(Z176="",0,Z176),"0")+IFERROR(IF(Z177="",0,Z177),"0")+IFERROR(IF(Z178="",0,Z178),"0")+IFERROR(IF(Z179="",0,Z179),"0")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843"/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4"/>
      <c r="P181" s="840" t="s">
        <v>40</v>
      </c>
      <c r="Q181" s="841"/>
      <c r="R181" s="841"/>
      <c r="S181" s="841"/>
      <c r="T181" s="841"/>
      <c r="U181" s="841"/>
      <c r="V181" s="842"/>
      <c r="W181" s="40" t="s">
        <v>0</v>
      </c>
      <c r="X181" s="41">
        <f>IFERROR(SUM(X175:X179),"0")</f>
        <v>0</v>
      </c>
      <c r="Y181" s="41">
        <f>IFERROR(SUM(Y175:Y179),"0")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835" t="s">
        <v>84</v>
      </c>
      <c r="B182" s="835"/>
      <c r="C182" s="835"/>
      <c r="D182" s="835"/>
      <c r="E182" s="835"/>
      <c r="F182" s="835"/>
      <c r="G182" s="835"/>
      <c r="H182" s="835"/>
      <c r="I182" s="835"/>
      <c r="J182" s="835"/>
      <c r="K182" s="835"/>
      <c r="L182" s="835"/>
      <c r="M182" s="835"/>
      <c r="N182" s="835"/>
      <c r="O182" s="835"/>
      <c r="P182" s="835"/>
      <c r="Q182" s="835"/>
      <c r="R182" s="835"/>
      <c r="S182" s="835"/>
      <c r="T182" s="835"/>
      <c r="U182" s="835"/>
      <c r="V182" s="835"/>
      <c r="W182" s="835"/>
      <c r="X182" s="835"/>
      <c r="Y182" s="835"/>
      <c r="Z182" s="835"/>
      <c r="AA182" s="63"/>
      <c r="AB182" s="63"/>
      <c r="AC182" s="63"/>
    </row>
    <row r="183" spans="1:68" ht="16.5" customHeight="1" x14ac:dyDescent="0.25">
      <c r="A183" s="60" t="s">
        <v>337</v>
      </c>
      <c r="B183" s="60" t="s">
        <v>338</v>
      </c>
      <c r="C183" s="34">
        <v>4301051611</v>
      </c>
      <c r="D183" s="836">
        <v>4607091385304</v>
      </c>
      <c r="E183" s="836"/>
      <c r="F183" s="59">
        <v>1.4</v>
      </c>
      <c r="G183" s="35">
        <v>6</v>
      </c>
      <c r="H183" s="59">
        <v>8.4</v>
      </c>
      <c r="I183" s="59">
        <v>8.9640000000000004</v>
      </c>
      <c r="J183" s="35">
        <v>56</v>
      </c>
      <c r="K183" s="35" t="s">
        <v>130</v>
      </c>
      <c r="L183" s="35" t="s">
        <v>45</v>
      </c>
      <c r="M183" s="36" t="s">
        <v>82</v>
      </c>
      <c r="N183" s="36"/>
      <c r="O183" s="35">
        <v>40</v>
      </c>
      <c r="P183" s="9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38"/>
      <c r="R183" s="838"/>
      <c r="S183" s="838"/>
      <c r="T183" s="839"/>
      <c r="U183" s="37" t="s">
        <v>45</v>
      </c>
      <c r="V183" s="37" t="s">
        <v>45</v>
      </c>
      <c r="W183" s="38" t="s">
        <v>0</v>
      </c>
      <c r="X183" s="56">
        <v>50</v>
      </c>
      <c r="Y183" s="53">
        <f>IFERROR(IF(X183="",0,CEILING((X183/$H183),1)*$H183),"")</f>
        <v>50.400000000000006</v>
      </c>
      <c r="Z183" s="39">
        <f>IFERROR(IF(Y183=0,"",ROUNDUP(Y183/H183,0)*0.02175),"")</f>
        <v>0.1305</v>
      </c>
      <c r="AA183" s="65" t="s">
        <v>45</v>
      </c>
      <c r="AB183" s="66" t="s">
        <v>45</v>
      </c>
      <c r="AC183" s="257" t="s">
        <v>339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53.357142857142861</v>
      </c>
      <c r="BN183" s="75">
        <f>IFERROR(Y183*I183/H183,"0")</f>
        <v>53.784000000000006</v>
      </c>
      <c r="BO183" s="75">
        <f>IFERROR(1/J183*(X183/H183),"0")</f>
        <v>0.10629251700680271</v>
      </c>
      <c r="BP183" s="75">
        <f>IFERROR(1/J183*(Y183/H183),"0")</f>
        <v>0.10714285714285714</v>
      </c>
    </row>
    <row r="184" spans="1:68" ht="16.5" customHeight="1" x14ac:dyDescent="0.25">
      <c r="A184" s="60" t="s">
        <v>340</v>
      </c>
      <c r="B184" s="60" t="s">
        <v>341</v>
      </c>
      <c r="C184" s="34">
        <v>4301051653</v>
      </c>
      <c r="D184" s="836">
        <v>4607091386264</v>
      </c>
      <c r="E184" s="836"/>
      <c r="F184" s="59">
        <v>0.5</v>
      </c>
      <c r="G184" s="35">
        <v>6</v>
      </c>
      <c r="H184" s="59">
        <v>3</v>
      </c>
      <c r="I184" s="59">
        <v>3.278</v>
      </c>
      <c r="J184" s="35">
        <v>156</v>
      </c>
      <c r="K184" s="35" t="s">
        <v>89</v>
      </c>
      <c r="L184" s="35" t="s">
        <v>45</v>
      </c>
      <c r="M184" s="36" t="s">
        <v>133</v>
      </c>
      <c r="N184" s="36"/>
      <c r="O184" s="35">
        <v>31</v>
      </c>
      <c r="P184" s="9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38"/>
      <c r="R184" s="838"/>
      <c r="S184" s="838"/>
      <c r="T184" s="839"/>
      <c r="U184" s="37" t="s">
        <v>45</v>
      </c>
      <c r="V184" s="37" t="s">
        <v>45</v>
      </c>
      <c r="W184" s="38" t="s">
        <v>0</v>
      </c>
      <c r="X184" s="56">
        <v>9</v>
      </c>
      <c r="Y184" s="53">
        <f>IFERROR(IF(X184="",0,CEILING((X184/$H184),1)*$H184),"")</f>
        <v>9</v>
      </c>
      <c r="Z184" s="39">
        <f>IFERROR(IF(Y184=0,"",ROUNDUP(Y184/H184,0)*0.00753),"")</f>
        <v>2.2589999999999999E-2</v>
      </c>
      <c r="AA184" s="65" t="s">
        <v>45</v>
      </c>
      <c r="AB184" s="66" t="s">
        <v>45</v>
      </c>
      <c r="AC184" s="259" t="s">
        <v>342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9.8339999999999996</v>
      </c>
      <c r="BN184" s="75">
        <f>IFERROR(Y184*I184/H184,"0")</f>
        <v>9.8339999999999996</v>
      </c>
      <c r="BO184" s="75">
        <f>IFERROR(1/J184*(X184/H184),"0")</f>
        <v>1.9230769230769232E-2</v>
      </c>
      <c r="BP184" s="75">
        <f>IFERROR(1/J184*(Y184/H184),"0")</f>
        <v>1.9230769230769232E-2</v>
      </c>
    </row>
    <row r="185" spans="1:68" ht="16.5" hidden="1" customHeight="1" x14ac:dyDescent="0.25">
      <c r="A185" s="60" t="s">
        <v>343</v>
      </c>
      <c r="B185" s="60" t="s">
        <v>344</v>
      </c>
      <c r="C185" s="34">
        <v>4301051313</v>
      </c>
      <c r="D185" s="836">
        <v>4607091385427</v>
      </c>
      <c r="E185" s="836"/>
      <c r="F185" s="59">
        <v>0.5</v>
      </c>
      <c r="G185" s="35">
        <v>6</v>
      </c>
      <c r="H185" s="59">
        <v>3</v>
      </c>
      <c r="I185" s="59">
        <v>3.2719999999999998</v>
      </c>
      <c r="J185" s="35">
        <v>156</v>
      </c>
      <c r="K185" s="35" t="s">
        <v>89</v>
      </c>
      <c r="L185" s="35" t="s">
        <v>45</v>
      </c>
      <c r="M185" s="36" t="s">
        <v>82</v>
      </c>
      <c r="N185" s="36"/>
      <c r="O185" s="35">
        <v>40</v>
      </c>
      <c r="P185" s="9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38"/>
      <c r="R185" s="838"/>
      <c r="S185" s="838"/>
      <c r="T185" s="839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339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x14ac:dyDescent="0.2">
      <c r="A186" s="843"/>
      <c r="B186" s="843"/>
      <c r="C186" s="843"/>
      <c r="D186" s="843"/>
      <c r="E186" s="843"/>
      <c r="F186" s="843"/>
      <c r="G186" s="843"/>
      <c r="H186" s="843"/>
      <c r="I186" s="843"/>
      <c r="J186" s="843"/>
      <c r="K186" s="843"/>
      <c r="L186" s="843"/>
      <c r="M186" s="843"/>
      <c r="N186" s="843"/>
      <c r="O186" s="844"/>
      <c r="P186" s="840" t="s">
        <v>40</v>
      </c>
      <c r="Q186" s="841"/>
      <c r="R186" s="841"/>
      <c r="S186" s="841"/>
      <c r="T186" s="841"/>
      <c r="U186" s="841"/>
      <c r="V186" s="842"/>
      <c r="W186" s="40" t="s">
        <v>39</v>
      </c>
      <c r="X186" s="41">
        <f>IFERROR(X183/H183,"0")+IFERROR(X184/H184,"0")+IFERROR(X185/H185,"0")</f>
        <v>8.9523809523809526</v>
      </c>
      <c r="Y186" s="41">
        <f>IFERROR(Y183/H183,"0")+IFERROR(Y184/H184,"0")+IFERROR(Y185/H185,"0")</f>
        <v>9</v>
      </c>
      <c r="Z186" s="41">
        <f>IFERROR(IF(Z183="",0,Z183),"0")+IFERROR(IF(Z184="",0,Z184),"0")+IFERROR(IF(Z185="",0,Z185),"0")</f>
        <v>0.15309</v>
      </c>
      <c r="AA186" s="64"/>
      <c r="AB186" s="64"/>
      <c r="AC186" s="64"/>
    </row>
    <row r="187" spans="1:68" x14ac:dyDescent="0.2">
      <c r="A187" s="843"/>
      <c r="B187" s="843"/>
      <c r="C187" s="843"/>
      <c r="D187" s="843"/>
      <c r="E187" s="843"/>
      <c r="F187" s="843"/>
      <c r="G187" s="843"/>
      <c r="H187" s="843"/>
      <c r="I187" s="843"/>
      <c r="J187" s="843"/>
      <c r="K187" s="843"/>
      <c r="L187" s="843"/>
      <c r="M187" s="843"/>
      <c r="N187" s="843"/>
      <c r="O187" s="844"/>
      <c r="P187" s="840" t="s">
        <v>40</v>
      </c>
      <c r="Q187" s="841"/>
      <c r="R187" s="841"/>
      <c r="S187" s="841"/>
      <c r="T187" s="841"/>
      <c r="U187" s="841"/>
      <c r="V187" s="842"/>
      <c r="W187" s="40" t="s">
        <v>0</v>
      </c>
      <c r="X187" s="41">
        <f>IFERROR(SUM(X183:X185),"0")</f>
        <v>59</v>
      </c>
      <c r="Y187" s="41">
        <f>IFERROR(SUM(Y183:Y185),"0")</f>
        <v>59.400000000000006</v>
      </c>
      <c r="Z187" s="40"/>
      <c r="AA187" s="64"/>
      <c r="AB187" s="64"/>
      <c r="AC187" s="64"/>
    </row>
    <row r="188" spans="1:68" ht="27.75" hidden="1" customHeight="1" x14ac:dyDescent="0.2">
      <c r="A188" s="833" t="s">
        <v>345</v>
      </c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833"/>
      <c r="S188" s="833"/>
      <c r="T188" s="833"/>
      <c r="U188" s="833"/>
      <c r="V188" s="833"/>
      <c r="W188" s="833"/>
      <c r="X188" s="833"/>
      <c r="Y188" s="833"/>
      <c r="Z188" s="833"/>
      <c r="AA188" s="52"/>
      <c r="AB188" s="52"/>
      <c r="AC188" s="52"/>
    </row>
    <row r="189" spans="1:68" ht="16.5" hidden="1" customHeight="1" x14ac:dyDescent="0.25">
      <c r="A189" s="834" t="s">
        <v>346</v>
      </c>
      <c r="B189" s="834"/>
      <c r="C189" s="834"/>
      <c r="D189" s="834"/>
      <c r="E189" s="834"/>
      <c r="F189" s="834"/>
      <c r="G189" s="834"/>
      <c r="H189" s="834"/>
      <c r="I189" s="834"/>
      <c r="J189" s="834"/>
      <c r="K189" s="834"/>
      <c r="L189" s="834"/>
      <c r="M189" s="834"/>
      <c r="N189" s="834"/>
      <c r="O189" s="834"/>
      <c r="P189" s="834"/>
      <c r="Q189" s="834"/>
      <c r="R189" s="834"/>
      <c r="S189" s="834"/>
      <c r="T189" s="834"/>
      <c r="U189" s="834"/>
      <c r="V189" s="834"/>
      <c r="W189" s="834"/>
      <c r="X189" s="834"/>
      <c r="Y189" s="834"/>
      <c r="Z189" s="834"/>
      <c r="AA189" s="62"/>
      <c r="AB189" s="62"/>
      <c r="AC189" s="62"/>
    </row>
    <row r="190" spans="1:68" ht="14.25" hidden="1" customHeight="1" x14ac:dyDescent="0.25">
      <c r="A190" s="835" t="s">
        <v>179</v>
      </c>
      <c r="B190" s="835"/>
      <c r="C190" s="835"/>
      <c r="D190" s="835"/>
      <c r="E190" s="835"/>
      <c r="F190" s="835"/>
      <c r="G190" s="835"/>
      <c r="H190" s="835"/>
      <c r="I190" s="835"/>
      <c r="J190" s="835"/>
      <c r="K190" s="835"/>
      <c r="L190" s="835"/>
      <c r="M190" s="835"/>
      <c r="N190" s="835"/>
      <c r="O190" s="835"/>
      <c r="P190" s="835"/>
      <c r="Q190" s="835"/>
      <c r="R190" s="835"/>
      <c r="S190" s="835"/>
      <c r="T190" s="835"/>
      <c r="U190" s="835"/>
      <c r="V190" s="835"/>
      <c r="W190" s="835"/>
      <c r="X190" s="835"/>
      <c r="Y190" s="835"/>
      <c r="Z190" s="835"/>
      <c r="AA190" s="63"/>
      <c r="AB190" s="63"/>
      <c r="AC190" s="63"/>
    </row>
    <row r="191" spans="1:68" ht="27" hidden="1" customHeight="1" x14ac:dyDescent="0.25">
      <c r="A191" s="60" t="s">
        <v>347</v>
      </c>
      <c r="B191" s="60" t="s">
        <v>348</v>
      </c>
      <c r="C191" s="34">
        <v>4301020323</v>
      </c>
      <c r="D191" s="836">
        <v>4680115886223</v>
      </c>
      <c r="E191" s="836"/>
      <c r="F191" s="59">
        <v>0.33</v>
      </c>
      <c r="G191" s="35">
        <v>6</v>
      </c>
      <c r="H191" s="59">
        <v>1.98</v>
      </c>
      <c r="I191" s="59">
        <v>2.08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35" t="s">
        <v>349</v>
      </c>
      <c r="Q191" s="838"/>
      <c r="R191" s="838"/>
      <c r="S191" s="838"/>
      <c r="T191" s="839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350</v>
      </c>
      <c r="AG191" s="75"/>
      <c r="AJ191" s="79" t="s">
        <v>45</v>
      </c>
      <c r="AK191" s="79">
        <v>0</v>
      </c>
      <c r="BB191" s="26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843"/>
      <c r="B192" s="843"/>
      <c r="C192" s="843"/>
      <c r="D192" s="843"/>
      <c r="E192" s="843"/>
      <c r="F192" s="843"/>
      <c r="G192" s="843"/>
      <c r="H192" s="843"/>
      <c r="I192" s="843"/>
      <c r="J192" s="843"/>
      <c r="K192" s="843"/>
      <c r="L192" s="843"/>
      <c r="M192" s="843"/>
      <c r="N192" s="843"/>
      <c r="O192" s="844"/>
      <c r="P192" s="840" t="s">
        <v>40</v>
      </c>
      <c r="Q192" s="841"/>
      <c r="R192" s="841"/>
      <c r="S192" s="841"/>
      <c r="T192" s="841"/>
      <c r="U192" s="841"/>
      <c r="V192" s="842"/>
      <c r="W192" s="40" t="s">
        <v>39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843"/>
      <c r="B193" s="843"/>
      <c r="C193" s="843"/>
      <c r="D193" s="843"/>
      <c r="E193" s="843"/>
      <c r="F193" s="843"/>
      <c r="G193" s="843"/>
      <c r="H193" s="843"/>
      <c r="I193" s="843"/>
      <c r="J193" s="843"/>
      <c r="K193" s="843"/>
      <c r="L193" s="843"/>
      <c r="M193" s="843"/>
      <c r="N193" s="843"/>
      <c r="O193" s="844"/>
      <c r="P193" s="840" t="s">
        <v>40</v>
      </c>
      <c r="Q193" s="841"/>
      <c r="R193" s="841"/>
      <c r="S193" s="841"/>
      <c r="T193" s="841"/>
      <c r="U193" s="841"/>
      <c r="V193" s="842"/>
      <c r="W193" s="40" t="s">
        <v>0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835" t="s">
        <v>78</v>
      </c>
      <c r="B194" s="835"/>
      <c r="C194" s="835"/>
      <c r="D194" s="835"/>
      <c r="E194" s="835"/>
      <c r="F194" s="835"/>
      <c r="G194" s="835"/>
      <c r="H194" s="835"/>
      <c r="I194" s="835"/>
      <c r="J194" s="835"/>
      <c r="K194" s="835"/>
      <c r="L194" s="835"/>
      <c r="M194" s="835"/>
      <c r="N194" s="835"/>
      <c r="O194" s="835"/>
      <c r="P194" s="835"/>
      <c r="Q194" s="835"/>
      <c r="R194" s="835"/>
      <c r="S194" s="835"/>
      <c r="T194" s="835"/>
      <c r="U194" s="835"/>
      <c r="V194" s="835"/>
      <c r="W194" s="835"/>
      <c r="X194" s="835"/>
      <c r="Y194" s="835"/>
      <c r="Z194" s="835"/>
      <c r="AA194" s="63"/>
      <c r="AB194" s="63"/>
      <c r="AC194" s="63"/>
    </row>
    <row r="195" spans="1:68" ht="27" hidden="1" customHeight="1" x14ac:dyDescent="0.25">
      <c r="A195" s="60" t="s">
        <v>351</v>
      </c>
      <c r="B195" s="60" t="s">
        <v>352</v>
      </c>
      <c r="C195" s="34">
        <v>4301031191</v>
      </c>
      <c r="D195" s="836">
        <v>4680115880993</v>
      </c>
      <c r="E195" s="836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89</v>
      </c>
      <c r="L195" s="35" t="s">
        <v>45</v>
      </c>
      <c r="M195" s="36" t="s">
        <v>82</v>
      </c>
      <c r="N195" s="36"/>
      <c r="O195" s="35">
        <v>40</v>
      </c>
      <c r="P195" s="9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38"/>
      <c r="R195" s="838"/>
      <c r="S195" s="838"/>
      <c r="T195" s="83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ref="Y195:Y202" si="31">IFERROR(IF(X195="",0,CEILING((X195/$H195),1)*$H195),"")</f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353</v>
      </c>
      <c r="AG195" s="75"/>
      <c r="AJ195" s="79" t="s">
        <v>45</v>
      </c>
      <c r="AK195" s="79">
        <v>0</v>
      </c>
      <c r="BB195" s="266" t="s">
        <v>66</v>
      </c>
      <c r="BM195" s="75">
        <f t="shared" ref="BM195:BM202" si="32">IFERROR(X195*I195/H195,"0")</f>
        <v>0</v>
      </c>
      <c r="BN195" s="75">
        <f t="shared" ref="BN195:BN202" si="33">IFERROR(Y195*I195/H195,"0")</f>
        <v>0</v>
      </c>
      <c r="BO195" s="75">
        <f t="shared" ref="BO195:BO202" si="34">IFERROR(1/J195*(X195/H195),"0")</f>
        <v>0</v>
      </c>
      <c r="BP195" s="75">
        <f t="shared" ref="BP195:BP202" si="35">IFERROR(1/J195*(Y195/H195),"0")</f>
        <v>0</v>
      </c>
    </row>
    <row r="196" spans="1:68" ht="27" customHeight="1" x14ac:dyDescent="0.25">
      <c r="A196" s="60" t="s">
        <v>354</v>
      </c>
      <c r="B196" s="60" t="s">
        <v>355</v>
      </c>
      <c r="C196" s="34">
        <v>4301031204</v>
      </c>
      <c r="D196" s="836">
        <v>4680115881761</v>
      </c>
      <c r="E196" s="836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9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38"/>
      <c r="R196" s="838"/>
      <c r="S196" s="838"/>
      <c r="T196" s="839"/>
      <c r="U196" s="37" t="s">
        <v>45</v>
      </c>
      <c r="V196" s="37" t="s">
        <v>45</v>
      </c>
      <c r="W196" s="38" t="s">
        <v>0</v>
      </c>
      <c r="X196" s="56">
        <v>12</v>
      </c>
      <c r="Y196" s="53">
        <f t="shared" si="31"/>
        <v>12.600000000000001</v>
      </c>
      <c r="Z196" s="39">
        <f>IFERROR(IF(Y196=0,"",ROUNDUP(Y196/H196,0)*0.00753),"")</f>
        <v>2.2589999999999999E-2</v>
      </c>
      <c r="AA196" s="65" t="s">
        <v>45</v>
      </c>
      <c r="AB196" s="66" t="s">
        <v>45</v>
      </c>
      <c r="AC196" s="267" t="s">
        <v>356</v>
      </c>
      <c r="AG196" s="75"/>
      <c r="AJ196" s="79" t="s">
        <v>45</v>
      </c>
      <c r="AK196" s="79">
        <v>0</v>
      </c>
      <c r="BB196" s="268" t="s">
        <v>66</v>
      </c>
      <c r="BM196" s="75">
        <f t="shared" si="32"/>
        <v>12.742857142857142</v>
      </c>
      <c r="BN196" s="75">
        <f t="shared" si="33"/>
        <v>13.38</v>
      </c>
      <c r="BO196" s="75">
        <f t="shared" si="34"/>
        <v>1.8315018315018316E-2</v>
      </c>
      <c r="BP196" s="75">
        <f t="shared" si="35"/>
        <v>1.9230769230769232E-2</v>
      </c>
    </row>
    <row r="197" spans="1:68" ht="27" customHeight="1" x14ac:dyDescent="0.25">
      <c r="A197" s="60" t="s">
        <v>357</v>
      </c>
      <c r="B197" s="60" t="s">
        <v>358</v>
      </c>
      <c r="C197" s="34">
        <v>4301031201</v>
      </c>
      <c r="D197" s="836">
        <v>4680115881563</v>
      </c>
      <c r="E197" s="836"/>
      <c r="F197" s="59">
        <v>0.7</v>
      </c>
      <c r="G197" s="35">
        <v>6</v>
      </c>
      <c r="H197" s="59">
        <v>4.2</v>
      </c>
      <c r="I197" s="59">
        <v>4.4000000000000004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38"/>
      <c r="R197" s="838"/>
      <c r="S197" s="838"/>
      <c r="T197" s="839"/>
      <c r="U197" s="37" t="s">
        <v>45</v>
      </c>
      <c r="V197" s="37" t="s">
        <v>45</v>
      </c>
      <c r="W197" s="38" t="s">
        <v>0</v>
      </c>
      <c r="X197" s="56">
        <v>240</v>
      </c>
      <c r="Y197" s="53">
        <f t="shared" si="31"/>
        <v>243.60000000000002</v>
      </c>
      <c r="Z197" s="39">
        <f>IFERROR(IF(Y197=0,"",ROUNDUP(Y197/H197,0)*0.00753),"")</f>
        <v>0.43674000000000002</v>
      </c>
      <c r="AA197" s="65" t="s">
        <v>45</v>
      </c>
      <c r="AB197" s="66" t="s">
        <v>45</v>
      </c>
      <c r="AC197" s="269" t="s">
        <v>359</v>
      </c>
      <c r="AG197" s="75"/>
      <c r="AJ197" s="79" t="s">
        <v>45</v>
      </c>
      <c r="AK197" s="79">
        <v>0</v>
      </c>
      <c r="BB197" s="270" t="s">
        <v>66</v>
      </c>
      <c r="BM197" s="75">
        <f t="shared" si="32"/>
        <v>251.42857142857142</v>
      </c>
      <c r="BN197" s="75">
        <f t="shared" si="33"/>
        <v>255.20000000000002</v>
      </c>
      <c r="BO197" s="75">
        <f t="shared" si="34"/>
        <v>0.36630036630036628</v>
      </c>
      <c r="BP197" s="75">
        <f t="shared" si="35"/>
        <v>0.37179487179487181</v>
      </c>
    </row>
    <row r="198" spans="1:68" ht="27" hidden="1" customHeight="1" x14ac:dyDescent="0.25">
      <c r="A198" s="60" t="s">
        <v>360</v>
      </c>
      <c r="B198" s="60" t="s">
        <v>361</v>
      </c>
      <c r="C198" s="34">
        <v>4301031199</v>
      </c>
      <c r="D198" s="836">
        <v>4680115880986</v>
      </c>
      <c r="E198" s="836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38"/>
      <c r="R198" s="838"/>
      <c r="S198" s="838"/>
      <c r="T198" s="83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353</v>
      </c>
      <c r="AG198" s="75"/>
      <c r="AJ198" s="79" t="s">
        <v>45</v>
      </c>
      <c r="AK198" s="79">
        <v>0</v>
      </c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hidden="1" customHeight="1" x14ac:dyDescent="0.25">
      <c r="A199" s="60" t="s">
        <v>362</v>
      </c>
      <c r="B199" s="60" t="s">
        <v>363</v>
      </c>
      <c r="C199" s="34">
        <v>4301031205</v>
      </c>
      <c r="D199" s="836">
        <v>4680115881785</v>
      </c>
      <c r="E199" s="836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38"/>
      <c r="R199" s="838"/>
      <c r="S199" s="838"/>
      <c r="T199" s="83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 t="s">
        <v>45</v>
      </c>
      <c r="AK199" s="79">
        <v>0</v>
      </c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364</v>
      </c>
      <c r="B200" s="60" t="s">
        <v>365</v>
      </c>
      <c r="C200" s="34">
        <v>4301031202</v>
      </c>
      <c r="D200" s="836">
        <v>4680115881679</v>
      </c>
      <c r="E200" s="836"/>
      <c r="F200" s="59">
        <v>0.35</v>
      </c>
      <c r="G200" s="35">
        <v>6</v>
      </c>
      <c r="H200" s="59">
        <v>2.1</v>
      </c>
      <c r="I200" s="59">
        <v>2.2000000000000002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38"/>
      <c r="R200" s="838"/>
      <c r="S200" s="838"/>
      <c r="T200" s="83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366</v>
      </c>
      <c r="B201" s="60" t="s">
        <v>367</v>
      </c>
      <c r="C201" s="34">
        <v>4301031158</v>
      </c>
      <c r="D201" s="836">
        <v>4680115880191</v>
      </c>
      <c r="E201" s="836"/>
      <c r="F201" s="59">
        <v>0.4</v>
      </c>
      <c r="G201" s="35">
        <v>6</v>
      </c>
      <c r="H201" s="59">
        <v>2.4</v>
      </c>
      <c r="I201" s="59">
        <v>2.6</v>
      </c>
      <c r="J201" s="35">
        <v>156</v>
      </c>
      <c r="K201" s="35" t="s">
        <v>89</v>
      </c>
      <c r="L201" s="35" t="s">
        <v>45</v>
      </c>
      <c r="M201" s="36" t="s">
        <v>82</v>
      </c>
      <c r="N201" s="36"/>
      <c r="O201" s="35">
        <v>40</v>
      </c>
      <c r="P201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38"/>
      <c r="R201" s="838"/>
      <c r="S201" s="838"/>
      <c r="T201" s="83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IFERROR(IF(Y201=0,"",ROUNDUP(Y201/H201,0)*0.00753),"")</f>
        <v/>
      </c>
      <c r="AA201" s="65" t="s">
        <v>45</v>
      </c>
      <c r="AB201" s="66" t="s">
        <v>45</v>
      </c>
      <c r="AC201" s="277" t="s">
        <v>359</v>
      </c>
      <c r="AG201" s="75"/>
      <c r="AJ201" s="79" t="s">
        <v>45</v>
      </c>
      <c r="AK201" s="79">
        <v>0</v>
      </c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368</v>
      </c>
      <c r="B202" s="60" t="s">
        <v>369</v>
      </c>
      <c r="C202" s="34">
        <v>4301031245</v>
      </c>
      <c r="D202" s="836">
        <v>4680115883963</v>
      </c>
      <c r="E202" s="836"/>
      <c r="F202" s="59">
        <v>0.28000000000000003</v>
      </c>
      <c r="G202" s="35">
        <v>6</v>
      </c>
      <c r="H202" s="59">
        <v>1.68</v>
      </c>
      <c r="I202" s="59">
        <v>1.78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38"/>
      <c r="R202" s="838"/>
      <c r="S202" s="838"/>
      <c r="T202" s="83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370</v>
      </c>
      <c r="AG202" s="75"/>
      <c r="AJ202" s="79" t="s">
        <v>45</v>
      </c>
      <c r="AK202" s="79">
        <v>0</v>
      </c>
      <c r="BB202" s="280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x14ac:dyDescent="0.2">
      <c r="A203" s="843"/>
      <c r="B203" s="843"/>
      <c r="C203" s="843"/>
      <c r="D203" s="843"/>
      <c r="E203" s="843"/>
      <c r="F203" s="843"/>
      <c r="G203" s="843"/>
      <c r="H203" s="843"/>
      <c r="I203" s="843"/>
      <c r="J203" s="843"/>
      <c r="K203" s="843"/>
      <c r="L203" s="843"/>
      <c r="M203" s="843"/>
      <c r="N203" s="843"/>
      <c r="O203" s="844"/>
      <c r="P203" s="840" t="s">
        <v>40</v>
      </c>
      <c r="Q203" s="841"/>
      <c r="R203" s="841"/>
      <c r="S203" s="841"/>
      <c r="T203" s="841"/>
      <c r="U203" s="841"/>
      <c r="V203" s="842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59.999999999999993</v>
      </c>
      <c r="Y203" s="41">
        <f>IFERROR(Y195/H195,"0")+IFERROR(Y196/H196,"0")+IFERROR(Y197/H197,"0")+IFERROR(Y198/H198,"0")+IFERROR(Y199/H199,"0")+IFERROR(Y200/H200,"0")+IFERROR(Y201/H201,"0")+IFERROR(Y202/H202,"0")</f>
        <v>61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0.45933000000000002</v>
      </c>
      <c r="AA203" s="64"/>
      <c r="AB203" s="64"/>
      <c r="AC203" s="64"/>
    </row>
    <row r="204" spans="1:68" x14ac:dyDescent="0.2">
      <c r="A204" s="843"/>
      <c r="B204" s="843"/>
      <c r="C204" s="843"/>
      <c r="D204" s="843"/>
      <c r="E204" s="843"/>
      <c r="F204" s="843"/>
      <c r="G204" s="843"/>
      <c r="H204" s="843"/>
      <c r="I204" s="843"/>
      <c r="J204" s="843"/>
      <c r="K204" s="843"/>
      <c r="L204" s="843"/>
      <c r="M204" s="843"/>
      <c r="N204" s="843"/>
      <c r="O204" s="844"/>
      <c r="P204" s="840" t="s">
        <v>40</v>
      </c>
      <c r="Q204" s="841"/>
      <c r="R204" s="841"/>
      <c r="S204" s="841"/>
      <c r="T204" s="841"/>
      <c r="U204" s="841"/>
      <c r="V204" s="842"/>
      <c r="W204" s="40" t="s">
        <v>0</v>
      </c>
      <c r="X204" s="41">
        <f>IFERROR(SUM(X195:X202),"0")</f>
        <v>252</v>
      </c>
      <c r="Y204" s="41">
        <f>IFERROR(SUM(Y195:Y202),"0")</f>
        <v>256.20000000000005</v>
      </c>
      <c r="Z204" s="40"/>
      <c r="AA204" s="64"/>
      <c r="AB204" s="64"/>
      <c r="AC204" s="64"/>
    </row>
    <row r="205" spans="1:68" ht="16.5" hidden="1" customHeight="1" x14ac:dyDescent="0.25">
      <c r="A205" s="834" t="s">
        <v>371</v>
      </c>
      <c r="B205" s="834"/>
      <c r="C205" s="834"/>
      <c r="D205" s="834"/>
      <c r="E205" s="834"/>
      <c r="F205" s="834"/>
      <c r="G205" s="834"/>
      <c r="H205" s="834"/>
      <c r="I205" s="834"/>
      <c r="J205" s="834"/>
      <c r="K205" s="834"/>
      <c r="L205" s="834"/>
      <c r="M205" s="834"/>
      <c r="N205" s="834"/>
      <c r="O205" s="834"/>
      <c r="P205" s="834"/>
      <c r="Q205" s="834"/>
      <c r="R205" s="834"/>
      <c r="S205" s="834"/>
      <c r="T205" s="834"/>
      <c r="U205" s="834"/>
      <c r="V205" s="834"/>
      <c r="W205" s="834"/>
      <c r="X205" s="834"/>
      <c r="Y205" s="834"/>
      <c r="Z205" s="834"/>
      <c r="AA205" s="62"/>
      <c r="AB205" s="62"/>
      <c r="AC205" s="62"/>
    </row>
    <row r="206" spans="1:68" ht="14.25" hidden="1" customHeight="1" x14ac:dyDescent="0.25">
      <c r="A206" s="835" t="s">
        <v>125</v>
      </c>
      <c r="B206" s="835"/>
      <c r="C206" s="835"/>
      <c r="D206" s="835"/>
      <c r="E206" s="835"/>
      <c r="F206" s="835"/>
      <c r="G206" s="835"/>
      <c r="H206" s="835"/>
      <c r="I206" s="835"/>
      <c r="J206" s="835"/>
      <c r="K206" s="835"/>
      <c r="L206" s="835"/>
      <c r="M206" s="835"/>
      <c r="N206" s="835"/>
      <c r="O206" s="835"/>
      <c r="P206" s="835"/>
      <c r="Q206" s="835"/>
      <c r="R206" s="835"/>
      <c r="S206" s="835"/>
      <c r="T206" s="835"/>
      <c r="U206" s="835"/>
      <c r="V206" s="835"/>
      <c r="W206" s="835"/>
      <c r="X206" s="835"/>
      <c r="Y206" s="835"/>
      <c r="Z206" s="835"/>
      <c r="AA206" s="63"/>
      <c r="AB206" s="63"/>
      <c r="AC206" s="63"/>
    </row>
    <row r="207" spans="1:68" ht="27" hidden="1" customHeight="1" x14ac:dyDescent="0.25">
      <c r="A207" s="60" t="s">
        <v>372</v>
      </c>
      <c r="B207" s="60" t="s">
        <v>373</v>
      </c>
      <c r="C207" s="34">
        <v>4301011450</v>
      </c>
      <c r="D207" s="836">
        <v>4680115881402</v>
      </c>
      <c r="E207" s="836"/>
      <c r="F207" s="59">
        <v>1.35</v>
      </c>
      <c r="G207" s="35">
        <v>8</v>
      </c>
      <c r="H207" s="59">
        <v>10.8</v>
      </c>
      <c r="I207" s="59">
        <v>11.28</v>
      </c>
      <c r="J207" s="35">
        <v>56</v>
      </c>
      <c r="K207" s="35" t="s">
        <v>130</v>
      </c>
      <c r="L207" s="35" t="s">
        <v>45</v>
      </c>
      <c r="M207" s="36" t="s">
        <v>129</v>
      </c>
      <c r="N207" s="36"/>
      <c r="O207" s="35">
        <v>55</v>
      </c>
      <c r="P207" s="9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38"/>
      <c r="R207" s="838"/>
      <c r="S207" s="838"/>
      <c r="T207" s="839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IFERROR(IF(Y207=0,"",ROUNDUP(Y207/H207,0)*0.02175),"")</f>
        <v/>
      </c>
      <c r="AA207" s="65" t="s">
        <v>45</v>
      </c>
      <c r="AB207" s="66" t="s">
        <v>45</v>
      </c>
      <c r="AC207" s="281" t="s">
        <v>374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customHeight="1" x14ac:dyDescent="0.25">
      <c r="A208" s="60" t="s">
        <v>375</v>
      </c>
      <c r="B208" s="60" t="s">
        <v>376</v>
      </c>
      <c r="C208" s="34">
        <v>4301011767</v>
      </c>
      <c r="D208" s="836">
        <v>4680115881396</v>
      </c>
      <c r="E208" s="836"/>
      <c r="F208" s="59">
        <v>0.45</v>
      </c>
      <c r="G208" s="35">
        <v>6</v>
      </c>
      <c r="H208" s="59">
        <v>2.7</v>
      </c>
      <c r="I208" s="59">
        <v>2.9</v>
      </c>
      <c r="J208" s="35">
        <v>156</v>
      </c>
      <c r="K208" s="35" t="s">
        <v>89</v>
      </c>
      <c r="L208" s="35" t="s">
        <v>45</v>
      </c>
      <c r="M208" s="36" t="s">
        <v>82</v>
      </c>
      <c r="N208" s="36"/>
      <c r="O208" s="35">
        <v>55</v>
      </c>
      <c r="P208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38"/>
      <c r="R208" s="838"/>
      <c r="S208" s="838"/>
      <c r="T208" s="839"/>
      <c r="U208" s="37" t="s">
        <v>45</v>
      </c>
      <c r="V208" s="37" t="s">
        <v>45</v>
      </c>
      <c r="W208" s="38" t="s">
        <v>0</v>
      </c>
      <c r="X208" s="56">
        <v>32</v>
      </c>
      <c r="Y208" s="53">
        <f>IFERROR(IF(X208="",0,CEILING((X208/$H208),1)*$H208),"")</f>
        <v>32.400000000000006</v>
      </c>
      <c r="Z208" s="39">
        <f>IFERROR(IF(Y208=0,"",ROUNDUP(Y208/H208,0)*0.00753),"")</f>
        <v>9.0359999999999996E-2</v>
      </c>
      <c r="AA208" s="65" t="s">
        <v>45</v>
      </c>
      <c r="AB208" s="66" t="s">
        <v>45</v>
      </c>
      <c r="AC208" s="283" t="s">
        <v>374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34.370370370370367</v>
      </c>
      <c r="BN208" s="75">
        <f>IFERROR(Y208*I208/H208,"0")</f>
        <v>34.799999999999997</v>
      </c>
      <c r="BO208" s="75">
        <f>IFERROR(1/J208*(X208/H208),"0")</f>
        <v>7.5973409306742637E-2</v>
      </c>
      <c r="BP208" s="75">
        <f>IFERROR(1/J208*(Y208/H208),"0")</f>
        <v>7.6923076923076927E-2</v>
      </c>
    </row>
    <row r="209" spans="1:68" x14ac:dyDescent="0.2">
      <c r="A209" s="843"/>
      <c r="B209" s="843"/>
      <c r="C209" s="843"/>
      <c r="D209" s="843"/>
      <c r="E209" s="843"/>
      <c r="F209" s="843"/>
      <c r="G209" s="843"/>
      <c r="H209" s="843"/>
      <c r="I209" s="843"/>
      <c r="J209" s="843"/>
      <c r="K209" s="843"/>
      <c r="L209" s="843"/>
      <c r="M209" s="843"/>
      <c r="N209" s="843"/>
      <c r="O209" s="844"/>
      <c r="P209" s="840" t="s">
        <v>40</v>
      </c>
      <c r="Q209" s="841"/>
      <c r="R209" s="841"/>
      <c r="S209" s="841"/>
      <c r="T209" s="841"/>
      <c r="U209" s="841"/>
      <c r="V209" s="842"/>
      <c r="W209" s="40" t="s">
        <v>39</v>
      </c>
      <c r="X209" s="41">
        <f>IFERROR(X207/H207,"0")+IFERROR(X208/H208,"0")</f>
        <v>11.851851851851851</v>
      </c>
      <c r="Y209" s="41">
        <f>IFERROR(Y207/H207,"0")+IFERROR(Y208/H208,"0")</f>
        <v>12.000000000000002</v>
      </c>
      <c r="Z209" s="41">
        <f>IFERROR(IF(Z207="",0,Z207),"0")+IFERROR(IF(Z208="",0,Z208),"0")</f>
        <v>9.0359999999999996E-2</v>
      </c>
      <c r="AA209" s="64"/>
      <c r="AB209" s="64"/>
      <c r="AC209" s="64"/>
    </row>
    <row r="210" spans="1:68" x14ac:dyDescent="0.2">
      <c r="A210" s="843"/>
      <c r="B210" s="843"/>
      <c r="C210" s="843"/>
      <c r="D210" s="843"/>
      <c r="E210" s="843"/>
      <c r="F210" s="843"/>
      <c r="G210" s="843"/>
      <c r="H210" s="843"/>
      <c r="I210" s="843"/>
      <c r="J210" s="843"/>
      <c r="K210" s="843"/>
      <c r="L210" s="843"/>
      <c r="M210" s="843"/>
      <c r="N210" s="843"/>
      <c r="O210" s="844"/>
      <c r="P210" s="840" t="s">
        <v>40</v>
      </c>
      <c r="Q210" s="841"/>
      <c r="R210" s="841"/>
      <c r="S210" s="841"/>
      <c r="T210" s="841"/>
      <c r="U210" s="841"/>
      <c r="V210" s="842"/>
      <c r="W210" s="40" t="s">
        <v>0</v>
      </c>
      <c r="X210" s="41">
        <f>IFERROR(SUM(X207:X208),"0")</f>
        <v>32</v>
      </c>
      <c r="Y210" s="41">
        <f>IFERROR(SUM(Y207:Y208),"0")</f>
        <v>32.400000000000006</v>
      </c>
      <c r="Z210" s="40"/>
      <c r="AA210" s="64"/>
      <c r="AB210" s="64"/>
      <c r="AC210" s="64"/>
    </row>
    <row r="211" spans="1:68" ht="14.25" hidden="1" customHeight="1" x14ac:dyDescent="0.25">
      <c r="A211" s="835" t="s">
        <v>179</v>
      </c>
      <c r="B211" s="835"/>
      <c r="C211" s="835"/>
      <c r="D211" s="835"/>
      <c r="E211" s="835"/>
      <c r="F211" s="835"/>
      <c r="G211" s="835"/>
      <c r="H211" s="835"/>
      <c r="I211" s="835"/>
      <c r="J211" s="835"/>
      <c r="K211" s="835"/>
      <c r="L211" s="835"/>
      <c r="M211" s="835"/>
      <c r="N211" s="835"/>
      <c r="O211" s="835"/>
      <c r="P211" s="835"/>
      <c r="Q211" s="835"/>
      <c r="R211" s="835"/>
      <c r="S211" s="835"/>
      <c r="T211" s="835"/>
      <c r="U211" s="835"/>
      <c r="V211" s="835"/>
      <c r="W211" s="835"/>
      <c r="X211" s="835"/>
      <c r="Y211" s="835"/>
      <c r="Z211" s="835"/>
      <c r="AA211" s="63"/>
      <c r="AB211" s="63"/>
      <c r="AC211" s="63"/>
    </row>
    <row r="212" spans="1:68" ht="16.5" hidden="1" customHeight="1" x14ac:dyDescent="0.25">
      <c r="A212" s="60" t="s">
        <v>377</v>
      </c>
      <c r="B212" s="60" t="s">
        <v>378</v>
      </c>
      <c r="C212" s="34">
        <v>4301020262</v>
      </c>
      <c r="D212" s="836">
        <v>4680115882935</v>
      </c>
      <c r="E212" s="836"/>
      <c r="F212" s="59">
        <v>1.35</v>
      </c>
      <c r="G212" s="35">
        <v>8</v>
      </c>
      <c r="H212" s="59">
        <v>10.8</v>
      </c>
      <c r="I212" s="59">
        <v>11.28</v>
      </c>
      <c r="J212" s="35">
        <v>56</v>
      </c>
      <c r="K212" s="35" t="s">
        <v>130</v>
      </c>
      <c r="L212" s="35" t="s">
        <v>45</v>
      </c>
      <c r="M212" s="36" t="s">
        <v>133</v>
      </c>
      <c r="N212" s="36"/>
      <c r="O212" s="35">
        <v>50</v>
      </c>
      <c r="P212" s="9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38"/>
      <c r="R212" s="838"/>
      <c r="S212" s="838"/>
      <c r="T212" s="839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IFERROR(IF(Y212=0,"",ROUNDUP(Y212/H212,0)*0.02175),"")</f>
        <v/>
      </c>
      <c r="AA212" s="65" t="s">
        <v>45</v>
      </c>
      <c r="AB212" s="66" t="s">
        <v>45</v>
      </c>
      <c r="AC212" s="285" t="s">
        <v>379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t="16.5" hidden="1" customHeight="1" x14ac:dyDescent="0.25">
      <c r="A213" s="60" t="s">
        <v>380</v>
      </c>
      <c r="B213" s="60" t="s">
        <v>381</v>
      </c>
      <c r="C213" s="34">
        <v>4301020220</v>
      </c>
      <c r="D213" s="836">
        <v>4680115880764</v>
      </c>
      <c r="E213" s="836"/>
      <c r="F213" s="59">
        <v>0.35</v>
      </c>
      <c r="G213" s="35">
        <v>6</v>
      </c>
      <c r="H213" s="59">
        <v>2.1</v>
      </c>
      <c r="I213" s="59">
        <v>2.2999999999999998</v>
      </c>
      <c r="J213" s="35">
        <v>156</v>
      </c>
      <c r="K213" s="35" t="s">
        <v>89</v>
      </c>
      <c r="L213" s="35" t="s">
        <v>45</v>
      </c>
      <c r="M213" s="36" t="s">
        <v>129</v>
      </c>
      <c r="N213" s="36"/>
      <c r="O213" s="35">
        <v>50</v>
      </c>
      <c r="P213" s="9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38"/>
      <c r="R213" s="838"/>
      <c r="S213" s="838"/>
      <c r="T213" s="839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IFERROR(IF(Y213=0,"",ROUNDUP(Y213/H213,0)*0.00753),"")</f>
        <v/>
      </c>
      <c r="AA213" s="65" t="s">
        <v>45</v>
      </c>
      <c r="AB213" s="66" t="s">
        <v>45</v>
      </c>
      <c r="AC213" s="287" t="s">
        <v>379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idden="1" x14ac:dyDescent="0.2">
      <c r="A214" s="843"/>
      <c r="B214" s="843"/>
      <c r="C214" s="843"/>
      <c r="D214" s="843"/>
      <c r="E214" s="843"/>
      <c r="F214" s="843"/>
      <c r="G214" s="843"/>
      <c r="H214" s="843"/>
      <c r="I214" s="843"/>
      <c r="J214" s="843"/>
      <c r="K214" s="843"/>
      <c r="L214" s="843"/>
      <c r="M214" s="843"/>
      <c r="N214" s="843"/>
      <c r="O214" s="844"/>
      <c r="P214" s="840" t="s">
        <v>40</v>
      </c>
      <c r="Q214" s="841"/>
      <c r="R214" s="841"/>
      <c r="S214" s="841"/>
      <c r="T214" s="841"/>
      <c r="U214" s="841"/>
      <c r="V214" s="842"/>
      <c r="W214" s="40" t="s">
        <v>39</v>
      </c>
      <c r="X214" s="41">
        <f>IFERROR(X212/H212,"0")+IFERROR(X213/H213,"0")</f>
        <v>0</v>
      </c>
      <c r="Y214" s="41">
        <f>IFERROR(Y212/H212,"0")+IFERROR(Y213/H213,"0")</f>
        <v>0</v>
      </c>
      <c r="Z214" s="41">
        <f>IFERROR(IF(Z212="",0,Z212),"0")+IFERROR(IF(Z213="",0,Z213),"0")</f>
        <v>0</v>
      </c>
      <c r="AA214" s="64"/>
      <c r="AB214" s="64"/>
      <c r="AC214" s="64"/>
    </row>
    <row r="215" spans="1:68" hidden="1" x14ac:dyDescent="0.2">
      <c r="A215" s="843"/>
      <c r="B215" s="843"/>
      <c r="C215" s="843"/>
      <c r="D215" s="843"/>
      <c r="E215" s="843"/>
      <c r="F215" s="843"/>
      <c r="G215" s="843"/>
      <c r="H215" s="843"/>
      <c r="I215" s="843"/>
      <c r="J215" s="843"/>
      <c r="K215" s="843"/>
      <c r="L215" s="843"/>
      <c r="M215" s="843"/>
      <c r="N215" s="843"/>
      <c r="O215" s="844"/>
      <c r="P215" s="840" t="s">
        <v>40</v>
      </c>
      <c r="Q215" s="841"/>
      <c r="R215" s="841"/>
      <c r="S215" s="841"/>
      <c r="T215" s="841"/>
      <c r="U215" s="841"/>
      <c r="V215" s="842"/>
      <c r="W215" s="40" t="s">
        <v>0</v>
      </c>
      <c r="X215" s="41">
        <f>IFERROR(SUM(X212:X213),"0")</f>
        <v>0</v>
      </c>
      <c r="Y215" s="41">
        <f>IFERROR(SUM(Y212:Y213),"0")</f>
        <v>0</v>
      </c>
      <c r="Z215" s="40"/>
      <c r="AA215" s="64"/>
      <c r="AB215" s="64"/>
      <c r="AC215" s="64"/>
    </row>
    <row r="216" spans="1:68" ht="14.25" hidden="1" customHeight="1" x14ac:dyDescent="0.25">
      <c r="A216" s="835" t="s">
        <v>78</v>
      </c>
      <c r="B216" s="835"/>
      <c r="C216" s="835"/>
      <c r="D216" s="835"/>
      <c r="E216" s="835"/>
      <c r="F216" s="835"/>
      <c r="G216" s="835"/>
      <c r="H216" s="835"/>
      <c r="I216" s="835"/>
      <c r="J216" s="835"/>
      <c r="K216" s="835"/>
      <c r="L216" s="835"/>
      <c r="M216" s="835"/>
      <c r="N216" s="835"/>
      <c r="O216" s="835"/>
      <c r="P216" s="835"/>
      <c r="Q216" s="835"/>
      <c r="R216" s="835"/>
      <c r="S216" s="835"/>
      <c r="T216" s="835"/>
      <c r="U216" s="835"/>
      <c r="V216" s="835"/>
      <c r="W216" s="835"/>
      <c r="X216" s="835"/>
      <c r="Y216" s="835"/>
      <c r="Z216" s="835"/>
      <c r="AA216" s="63"/>
      <c r="AB216" s="63"/>
      <c r="AC216" s="63"/>
    </row>
    <row r="217" spans="1:68" ht="27" customHeight="1" x14ac:dyDescent="0.25">
      <c r="A217" s="60" t="s">
        <v>382</v>
      </c>
      <c r="B217" s="60" t="s">
        <v>383</v>
      </c>
      <c r="C217" s="34">
        <v>4301031224</v>
      </c>
      <c r="D217" s="836">
        <v>4680115882683</v>
      </c>
      <c r="E217" s="83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 t="s">
        <v>45</v>
      </c>
      <c r="M217" s="36" t="s">
        <v>82</v>
      </c>
      <c r="N217" s="36"/>
      <c r="O217" s="35">
        <v>40</v>
      </c>
      <c r="P217" s="9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38"/>
      <c r="R217" s="838"/>
      <c r="S217" s="838"/>
      <c r="T217" s="839"/>
      <c r="U217" s="37" t="s">
        <v>45</v>
      </c>
      <c r="V217" s="37" t="s">
        <v>45</v>
      </c>
      <c r="W217" s="38" t="s">
        <v>0</v>
      </c>
      <c r="X217" s="56">
        <v>530</v>
      </c>
      <c r="Y217" s="53">
        <f t="shared" ref="Y217:Y224" si="36">IFERROR(IF(X217="",0,CEILING((X217/$H217),1)*$H217),"")</f>
        <v>534.6</v>
      </c>
      <c r="Z217" s="39">
        <f>IFERROR(IF(Y217=0,"",ROUNDUP(Y217/H217,0)*0.00902),"")</f>
        <v>0.89298</v>
      </c>
      <c r="AA217" s="65" t="s">
        <v>45</v>
      </c>
      <c r="AB217" s="66" t="s">
        <v>45</v>
      </c>
      <c r="AC217" s="289" t="s">
        <v>384</v>
      </c>
      <c r="AG217" s="75"/>
      <c r="AJ217" s="79" t="s">
        <v>45</v>
      </c>
      <c r="AK217" s="79">
        <v>0</v>
      </c>
      <c r="BB217" s="290" t="s">
        <v>66</v>
      </c>
      <c r="BM217" s="75">
        <f t="shared" ref="BM217:BM224" si="37">IFERROR(X217*I217/H217,"0")</f>
        <v>550.61111111111109</v>
      </c>
      <c r="BN217" s="75">
        <f t="shared" ref="BN217:BN224" si="38">IFERROR(Y217*I217/H217,"0")</f>
        <v>555.39</v>
      </c>
      <c r="BO217" s="75">
        <f t="shared" ref="BO217:BO224" si="39">IFERROR(1/J217*(X217/H217),"0")</f>
        <v>0.7435465768799101</v>
      </c>
      <c r="BP217" s="75">
        <f t="shared" ref="BP217:BP224" si="40">IFERROR(1/J217*(Y217/H217),"0")</f>
        <v>0.75</v>
      </c>
    </row>
    <row r="218" spans="1:68" ht="27" customHeight="1" x14ac:dyDescent="0.25">
      <c r="A218" s="60" t="s">
        <v>385</v>
      </c>
      <c r="B218" s="60" t="s">
        <v>386</v>
      </c>
      <c r="C218" s="34">
        <v>4301031230</v>
      </c>
      <c r="D218" s="836">
        <v>4680115882690</v>
      </c>
      <c r="E218" s="83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9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38"/>
      <c r="R218" s="838"/>
      <c r="S218" s="838"/>
      <c r="T218" s="839"/>
      <c r="U218" s="37" t="s">
        <v>45</v>
      </c>
      <c r="V218" s="37" t="s">
        <v>45</v>
      </c>
      <c r="W218" s="38" t="s">
        <v>0</v>
      </c>
      <c r="X218" s="56">
        <v>365</v>
      </c>
      <c r="Y218" s="53">
        <f t="shared" si="36"/>
        <v>367.20000000000005</v>
      </c>
      <c r="Z218" s="39">
        <f>IFERROR(IF(Y218=0,"",ROUNDUP(Y218/H218,0)*0.00902),"")</f>
        <v>0.61336000000000002</v>
      </c>
      <c r="AA218" s="65" t="s">
        <v>45</v>
      </c>
      <c r="AB218" s="66" t="s">
        <v>45</v>
      </c>
      <c r="AC218" s="291" t="s">
        <v>387</v>
      </c>
      <c r="AG218" s="75"/>
      <c r="AJ218" s="79" t="s">
        <v>45</v>
      </c>
      <c r="AK218" s="79">
        <v>0</v>
      </c>
      <c r="BB218" s="292" t="s">
        <v>66</v>
      </c>
      <c r="BM218" s="75">
        <f t="shared" si="37"/>
        <v>379.19444444444446</v>
      </c>
      <c r="BN218" s="75">
        <f t="shared" si="38"/>
        <v>381.48</v>
      </c>
      <c r="BO218" s="75">
        <f t="shared" si="39"/>
        <v>0.51206509539842882</v>
      </c>
      <c r="BP218" s="75">
        <f t="shared" si="40"/>
        <v>0.51515151515151514</v>
      </c>
    </row>
    <row r="219" spans="1:68" ht="27" customHeight="1" x14ac:dyDescent="0.25">
      <c r="A219" s="60" t="s">
        <v>388</v>
      </c>
      <c r="B219" s="60" t="s">
        <v>389</v>
      </c>
      <c r="C219" s="34">
        <v>4301031220</v>
      </c>
      <c r="D219" s="836">
        <v>4680115882669</v>
      </c>
      <c r="E219" s="836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38"/>
      <c r="R219" s="838"/>
      <c r="S219" s="838"/>
      <c r="T219" s="839"/>
      <c r="U219" s="37" t="s">
        <v>45</v>
      </c>
      <c r="V219" s="37" t="s">
        <v>45</v>
      </c>
      <c r="W219" s="38" t="s">
        <v>0</v>
      </c>
      <c r="X219" s="56">
        <v>550</v>
      </c>
      <c r="Y219" s="53">
        <f t="shared" si="36"/>
        <v>550.80000000000007</v>
      </c>
      <c r="Z219" s="39">
        <f>IFERROR(IF(Y219=0,"",ROUNDUP(Y219/H219,0)*0.00902),"")</f>
        <v>0.92003999999999997</v>
      </c>
      <c r="AA219" s="65" t="s">
        <v>45</v>
      </c>
      <c r="AB219" s="66" t="s">
        <v>45</v>
      </c>
      <c r="AC219" s="293" t="s">
        <v>390</v>
      </c>
      <c r="AG219" s="75"/>
      <c r="AJ219" s="79" t="s">
        <v>45</v>
      </c>
      <c r="AK219" s="79">
        <v>0</v>
      </c>
      <c r="BB219" s="294" t="s">
        <v>66</v>
      </c>
      <c r="BM219" s="75">
        <f t="shared" si="37"/>
        <v>571.3888888888888</v>
      </c>
      <c r="BN219" s="75">
        <f t="shared" si="38"/>
        <v>572.22000000000014</v>
      </c>
      <c r="BO219" s="75">
        <f t="shared" si="39"/>
        <v>0.77160493827160492</v>
      </c>
      <c r="BP219" s="75">
        <f t="shared" si="40"/>
        <v>0.77272727272727271</v>
      </c>
    </row>
    <row r="220" spans="1:68" ht="27" customHeight="1" x14ac:dyDescent="0.25">
      <c r="A220" s="60" t="s">
        <v>391</v>
      </c>
      <c r="B220" s="60" t="s">
        <v>392</v>
      </c>
      <c r="C220" s="34">
        <v>4301031221</v>
      </c>
      <c r="D220" s="836">
        <v>4680115882676</v>
      </c>
      <c r="E220" s="83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38"/>
      <c r="R220" s="838"/>
      <c r="S220" s="838"/>
      <c r="T220" s="839"/>
      <c r="U220" s="37" t="s">
        <v>45</v>
      </c>
      <c r="V220" s="37" t="s">
        <v>45</v>
      </c>
      <c r="W220" s="38" t="s">
        <v>0</v>
      </c>
      <c r="X220" s="56">
        <v>670</v>
      </c>
      <c r="Y220" s="53">
        <f t="shared" si="36"/>
        <v>675</v>
      </c>
      <c r="Z220" s="39">
        <f>IFERROR(IF(Y220=0,"",ROUNDUP(Y220/H220,0)*0.00902),"")</f>
        <v>1.1274999999999999</v>
      </c>
      <c r="AA220" s="65" t="s">
        <v>45</v>
      </c>
      <c r="AB220" s="66" t="s">
        <v>45</v>
      </c>
      <c r="AC220" s="295" t="s">
        <v>393</v>
      </c>
      <c r="AG220" s="75"/>
      <c r="AJ220" s="79" t="s">
        <v>45</v>
      </c>
      <c r="AK220" s="79">
        <v>0</v>
      </c>
      <c r="BB220" s="296" t="s">
        <v>66</v>
      </c>
      <c r="BM220" s="75">
        <f t="shared" si="37"/>
        <v>696.05555555555554</v>
      </c>
      <c r="BN220" s="75">
        <f t="shared" si="38"/>
        <v>701.25</v>
      </c>
      <c r="BO220" s="75">
        <f t="shared" si="39"/>
        <v>0.93995510662177317</v>
      </c>
      <c r="BP220" s="75">
        <f t="shared" si="40"/>
        <v>0.94696969696969691</v>
      </c>
    </row>
    <row r="221" spans="1:68" ht="27" hidden="1" customHeight="1" x14ac:dyDescent="0.25">
      <c r="A221" s="60" t="s">
        <v>394</v>
      </c>
      <c r="B221" s="60" t="s">
        <v>395</v>
      </c>
      <c r="C221" s="34">
        <v>4301031223</v>
      </c>
      <c r="D221" s="836">
        <v>4680115884014</v>
      </c>
      <c r="E221" s="836"/>
      <c r="F221" s="59">
        <v>0.3</v>
      </c>
      <c r="G221" s="35">
        <v>6</v>
      </c>
      <c r="H221" s="59">
        <v>1.8</v>
      </c>
      <c r="I221" s="59">
        <v>1.93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38"/>
      <c r="R221" s="838"/>
      <c r="S221" s="838"/>
      <c r="T221" s="83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384</v>
      </c>
      <c r="AG221" s="75"/>
      <c r="AJ221" s="79" t="s">
        <v>45</v>
      </c>
      <c r="AK221" s="79">
        <v>0</v>
      </c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hidden="1" customHeight="1" x14ac:dyDescent="0.25">
      <c r="A222" s="60" t="s">
        <v>396</v>
      </c>
      <c r="B222" s="60" t="s">
        <v>397</v>
      </c>
      <c r="C222" s="34">
        <v>4301031222</v>
      </c>
      <c r="D222" s="836">
        <v>4680115884007</v>
      </c>
      <c r="E222" s="83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38"/>
      <c r="R222" s="838"/>
      <c r="S222" s="838"/>
      <c r="T222" s="83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387</v>
      </c>
      <c r="AG222" s="75"/>
      <c r="AJ222" s="79" t="s">
        <v>45</v>
      </c>
      <c r="AK222" s="79">
        <v>0</v>
      </c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hidden="1" customHeight="1" x14ac:dyDescent="0.25">
      <c r="A223" s="60" t="s">
        <v>398</v>
      </c>
      <c r="B223" s="60" t="s">
        <v>399</v>
      </c>
      <c r="C223" s="34">
        <v>4301031229</v>
      </c>
      <c r="D223" s="836">
        <v>4680115884038</v>
      </c>
      <c r="E223" s="836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38"/>
      <c r="R223" s="838"/>
      <c r="S223" s="838"/>
      <c r="T223" s="83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390</v>
      </c>
      <c r="AG223" s="75"/>
      <c r="AJ223" s="79" t="s">
        <v>45</v>
      </c>
      <c r="AK223" s="79">
        <v>0</v>
      </c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t="27" hidden="1" customHeight="1" x14ac:dyDescent="0.25">
      <c r="A224" s="60" t="s">
        <v>400</v>
      </c>
      <c r="B224" s="60" t="s">
        <v>401</v>
      </c>
      <c r="C224" s="34">
        <v>4301031225</v>
      </c>
      <c r="D224" s="836">
        <v>4680115884021</v>
      </c>
      <c r="E224" s="836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38"/>
      <c r="R224" s="838"/>
      <c r="S224" s="838"/>
      <c r="T224" s="83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6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37"/>
        <v>0</v>
      </c>
      <c r="BN224" s="75">
        <f t="shared" si="38"/>
        <v>0</v>
      </c>
      <c r="BO224" s="75">
        <f t="shared" si="39"/>
        <v>0</v>
      </c>
      <c r="BP224" s="75">
        <f t="shared" si="40"/>
        <v>0</v>
      </c>
    </row>
    <row r="225" spans="1:68" x14ac:dyDescent="0.2">
      <c r="A225" s="843"/>
      <c r="B225" s="843"/>
      <c r="C225" s="843"/>
      <c r="D225" s="843"/>
      <c r="E225" s="843"/>
      <c r="F225" s="843"/>
      <c r="G225" s="843"/>
      <c r="H225" s="843"/>
      <c r="I225" s="843"/>
      <c r="J225" s="843"/>
      <c r="K225" s="843"/>
      <c r="L225" s="843"/>
      <c r="M225" s="843"/>
      <c r="N225" s="843"/>
      <c r="O225" s="844"/>
      <c r="P225" s="840" t="s">
        <v>40</v>
      </c>
      <c r="Q225" s="841"/>
      <c r="R225" s="841"/>
      <c r="S225" s="841"/>
      <c r="T225" s="841"/>
      <c r="U225" s="841"/>
      <c r="V225" s="842"/>
      <c r="W225" s="40" t="s">
        <v>39</v>
      </c>
      <c r="X225" s="41">
        <f>IFERROR(X217/H217,"0")+IFERROR(X218/H218,"0")+IFERROR(X219/H219,"0")+IFERROR(X220/H220,"0")+IFERROR(X221/H221,"0")+IFERROR(X222/H222,"0")+IFERROR(X223/H223,"0")+IFERROR(X224/H224,"0")</f>
        <v>391.66666666666669</v>
      </c>
      <c r="Y225" s="41">
        <f>IFERROR(Y217/H217,"0")+IFERROR(Y218/H218,"0")+IFERROR(Y219/H219,"0")+IFERROR(Y220/H220,"0")+IFERROR(Y221/H221,"0")+IFERROR(Y222/H222,"0")+IFERROR(Y223/H223,"0")+IFERROR(Y224/H224,"0")</f>
        <v>394</v>
      </c>
      <c r="Z225" s="41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3.5538799999999999</v>
      </c>
      <c r="AA225" s="64"/>
      <c r="AB225" s="64"/>
      <c r="AC225" s="64"/>
    </row>
    <row r="226" spans="1:68" x14ac:dyDescent="0.2">
      <c r="A226" s="843"/>
      <c r="B226" s="843"/>
      <c r="C226" s="843"/>
      <c r="D226" s="843"/>
      <c r="E226" s="843"/>
      <c r="F226" s="843"/>
      <c r="G226" s="843"/>
      <c r="H226" s="843"/>
      <c r="I226" s="843"/>
      <c r="J226" s="843"/>
      <c r="K226" s="843"/>
      <c r="L226" s="843"/>
      <c r="M226" s="843"/>
      <c r="N226" s="843"/>
      <c r="O226" s="844"/>
      <c r="P226" s="840" t="s">
        <v>40</v>
      </c>
      <c r="Q226" s="841"/>
      <c r="R226" s="841"/>
      <c r="S226" s="841"/>
      <c r="T226" s="841"/>
      <c r="U226" s="841"/>
      <c r="V226" s="842"/>
      <c r="W226" s="40" t="s">
        <v>0</v>
      </c>
      <c r="X226" s="41">
        <f>IFERROR(SUM(X217:X224),"0")</f>
        <v>2115</v>
      </c>
      <c r="Y226" s="41">
        <f>IFERROR(SUM(Y217:Y224),"0")</f>
        <v>2127.6000000000004</v>
      </c>
      <c r="Z226" s="40"/>
      <c r="AA226" s="64"/>
      <c r="AB226" s="64"/>
      <c r="AC226" s="64"/>
    </row>
    <row r="227" spans="1:68" ht="14.25" hidden="1" customHeight="1" x14ac:dyDescent="0.25">
      <c r="A227" s="835" t="s">
        <v>84</v>
      </c>
      <c r="B227" s="835"/>
      <c r="C227" s="835"/>
      <c r="D227" s="835"/>
      <c r="E227" s="835"/>
      <c r="F227" s="835"/>
      <c r="G227" s="835"/>
      <c r="H227" s="835"/>
      <c r="I227" s="835"/>
      <c r="J227" s="835"/>
      <c r="K227" s="835"/>
      <c r="L227" s="835"/>
      <c r="M227" s="835"/>
      <c r="N227" s="835"/>
      <c r="O227" s="835"/>
      <c r="P227" s="835"/>
      <c r="Q227" s="835"/>
      <c r="R227" s="835"/>
      <c r="S227" s="835"/>
      <c r="T227" s="835"/>
      <c r="U227" s="835"/>
      <c r="V227" s="835"/>
      <c r="W227" s="835"/>
      <c r="X227" s="835"/>
      <c r="Y227" s="835"/>
      <c r="Z227" s="835"/>
      <c r="AA227" s="63"/>
      <c r="AB227" s="63"/>
      <c r="AC227" s="63"/>
    </row>
    <row r="228" spans="1:68" ht="27" customHeight="1" x14ac:dyDescent="0.25">
      <c r="A228" s="60" t="s">
        <v>402</v>
      </c>
      <c r="B228" s="60" t="s">
        <v>403</v>
      </c>
      <c r="C228" s="34">
        <v>4301051408</v>
      </c>
      <c r="D228" s="836">
        <v>4680115881594</v>
      </c>
      <c r="E228" s="836"/>
      <c r="F228" s="59">
        <v>1.35</v>
      </c>
      <c r="G228" s="35">
        <v>6</v>
      </c>
      <c r="H228" s="59">
        <v>8.1</v>
      </c>
      <c r="I228" s="59">
        <v>8.6639999999999997</v>
      </c>
      <c r="J228" s="35">
        <v>56</v>
      </c>
      <c r="K228" s="35" t="s">
        <v>130</v>
      </c>
      <c r="L228" s="35" t="s">
        <v>45</v>
      </c>
      <c r="M228" s="36" t="s">
        <v>133</v>
      </c>
      <c r="N228" s="36"/>
      <c r="O228" s="35">
        <v>40</v>
      </c>
      <c r="P228" s="9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38"/>
      <c r="R228" s="838"/>
      <c r="S228" s="838"/>
      <c r="T228" s="839"/>
      <c r="U228" s="37" t="s">
        <v>45</v>
      </c>
      <c r="V228" s="37" t="s">
        <v>45</v>
      </c>
      <c r="W228" s="38" t="s">
        <v>0</v>
      </c>
      <c r="X228" s="56">
        <v>80</v>
      </c>
      <c r="Y228" s="53">
        <f t="shared" ref="Y228:Y238" si="41">IFERROR(IF(X228="",0,CEILING((X228/$H228),1)*$H228),"")</f>
        <v>81</v>
      </c>
      <c r="Z228" s="39">
        <f>IFERROR(IF(Y228=0,"",ROUNDUP(Y228/H228,0)*0.02175),"")</f>
        <v>0.21749999999999997</v>
      </c>
      <c r="AA228" s="65" t="s">
        <v>45</v>
      </c>
      <c r="AB228" s="66" t="s">
        <v>45</v>
      </c>
      <c r="AC228" s="305" t="s">
        <v>404</v>
      </c>
      <c r="AG228" s="75"/>
      <c r="AJ228" s="79" t="s">
        <v>45</v>
      </c>
      <c r="AK228" s="79">
        <v>0</v>
      </c>
      <c r="BB228" s="306" t="s">
        <v>66</v>
      </c>
      <c r="BM228" s="75">
        <f t="shared" ref="BM228:BM238" si="42">IFERROR(X228*I228/H228,"0")</f>
        <v>85.57037037037037</v>
      </c>
      <c r="BN228" s="75">
        <f t="shared" ref="BN228:BN238" si="43">IFERROR(Y228*I228/H228,"0")</f>
        <v>86.64</v>
      </c>
      <c r="BO228" s="75">
        <f t="shared" ref="BO228:BO238" si="44">IFERROR(1/J228*(X228/H228),"0")</f>
        <v>0.17636684303350972</v>
      </c>
      <c r="BP228" s="75">
        <f t="shared" ref="BP228:BP238" si="45">IFERROR(1/J228*(Y228/H228),"0")</f>
        <v>0.17857142857142855</v>
      </c>
    </row>
    <row r="229" spans="1:68" ht="16.5" customHeight="1" x14ac:dyDescent="0.25">
      <c r="A229" s="60" t="s">
        <v>405</v>
      </c>
      <c r="B229" s="60" t="s">
        <v>406</v>
      </c>
      <c r="C229" s="34">
        <v>4301051754</v>
      </c>
      <c r="D229" s="836">
        <v>4680115880962</v>
      </c>
      <c r="E229" s="836"/>
      <c r="F229" s="59">
        <v>1.3</v>
      </c>
      <c r="G229" s="35">
        <v>6</v>
      </c>
      <c r="H229" s="59">
        <v>7.8</v>
      </c>
      <c r="I229" s="59">
        <v>8.3640000000000008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40</v>
      </c>
      <c r="P229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38"/>
      <c r="R229" s="838"/>
      <c r="S229" s="838"/>
      <c r="T229" s="839"/>
      <c r="U229" s="37" t="s">
        <v>45</v>
      </c>
      <c r="V229" s="37" t="s">
        <v>45</v>
      </c>
      <c r="W229" s="38" t="s">
        <v>0</v>
      </c>
      <c r="X229" s="56">
        <v>380</v>
      </c>
      <c r="Y229" s="53">
        <f t="shared" si="41"/>
        <v>382.2</v>
      </c>
      <c r="Z229" s="39">
        <f>IFERROR(IF(Y229=0,"",ROUNDUP(Y229/H229,0)*0.02175),"")</f>
        <v>1.06575</v>
      </c>
      <c r="AA229" s="65" t="s">
        <v>45</v>
      </c>
      <c r="AB229" s="66" t="s">
        <v>45</v>
      </c>
      <c r="AC229" s="307" t="s">
        <v>407</v>
      </c>
      <c r="AG229" s="75"/>
      <c r="AJ229" s="79" t="s">
        <v>45</v>
      </c>
      <c r="AK229" s="79">
        <v>0</v>
      </c>
      <c r="BB229" s="308" t="s">
        <v>66</v>
      </c>
      <c r="BM229" s="75">
        <f t="shared" si="42"/>
        <v>407.47692307692313</v>
      </c>
      <c r="BN229" s="75">
        <f t="shared" si="43"/>
        <v>409.83600000000001</v>
      </c>
      <c r="BO229" s="75">
        <f t="shared" si="44"/>
        <v>0.86996336996336998</v>
      </c>
      <c r="BP229" s="75">
        <f t="shared" si="45"/>
        <v>0.875</v>
      </c>
    </row>
    <row r="230" spans="1:68" ht="27" hidden="1" customHeight="1" x14ac:dyDescent="0.25">
      <c r="A230" s="60" t="s">
        <v>408</v>
      </c>
      <c r="B230" s="60" t="s">
        <v>409</v>
      </c>
      <c r="C230" s="34">
        <v>4301051411</v>
      </c>
      <c r="D230" s="836">
        <v>4680115881617</v>
      </c>
      <c r="E230" s="836"/>
      <c r="F230" s="59">
        <v>1.35</v>
      </c>
      <c r="G230" s="35">
        <v>6</v>
      </c>
      <c r="H230" s="59">
        <v>8.1</v>
      </c>
      <c r="I230" s="59">
        <v>8.6460000000000008</v>
      </c>
      <c r="J230" s="35">
        <v>56</v>
      </c>
      <c r="K230" s="35" t="s">
        <v>130</v>
      </c>
      <c r="L230" s="35" t="s">
        <v>45</v>
      </c>
      <c r="M230" s="36" t="s">
        <v>133</v>
      </c>
      <c r="N230" s="36"/>
      <c r="O230" s="35">
        <v>40</v>
      </c>
      <c r="P230" s="9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38"/>
      <c r="R230" s="838"/>
      <c r="S230" s="838"/>
      <c r="T230" s="83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410</v>
      </c>
      <c r="AG230" s="75"/>
      <c r="AJ230" s="79" t="s">
        <v>45</v>
      </c>
      <c r="AK230" s="79">
        <v>0</v>
      </c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411</v>
      </c>
      <c r="B231" s="60" t="s">
        <v>412</v>
      </c>
      <c r="C231" s="34">
        <v>4301051632</v>
      </c>
      <c r="D231" s="836">
        <v>4680115880573</v>
      </c>
      <c r="E231" s="836"/>
      <c r="F231" s="59">
        <v>1.45</v>
      </c>
      <c r="G231" s="35">
        <v>6</v>
      </c>
      <c r="H231" s="59">
        <v>8.6999999999999993</v>
      </c>
      <c r="I231" s="59">
        <v>9.2639999999999993</v>
      </c>
      <c r="J231" s="35">
        <v>56</v>
      </c>
      <c r="K231" s="35" t="s">
        <v>130</v>
      </c>
      <c r="L231" s="35" t="s">
        <v>45</v>
      </c>
      <c r="M231" s="36" t="s">
        <v>82</v>
      </c>
      <c r="N231" s="36"/>
      <c r="O231" s="35">
        <v>45</v>
      </c>
      <c r="P231" s="9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38"/>
      <c r="R231" s="838"/>
      <c r="S231" s="838"/>
      <c r="T231" s="839"/>
      <c r="U231" s="37" t="s">
        <v>45</v>
      </c>
      <c r="V231" s="37" t="s">
        <v>45</v>
      </c>
      <c r="W231" s="38" t="s">
        <v>0</v>
      </c>
      <c r="X231" s="56">
        <v>390</v>
      </c>
      <c r="Y231" s="53">
        <f t="shared" si="41"/>
        <v>391.49999999999994</v>
      </c>
      <c r="Z231" s="39">
        <f>IFERROR(IF(Y231=0,"",ROUNDUP(Y231/H231,0)*0.02175),"")</f>
        <v>0.9787499999999999</v>
      </c>
      <c r="AA231" s="65" t="s">
        <v>45</v>
      </c>
      <c r="AB231" s="66" t="s">
        <v>45</v>
      </c>
      <c r="AC231" s="311" t="s">
        <v>413</v>
      </c>
      <c r="AG231" s="75"/>
      <c r="AJ231" s="79" t="s">
        <v>45</v>
      </c>
      <c r="AK231" s="79">
        <v>0</v>
      </c>
      <c r="BB231" s="312" t="s">
        <v>66</v>
      </c>
      <c r="BM231" s="75">
        <f t="shared" si="42"/>
        <v>415.28275862068966</v>
      </c>
      <c r="BN231" s="75">
        <f t="shared" si="43"/>
        <v>416.87999999999994</v>
      </c>
      <c r="BO231" s="75">
        <f t="shared" si="44"/>
        <v>0.80049261083743839</v>
      </c>
      <c r="BP231" s="75">
        <f t="shared" si="45"/>
        <v>0.80357142857142849</v>
      </c>
    </row>
    <row r="232" spans="1:68" ht="27" hidden="1" customHeight="1" x14ac:dyDescent="0.25">
      <c r="A232" s="60" t="s">
        <v>414</v>
      </c>
      <c r="B232" s="60" t="s">
        <v>415</v>
      </c>
      <c r="C232" s="34">
        <v>4301051407</v>
      </c>
      <c r="D232" s="836">
        <v>4680115882195</v>
      </c>
      <c r="E232" s="836"/>
      <c r="F232" s="59">
        <v>0.4</v>
      </c>
      <c r="G232" s="35">
        <v>6</v>
      </c>
      <c r="H232" s="59">
        <v>2.4</v>
      </c>
      <c r="I232" s="59">
        <v>2.69</v>
      </c>
      <c r="J232" s="35">
        <v>156</v>
      </c>
      <c r="K232" s="35" t="s">
        <v>89</v>
      </c>
      <c r="L232" s="35" t="s">
        <v>45</v>
      </c>
      <c r="M232" s="36" t="s">
        <v>133</v>
      </c>
      <c r="N232" s="36"/>
      <c r="O232" s="35">
        <v>40</v>
      </c>
      <c r="P232" s="9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38"/>
      <c r="R232" s="838"/>
      <c r="S232" s="838"/>
      <c r="T232" s="83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ref="Z232:Z238" si="46">IFERROR(IF(Y232=0,"",ROUNDUP(Y232/H232,0)*0.00753),"")</f>
        <v/>
      </c>
      <c r="AA232" s="65" t="s">
        <v>45</v>
      </c>
      <c r="AB232" s="66" t="s">
        <v>45</v>
      </c>
      <c r="AC232" s="313" t="s">
        <v>404</v>
      </c>
      <c r="AG232" s="75"/>
      <c r="AJ232" s="79" t="s">
        <v>45</v>
      </c>
      <c r="AK232" s="79">
        <v>0</v>
      </c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37.5" hidden="1" customHeight="1" x14ac:dyDescent="0.25">
      <c r="A233" s="60" t="s">
        <v>416</v>
      </c>
      <c r="B233" s="60" t="s">
        <v>417</v>
      </c>
      <c r="C233" s="34">
        <v>4301051752</v>
      </c>
      <c r="D233" s="836">
        <v>4680115882607</v>
      </c>
      <c r="E233" s="83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 t="s">
        <v>45</v>
      </c>
      <c r="M233" s="36" t="s">
        <v>167</v>
      </c>
      <c r="N233" s="36"/>
      <c r="O233" s="35">
        <v>45</v>
      </c>
      <c r="P233" s="9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38"/>
      <c r="R233" s="838"/>
      <c r="S233" s="838"/>
      <c r="T233" s="83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418</v>
      </c>
      <c r="AG233" s="75"/>
      <c r="AJ233" s="79" t="s">
        <v>45</v>
      </c>
      <c r="AK233" s="79">
        <v>0</v>
      </c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419</v>
      </c>
      <c r="B234" s="60" t="s">
        <v>420</v>
      </c>
      <c r="C234" s="34">
        <v>4301051630</v>
      </c>
      <c r="D234" s="836">
        <v>4680115880092</v>
      </c>
      <c r="E234" s="83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 t="s">
        <v>45</v>
      </c>
      <c r="M234" s="36" t="s">
        <v>82</v>
      </c>
      <c r="N234" s="36"/>
      <c r="O234" s="35">
        <v>45</v>
      </c>
      <c r="P234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38"/>
      <c r="R234" s="838"/>
      <c r="S234" s="838"/>
      <c r="T234" s="839"/>
      <c r="U234" s="37" t="s">
        <v>45</v>
      </c>
      <c r="V234" s="37" t="s">
        <v>45</v>
      </c>
      <c r="W234" s="38" t="s">
        <v>0</v>
      </c>
      <c r="X234" s="56">
        <v>100</v>
      </c>
      <c r="Y234" s="53">
        <f t="shared" si="41"/>
        <v>100.8</v>
      </c>
      <c r="Z234" s="39">
        <f t="shared" si="46"/>
        <v>0.31625999999999999</v>
      </c>
      <c r="AA234" s="65" t="s">
        <v>45</v>
      </c>
      <c r="AB234" s="66" t="s">
        <v>45</v>
      </c>
      <c r="AC234" s="317" t="s">
        <v>421</v>
      </c>
      <c r="AG234" s="75"/>
      <c r="AJ234" s="79" t="s">
        <v>45</v>
      </c>
      <c r="AK234" s="79">
        <v>0</v>
      </c>
      <c r="BB234" s="318" t="s">
        <v>66</v>
      </c>
      <c r="BM234" s="75">
        <f t="shared" si="42"/>
        <v>111.33333333333333</v>
      </c>
      <c r="BN234" s="75">
        <f t="shared" si="43"/>
        <v>112.224</v>
      </c>
      <c r="BO234" s="75">
        <f t="shared" si="44"/>
        <v>0.26709401709401709</v>
      </c>
      <c r="BP234" s="75">
        <f t="shared" si="45"/>
        <v>0.26923076923076922</v>
      </c>
    </row>
    <row r="235" spans="1:68" ht="27" customHeight="1" x14ac:dyDescent="0.25">
      <c r="A235" s="60" t="s">
        <v>422</v>
      </c>
      <c r="B235" s="60" t="s">
        <v>423</v>
      </c>
      <c r="C235" s="34">
        <v>4301051631</v>
      </c>
      <c r="D235" s="836">
        <v>4680115880221</v>
      </c>
      <c r="E235" s="836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9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38"/>
      <c r="R235" s="838"/>
      <c r="S235" s="838"/>
      <c r="T235" s="839"/>
      <c r="U235" s="37" t="s">
        <v>45</v>
      </c>
      <c r="V235" s="37" t="s">
        <v>45</v>
      </c>
      <c r="W235" s="38" t="s">
        <v>0</v>
      </c>
      <c r="X235" s="56">
        <v>4</v>
      </c>
      <c r="Y235" s="53">
        <f t="shared" si="41"/>
        <v>4.8</v>
      </c>
      <c r="Z235" s="39">
        <f t="shared" si="46"/>
        <v>1.506E-2</v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42"/>
        <v>4.453333333333334</v>
      </c>
      <c r="BN235" s="75">
        <f t="shared" si="43"/>
        <v>5.3440000000000003</v>
      </c>
      <c r="BO235" s="75">
        <f t="shared" si="44"/>
        <v>1.0683760683760684E-2</v>
      </c>
      <c r="BP235" s="75">
        <f t="shared" si="45"/>
        <v>1.282051282051282E-2</v>
      </c>
    </row>
    <row r="236" spans="1:68" ht="27" hidden="1" customHeight="1" x14ac:dyDescent="0.25">
      <c r="A236" s="60" t="s">
        <v>424</v>
      </c>
      <c r="B236" s="60" t="s">
        <v>425</v>
      </c>
      <c r="C236" s="34">
        <v>4301051749</v>
      </c>
      <c r="D236" s="836">
        <v>4680115882942</v>
      </c>
      <c r="E236" s="83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40</v>
      </c>
      <c r="P236" s="9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38"/>
      <c r="R236" s="838"/>
      <c r="S236" s="838"/>
      <c r="T236" s="83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407</v>
      </c>
      <c r="AG236" s="75"/>
      <c r="AJ236" s="79" t="s">
        <v>45</v>
      </c>
      <c r="AK236" s="79">
        <v>0</v>
      </c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4301051753</v>
      </c>
      <c r="D237" s="836">
        <v>4680115880504</v>
      </c>
      <c r="E237" s="83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9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38"/>
      <c r="R237" s="838"/>
      <c r="S237" s="838"/>
      <c r="T237" s="839"/>
      <c r="U237" s="37" t="s">
        <v>45</v>
      </c>
      <c r="V237" s="37" t="s">
        <v>45</v>
      </c>
      <c r="W237" s="38" t="s">
        <v>0</v>
      </c>
      <c r="X237" s="56">
        <v>18</v>
      </c>
      <c r="Y237" s="53">
        <f t="shared" si="41"/>
        <v>19.2</v>
      </c>
      <c r="Z237" s="39">
        <f t="shared" si="46"/>
        <v>6.0240000000000002E-2</v>
      </c>
      <c r="AA237" s="65" t="s">
        <v>45</v>
      </c>
      <c r="AB237" s="66" t="s">
        <v>45</v>
      </c>
      <c r="AC237" s="323" t="s">
        <v>407</v>
      </c>
      <c r="AG237" s="75"/>
      <c r="AJ237" s="79" t="s">
        <v>45</v>
      </c>
      <c r="AK237" s="79">
        <v>0</v>
      </c>
      <c r="BB237" s="324" t="s">
        <v>66</v>
      </c>
      <c r="BM237" s="75">
        <f t="shared" si="42"/>
        <v>20.040000000000003</v>
      </c>
      <c r="BN237" s="75">
        <f t="shared" si="43"/>
        <v>21.376000000000001</v>
      </c>
      <c r="BO237" s="75">
        <f t="shared" si="44"/>
        <v>4.8076923076923073E-2</v>
      </c>
      <c r="BP237" s="75">
        <f t="shared" si="45"/>
        <v>5.128205128205128E-2</v>
      </c>
    </row>
    <row r="238" spans="1:68" ht="27" customHeight="1" x14ac:dyDescent="0.25">
      <c r="A238" s="60" t="s">
        <v>428</v>
      </c>
      <c r="B238" s="60" t="s">
        <v>429</v>
      </c>
      <c r="C238" s="34">
        <v>4301051410</v>
      </c>
      <c r="D238" s="836">
        <v>4680115882164</v>
      </c>
      <c r="E238" s="836"/>
      <c r="F238" s="59">
        <v>0.4</v>
      </c>
      <c r="G238" s="35">
        <v>6</v>
      </c>
      <c r="H238" s="59">
        <v>2.4</v>
      </c>
      <c r="I238" s="59">
        <v>2.6779999999999999</v>
      </c>
      <c r="J238" s="35">
        <v>156</v>
      </c>
      <c r="K238" s="35" t="s">
        <v>89</v>
      </c>
      <c r="L238" s="35" t="s">
        <v>45</v>
      </c>
      <c r="M238" s="36" t="s">
        <v>133</v>
      </c>
      <c r="N238" s="36"/>
      <c r="O238" s="35">
        <v>40</v>
      </c>
      <c r="P238" s="9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38"/>
      <c r="R238" s="838"/>
      <c r="S238" s="838"/>
      <c r="T238" s="839"/>
      <c r="U238" s="37" t="s">
        <v>45</v>
      </c>
      <c r="V238" s="37" t="s">
        <v>45</v>
      </c>
      <c r="W238" s="38" t="s">
        <v>0</v>
      </c>
      <c r="X238" s="56">
        <v>60</v>
      </c>
      <c r="Y238" s="53">
        <f t="shared" si="41"/>
        <v>60</v>
      </c>
      <c r="Z238" s="39">
        <f t="shared" si="46"/>
        <v>0.18825</v>
      </c>
      <c r="AA238" s="65" t="s">
        <v>45</v>
      </c>
      <c r="AB238" s="66" t="s">
        <v>45</v>
      </c>
      <c r="AC238" s="325" t="s">
        <v>410</v>
      </c>
      <c r="AG238" s="75"/>
      <c r="AJ238" s="79" t="s">
        <v>45</v>
      </c>
      <c r="AK238" s="79">
        <v>0</v>
      </c>
      <c r="BB238" s="326" t="s">
        <v>66</v>
      </c>
      <c r="BM238" s="75">
        <f t="shared" si="42"/>
        <v>66.95</v>
      </c>
      <c r="BN238" s="75">
        <f t="shared" si="43"/>
        <v>66.95</v>
      </c>
      <c r="BO238" s="75">
        <f t="shared" si="44"/>
        <v>0.16025641025641024</v>
      </c>
      <c r="BP238" s="75">
        <f t="shared" si="45"/>
        <v>0.16025641025641024</v>
      </c>
    </row>
    <row r="239" spans="1:68" x14ac:dyDescent="0.2">
      <c r="A239" s="843"/>
      <c r="B239" s="843"/>
      <c r="C239" s="843"/>
      <c r="D239" s="843"/>
      <c r="E239" s="843"/>
      <c r="F239" s="843"/>
      <c r="G239" s="843"/>
      <c r="H239" s="843"/>
      <c r="I239" s="843"/>
      <c r="J239" s="843"/>
      <c r="K239" s="843"/>
      <c r="L239" s="843"/>
      <c r="M239" s="843"/>
      <c r="N239" s="843"/>
      <c r="O239" s="844"/>
      <c r="P239" s="840" t="s">
        <v>40</v>
      </c>
      <c r="Q239" s="841"/>
      <c r="R239" s="841"/>
      <c r="S239" s="841"/>
      <c r="T239" s="841"/>
      <c r="U239" s="841"/>
      <c r="V239" s="842"/>
      <c r="W239" s="40" t="s">
        <v>39</v>
      </c>
      <c r="X239" s="41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179.25541146805514</v>
      </c>
      <c r="Y239" s="41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181</v>
      </c>
      <c r="Z239" s="41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2.8418100000000002</v>
      </c>
      <c r="AA239" s="64"/>
      <c r="AB239" s="64"/>
      <c r="AC239" s="64"/>
    </row>
    <row r="240" spans="1:68" x14ac:dyDescent="0.2">
      <c r="A240" s="843"/>
      <c r="B240" s="843"/>
      <c r="C240" s="843"/>
      <c r="D240" s="843"/>
      <c r="E240" s="843"/>
      <c r="F240" s="843"/>
      <c r="G240" s="843"/>
      <c r="H240" s="843"/>
      <c r="I240" s="843"/>
      <c r="J240" s="843"/>
      <c r="K240" s="843"/>
      <c r="L240" s="843"/>
      <c r="M240" s="843"/>
      <c r="N240" s="843"/>
      <c r="O240" s="844"/>
      <c r="P240" s="840" t="s">
        <v>40</v>
      </c>
      <c r="Q240" s="841"/>
      <c r="R240" s="841"/>
      <c r="S240" s="841"/>
      <c r="T240" s="841"/>
      <c r="U240" s="841"/>
      <c r="V240" s="842"/>
      <c r="W240" s="40" t="s">
        <v>0</v>
      </c>
      <c r="X240" s="41">
        <f>IFERROR(SUM(X228:X238),"0")</f>
        <v>1032</v>
      </c>
      <c r="Y240" s="41">
        <f>IFERROR(SUM(Y228:Y238),"0")</f>
        <v>1039.5</v>
      </c>
      <c r="Z240" s="40"/>
      <c r="AA240" s="64"/>
      <c r="AB240" s="64"/>
      <c r="AC240" s="64"/>
    </row>
    <row r="241" spans="1:68" ht="14.25" hidden="1" customHeight="1" x14ac:dyDescent="0.25">
      <c r="A241" s="835" t="s">
        <v>225</v>
      </c>
      <c r="B241" s="835"/>
      <c r="C241" s="835"/>
      <c r="D241" s="835"/>
      <c r="E241" s="835"/>
      <c r="F241" s="835"/>
      <c r="G241" s="835"/>
      <c r="H241" s="835"/>
      <c r="I241" s="835"/>
      <c r="J241" s="835"/>
      <c r="K241" s="835"/>
      <c r="L241" s="835"/>
      <c r="M241" s="835"/>
      <c r="N241" s="835"/>
      <c r="O241" s="835"/>
      <c r="P241" s="835"/>
      <c r="Q241" s="835"/>
      <c r="R241" s="835"/>
      <c r="S241" s="835"/>
      <c r="T241" s="835"/>
      <c r="U241" s="835"/>
      <c r="V241" s="835"/>
      <c r="W241" s="835"/>
      <c r="X241" s="835"/>
      <c r="Y241" s="835"/>
      <c r="Z241" s="835"/>
      <c r="AA241" s="63"/>
      <c r="AB241" s="63"/>
      <c r="AC241" s="63"/>
    </row>
    <row r="242" spans="1:68" ht="16.5" hidden="1" customHeight="1" x14ac:dyDescent="0.25">
      <c r="A242" s="60" t="s">
        <v>430</v>
      </c>
      <c r="B242" s="60" t="s">
        <v>431</v>
      </c>
      <c r="C242" s="34">
        <v>4301060360</v>
      </c>
      <c r="D242" s="836">
        <v>4680115882874</v>
      </c>
      <c r="E242" s="83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89</v>
      </c>
      <c r="L242" s="35" t="s">
        <v>45</v>
      </c>
      <c r="M242" s="36" t="s">
        <v>82</v>
      </c>
      <c r="N242" s="36"/>
      <c r="O242" s="35">
        <v>30</v>
      </c>
      <c r="P242" s="9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38"/>
      <c r="R242" s="838"/>
      <c r="S242" s="838"/>
      <c r="T242" s="83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hidden="1" customHeight="1" x14ac:dyDescent="0.25">
      <c r="A243" s="60" t="s">
        <v>430</v>
      </c>
      <c r="B243" s="60" t="s">
        <v>433</v>
      </c>
      <c r="C243" s="34">
        <v>4301060404</v>
      </c>
      <c r="D243" s="836">
        <v>4680115882874</v>
      </c>
      <c r="E243" s="83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89</v>
      </c>
      <c r="L243" s="35" t="s">
        <v>45</v>
      </c>
      <c r="M243" s="36" t="s">
        <v>82</v>
      </c>
      <c r="N243" s="36"/>
      <c r="O243" s="35">
        <v>40</v>
      </c>
      <c r="P243" s="96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838"/>
      <c r="R243" s="838"/>
      <c r="S243" s="838"/>
      <c r="T243" s="83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434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435</v>
      </c>
      <c r="B244" s="60" t="s">
        <v>436</v>
      </c>
      <c r="C244" s="34">
        <v>4301060359</v>
      </c>
      <c r="D244" s="836">
        <v>4680115884434</v>
      </c>
      <c r="E244" s="836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30</v>
      </c>
      <c r="P244" s="9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38"/>
      <c r="R244" s="838"/>
      <c r="S244" s="838"/>
      <c r="T244" s="839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437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438</v>
      </c>
      <c r="B245" s="60" t="s">
        <v>439</v>
      </c>
      <c r="C245" s="34">
        <v>4301060375</v>
      </c>
      <c r="D245" s="836">
        <v>4680115880818</v>
      </c>
      <c r="E245" s="836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89</v>
      </c>
      <c r="L245" s="35" t="s">
        <v>45</v>
      </c>
      <c r="M245" s="36" t="s">
        <v>82</v>
      </c>
      <c r="N245" s="36"/>
      <c r="O245" s="35">
        <v>40</v>
      </c>
      <c r="P245" s="9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38"/>
      <c r="R245" s="838"/>
      <c r="S245" s="838"/>
      <c r="T245" s="839"/>
      <c r="U245" s="37" t="s">
        <v>45</v>
      </c>
      <c r="V245" s="37" t="s">
        <v>45</v>
      </c>
      <c r="W245" s="38" t="s">
        <v>0</v>
      </c>
      <c r="X245" s="56">
        <v>100</v>
      </c>
      <c r="Y245" s="53">
        <f>IFERROR(IF(X245="",0,CEILING((X245/$H245),1)*$H245),"")</f>
        <v>100.8</v>
      </c>
      <c r="Z245" s="39">
        <f>IFERROR(IF(Y245=0,"",ROUNDUP(Y245/H245,0)*0.00753),"")</f>
        <v>0.31625999999999999</v>
      </c>
      <c r="AA245" s="65" t="s">
        <v>45</v>
      </c>
      <c r="AB245" s="66" t="s">
        <v>45</v>
      </c>
      <c r="AC245" s="333" t="s">
        <v>440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111.33333333333333</v>
      </c>
      <c r="BN245" s="75">
        <f>IFERROR(Y245*I245/H245,"0")</f>
        <v>112.224</v>
      </c>
      <c r="BO245" s="75">
        <f>IFERROR(1/J245*(X245/H245),"0")</f>
        <v>0.26709401709401709</v>
      </c>
      <c r="BP245" s="75">
        <f>IFERROR(1/J245*(Y245/H245),"0")</f>
        <v>0.26923076923076922</v>
      </c>
    </row>
    <row r="246" spans="1:68" ht="27" hidden="1" customHeight="1" x14ac:dyDescent="0.25">
      <c r="A246" s="60" t="s">
        <v>441</v>
      </c>
      <c r="B246" s="60" t="s">
        <v>442</v>
      </c>
      <c r="C246" s="34">
        <v>4301060389</v>
      </c>
      <c r="D246" s="836">
        <v>4680115880801</v>
      </c>
      <c r="E246" s="836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133</v>
      </c>
      <c r="N246" s="36"/>
      <c r="O246" s="35">
        <v>40</v>
      </c>
      <c r="P246" s="9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38"/>
      <c r="R246" s="838"/>
      <c r="S246" s="838"/>
      <c r="T246" s="83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443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843"/>
      <c r="B247" s="843"/>
      <c r="C247" s="843"/>
      <c r="D247" s="843"/>
      <c r="E247" s="843"/>
      <c r="F247" s="843"/>
      <c r="G247" s="843"/>
      <c r="H247" s="843"/>
      <c r="I247" s="843"/>
      <c r="J247" s="843"/>
      <c r="K247" s="843"/>
      <c r="L247" s="843"/>
      <c r="M247" s="843"/>
      <c r="N247" s="843"/>
      <c r="O247" s="844"/>
      <c r="P247" s="840" t="s">
        <v>40</v>
      </c>
      <c r="Q247" s="841"/>
      <c r="R247" s="841"/>
      <c r="S247" s="841"/>
      <c r="T247" s="841"/>
      <c r="U247" s="841"/>
      <c r="V247" s="842"/>
      <c r="W247" s="40" t="s">
        <v>39</v>
      </c>
      <c r="X247" s="41">
        <f>IFERROR(X242/H242,"0")+IFERROR(X243/H243,"0")+IFERROR(X244/H244,"0")+IFERROR(X245/H245,"0")+IFERROR(X246/H246,"0")</f>
        <v>41.666666666666671</v>
      </c>
      <c r="Y247" s="41">
        <f>IFERROR(Y242/H242,"0")+IFERROR(Y243/H243,"0")+IFERROR(Y244/H244,"0")+IFERROR(Y245/H245,"0")+IFERROR(Y246/H246,"0")</f>
        <v>42</v>
      </c>
      <c r="Z247" s="41">
        <f>IFERROR(IF(Z242="",0,Z242),"0")+IFERROR(IF(Z243="",0,Z243),"0")+IFERROR(IF(Z244="",0,Z244),"0")+IFERROR(IF(Z245="",0,Z245),"0")+IFERROR(IF(Z246="",0,Z246),"0")</f>
        <v>0.31625999999999999</v>
      </c>
      <c r="AA247" s="64"/>
      <c r="AB247" s="64"/>
      <c r="AC247" s="64"/>
    </row>
    <row r="248" spans="1:68" x14ac:dyDescent="0.2">
      <c r="A248" s="843"/>
      <c r="B248" s="843"/>
      <c r="C248" s="843"/>
      <c r="D248" s="843"/>
      <c r="E248" s="843"/>
      <c r="F248" s="843"/>
      <c r="G248" s="843"/>
      <c r="H248" s="843"/>
      <c r="I248" s="843"/>
      <c r="J248" s="843"/>
      <c r="K248" s="843"/>
      <c r="L248" s="843"/>
      <c r="M248" s="843"/>
      <c r="N248" s="843"/>
      <c r="O248" s="844"/>
      <c r="P248" s="840" t="s">
        <v>40</v>
      </c>
      <c r="Q248" s="841"/>
      <c r="R248" s="841"/>
      <c r="S248" s="841"/>
      <c r="T248" s="841"/>
      <c r="U248" s="841"/>
      <c r="V248" s="842"/>
      <c r="W248" s="40" t="s">
        <v>0</v>
      </c>
      <c r="X248" s="41">
        <f>IFERROR(SUM(X242:X246),"0")</f>
        <v>100</v>
      </c>
      <c r="Y248" s="41">
        <f>IFERROR(SUM(Y242:Y246),"0")</f>
        <v>100.8</v>
      </c>
      <c r="Z248" s="40"/>
      <c r="AA248" s="64"/>
      <c r="AB248" s="64"/>
      <c r="AC248" s="64"/>
    </row>
    <row r="249" spans="1:68" ht="16.5" hidden="1" customHeight="1" x14ac:dyDescent="0.25">
      <c r="A249" s="834" t="s">
        <v>444</v>
      </c>
      <c r="B249" s="834"/>
      <c r="C249" s="834"/>
      <c r="D249" s="834"/>
      <c r="E249" s="834"/>
      <c r="F249" s="834"/>
      <c r="G249" s="834"/>
      <c r="H249" s="834"/>
      <c r="I249" s="834"/>
      <c r="J249" s="834"/>
      <c r="K249" s="834"/>
      <c r="L249" s="834"/>
      <c r="M249" s="834"/>
      <c r="N249" s="834"/>
      <c r="O249" s="834"/>
      <c r="P249" s="834"/>
      <c r="Q249" s="834"/>
      <c r="R249" s="834"/>
      <c r="S249" s="834"/>
      <c r="T249" s="834"/>
      <c r="U249" s="834"/>
      <c r="V249" s="834"/>
      <c r="W249" s="834"/>
      <c r="X249" s="834"/>
      <c r="Y249" s="834"/>
      <c r="Z249" s="834"/>
      <c r="AA249" s="62"/>
      <c r="AB249" s="62"/>
      <c r="AC249" s="62"/>
    </row>
    <row r="250" spans="1:68" ht="14.25" hidden="1" customHeight="1" x14ac:dyDescent="0.25">
      <c r="A250" s="835" t="s">
        <v>125</v>
      </c>
      <c r="B250" s="835"/>
      <c r="C250" s="835"/>
      <c r="D250" s="835"/>
      <c r="E250" s="835"/>
      <c r="F250" s="835"/>
      <c r="G250" s="835"/>
      <c r="H250" s="835"/>
      <c r="I250" s="835"/>
      <c r="J250" s="835"/>
      <c r="K250" s="835"/>
      <c r="L250" s="835"/>
      <c r="M250" s="835"/>
      <c r="N250" s="835"/>
      <c r="O250" s="835"/>
      <c r="P250" s="835"/>
      <c r="Q250" s="835"/>
      <c r="R250" s="835"/>
      <c r="S250" s="835"/>
      <c r="T250" s="835"/>
      <c r="U250" s="835"/>
      <c r="V250" s="835"/>
      <c r="W250" s="835"/>
      <c r="X250" s="835"/>
      <c r="Y250" s="835"/>
      <c r="Z250" s="835"/>
      <c r="AA250" s="63"/>
      <c r="AB250" s="63"/>
      <c r="AC250" s="63"/>
    </row>
    <row r="251" spans="1:68" ht="27" hidden="1" customHeight="1" x14ac:dyDescent="0.25">
      <c r="A251" s="60" t="s">
        <v>445</v>
      </c>
      <c r="B251" s="60" t="s">
        <v>446</v>
      </c>
      <c r="C251" s="34">
        <v>4301011717</v>
      </c>
      <c r="D251" s="836">
        <v>4680115884274</v>
      </c>
      <c r="E251" s="836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 t="s">
        <v>45</v>
      </c>
      <c r="M251" s="36" t="s">
        <v>129</v>
      </c>
      <c r="N251" s="36"/>
      <c r="O251" s="35">
        <v>55</v>
      </c>
      <c r="P251" s="9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38"/>
      <c r="R251" s="838"/>
      <c r="S251" s="838"/>
      <c r="T251" s="83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ref="Y251:Y258" si="47">IFERROR(IF(X251="",0,CEILING((X251/$H251),1)*$H251),"")</f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 t="s">
        <v>45</v>
      </c>
      <c r="AK251" s="79">
        <v>0</v>
      </c>
      <c r="BB251" s="338" t="s">
        <v>66</v>
      </c>
      <c r="BM251" s="75">
        <f t="shared" ref="BM251:BM258" si="48">IFERROR(X251*I251/H251,"0")</f>
        <v>0</v>
      </c>
      <c r="BN251" s="75">
        <f t="shared" ref="BN251:BN258" si="49">IFERROR(Y251*I251/H251,"0")</f>
        <v>0</v>
      </c>
      <c r="BO251" s="75">
        <f t="shared" ref="BO251:BO258" si="50">IFERROR(1/J251*(X251/H251),"0")</f>
        <v>0</v>
      </c>
      <c r="BP251" s="75">
        <f t="shared" ref="BP251:BP258" si="51">IFERROR(1/J251*(Y251/H251),"0")</f>
        <v>0</v>
      </c>
    </row>
    <row r="252" spans="1:68" ht="27" hidden="1" customHeight="1" x14ac:dyDescent="0.25">
      <c r="A252" s="60" t="s">
        <v>445</v>
      </c>
      <c r="B252" s="60" t="s">
        <v>448</v>
      </c>
      <c r="C252" s="34">
        <v>4301011945</v>
      </c>
      <c r="D252" s="836">
        <v>4680115884274</v>
      </c>
      <c r="E252" s="836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 t="s">
        <v>45</v>
      </c>
      <c r="M252" s="36" t="s">
        <v>157</v>
      </c>
      <c r="N252" s="36"/>
      <c r="O252" s="35">
        <v>55</v>
      </c>
      <c r="P252" s="9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38"/>
      <c r="R252" s="838"/>
      <c r="S252" s="838"/>
      <c r="T252" s="83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449</v>
      </c>
      <c r="AG252" s="75"/>
      <c r="AJ252" s="79" t="s">
        <v>45</v>
      </c>
      <c r="AK252" s="79">
        <v>0</v>
      </c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hidden="1" customHeight="1" x14ac:dyDescent="0.25">
      <c r="A253" s="60" t="s">
        <v>450</v>
      </c>
      <c r="B253" s="60" t="s">
        <v>451</v>
      </c>
      <c r="C253" s="34">
        <v>4301011719</v>
      </c>
      <c r="D253" s="836">
        <v>4680115884298</v>
      </c>
      <c r="E253" s="83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129</v>
      </c>
      <c r="N253" s="36"/>
      <c r="O253" s="35">
        <v>55</v>
      </c>
      <c r="P253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38"/>
      <c r="R253" s="838"/>
      <c r="S253" s="838"/>
      <c r="T253" s="83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 t="s">
        <v>45</v>
      </c>
      <c r="AK253" s="79">
        <v>0</v>
      </c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hidden="1" customHeight="1" x14ac:dyDescent="0.25">
      <c r="A254" s="60" t="s">
        <v>453</v>
      </c>
      <c r="B254" s="60" t="s">
        <v>454</v>
      </c>
      <c r="C254" s="34">
        <v>4301011733</v>
      </c>
      <c r="D254" s="836">
        <v>4680115884250</v>
      </c>
      <c r="E254" s="836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133</v>
      </c>
      <c r="N254" s="36"/>
      <c r="O254" s="35">
        <v>55</v>
      </c>
      <c r="P254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38"/>
      <c r="R254" s="838"/>
      <c r="S254" s="838"/>
      <c r="T254" s="83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455</v>
      </c>
      <c r="AG254" s="75"/>
      <c r="AJ254" s="79" t="s">
        <v>45</v>
      </c>
      <c r="AK254" s="79">
        <v>0</v>
      </c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hidden="1" customHeight="1" x14ac:dyDescent="0.25">
      <c r="A255" s="60" t="s">
        <v>453</v>
      </c>
      <c r="B255" s="60" t="s">
        <v>456</v>
      </c>
      <c r="C255" s="34">
        <v>4301011944</v>
      </c>
      <c r="D255" s="836">
        <v>4680115884250</v>
      </c>
      <c r="E255" s="836"/>
      <c r="F255" s="59">
        <v>1.45</v>
      </c>
      <c r="G255" s="35">
        <v>8</v>
      </c>
      <c r="H255" s="59">
        <v>11.6</v>
      </c>
      <c r="I255" s="59">
        <v>12.08</v>
      </c>
      <c r="J255" s="35">
        <v>48</v>
      </c>
      <c r="K255" s="35" t="s">
        <v>130</v>
      </c>
      <c r="L255" s="35" t="s">
        <v>45</v>
      </c>
      <c r="M255" s="36" t="s">
        <v>157</v>
      </c>
      <c r="N255" s="36"/>
      <c r="O255" s="35">
        <v>55</v>
      </c>
      <c r="P255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38"/>
      <c r="R255" s="838"/>
      <c r="S255" s="838"/>
      <c r="T255" s="83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IFERROR(IF(Y255=0,"",ROUNDUP(Y255/H255,0)*0.02039),"")</f>
        <v/>
      </c>
      <c r="AA255" s="65" t="s">
        <v>45</v>
      </c>
      <c r="AB255" s="66" t="s">
        <v>45</v>
      </c>
      <c r="AC255" s="345" t="s">
        <v>449</v>
      </c>
      <c r="AG255" s="75"/>
      <c r="AJ255" s="79" t="s">
        <v>45</v>
      </c>
      <c r="AK255" s="79">
        <v>0</v>
      </c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hidden="1" customHeight="1" x14ac:dyDescent="0.25">
      <c r="A256" s="60" t="s">
        <v>457</v>
      </c>
      <c r="B256" s="60" t="s">
        <v>458</v>
      </c>
      <c r="C256" s="34">
        <v>4301011718</v>
      </c>
      <c r="D256" s="836">
        <v>4680115884281</v>
      </c>
      <c r="E256" s="836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89</v>
      </c>
      <c r="L256" s="35" t="s">
        <v>45</v>
      </c>
      <c r="M256" s="36" t="s">
        <v>129</v>
      </c>
      <c r="N256" s="36"/>
      <c r="O256" s="35">
        <v>55</v>
      </c>
      <c r="P256" s="9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38"/>
      <c r="R256" s="838"/>
      <c r="S256" s="838"/>
      <c r="T256" s="83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hidden="1" customHeight="1" x14ac:dyDescent="0.25">
      <c r="A257" s="60" t="s">
        <v>459</v>
      </c>
      <c r="B257" s="60" t="s">
        <v>460</v>
      </c>
      <c r="C257" s="34">
        <v>4301011720</v>
      </c>
      <c r="D257" s="836">
        <v>4680115884199</v>
      </c>
      <c r="E257" s="836"/>
      <c r="F257" s="59">
        <v>0.37</v>
      </c>
      <c r="G257" s="35">
        <v>10</v>
      </c>
      <c r="H257" s="59">
        <v>3.7</v>
      </c>
      <c r="I257" s="59">
        <v>3.91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38"/>
      <c r="R257" s="838"/>
      <c r="S257" s="838"/>
      <c r="T257" s="83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452</v>
      </c>
      <c r="AG257" s="75"/>
      <c r="AJ257" s="79" t="s">
        <v>45</v>
      </c>
      <c r="AK257" s="79">
        <v>0</v>
      </c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461</v>
      </c>
      <c r="B258" s="60" t="s">
        <v>462</v>
      </c>
      <c r="C258" s="34">
        <v>4301011716</v>
      </c>
      <c r="D258" s="836">
        <v>4680115884267</v>
      </c>
      <c r="E258" s="836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38"/>
      <c r="R258" s="838"/>
      <c r="S258" s="838"/>
      <c r="T258" s="83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463</v>
      </c>
      <c r="AG258" s="75"/>
      <c r="AJ258" s="79" t="s">
        <v>45</v>
      </c>
      <c r="AK258" s="79">
        <v>0</v>
      </c>
      <c r="BB258" s="35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idden="1" x14ac:dyDescent="0.2">
      <c r="A259" s="843"/>
      <c r="B259" s="843"/>
      <c r="C259" s="843"/>
      <c r="D259" s="843"/>
      <c r="E259" s="843"/>
      <c r="F259" s="843"/>
      <c r="G259" s="843"/>
      <c r="H259" s="843"/>
      <c r="I259" s="843"/>
      <c r="J259" s="843"/>
      <c r="K259" s="843"/>
      <c r="L259" s="843"/>
      <c r="M259" s="843"/>
      <c r="N259" s="843"/>
      <c r="O259" s="844"/>
      <c r="P259" s="840" t="s">
        <v>40</v>
      </c>
      <c r="Q259" s="841"/>
      <c r="R259" s="841"/>
      <c r="S259" s="841"/>
      <c r="T259" s="841"/>
      <c r="U259" s="841"/>
      <c r="V259" s="842"/>
      <c r="W259" s="40" t="s">
        <v>39</v>
      </c>
      <c r="X259" s="41">
        <f>IFERROR(X251/H251,"0")+IFERROR(X252/H252,"0")+IFERROR(X253/H253,"0")+IFERROR(X254/H254,"0")+IFERROR(X255/H255,"0")+IFERROR(X256/H256,"0")+IFERROR(X257/H257,"0")+IFERROR(X258/H258,"0")</f>
        <v>0</v>
      </c>
      <c r="Y259" s="41">
        <f>IFERROR(Y251/H251,"0")+IFERROR(Y252/H252,"0")+IFERROR(Y253/H253,"0")+IFERROR(Y254/H254,"0")+IFERROR(Y255/H255,"0")+IFERROR(Y256/H256,"0")+IFERROR(Y257/H257,"0")+IFERROR(Y258/H258,"0")</f>
        <v>0</v>
      </c>
      <c r="Z259" s="4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hidden="1" x14ac:dyDescent="0.2">
      <c r="A260" s="843"/>
      <c r="B260" s="843"/>
      <c r="C260" s="843"/>
      <c r="D260" s="843"/>
      <c r="E260" s="843"/>
      <c r="F260" s="843"/>
      <c r="G260" s="843"/>
      <c r="H260" s="843"/>
      <c r="I260" s="843"/>
      <c r="J260" s="843"/>
      <c r="K260" s="843"/>
      <c r="L260" s="843"/>
      <c r="M260" s="843"/>
      <c r="N260" s="843"/>
      <c r="O260" s="844"/>
      <c r="P260" s="840" t="s">
        <v>40</v>
      </c>
      <c r="Q260" s="841"/>
      <c r="R260" s="841"/>
      <c r="S260" s="841"/>
      <c r="T260" s="841"/>
      <c r="U260" s="841"/>
      <c r="V260" s="842"/>
      <c r="W260" s="40" t="s">
        <v>0</v>
      </c>
      <c r="X260" s="41">
        <f>IFERROR(SUM(X251:X258),"0")</f>
        <v>0</v>
      </c>
      <c r="Y260" s="41">
        <f>IFERROR(SUM(Y251:Y258),"0")</f>
        <v>0</v>
      </c>
      <c r="Z260" s="40"/>
      <c r="AA260" s="64"/>
      <c r="AB260" s="64"/>
      <c r="AC260" s="64"/>
    </row>
    <row r="261" spans="1:68" ht="16.5" hidden="1" customHeight="1" x14ac:dyDescent="0.25">
      <c r="A261" s="834" t="s">
        <v>464</v>
      </c>
      <c r="B261" s="834"/>
      <c r="C261" s="834"/>
      <c r="D261" s="834"/>
      <c r="E261" s="834"/>
      <c r="F261" s="834"/>
      <c r="G261" s="834"/>
      <c r="H261" s="834"/>
      <c r="I261" s="834"/>
      <c r="J261" s="834"/>
      <c r="K261" s="834"/>
      <c r="L261" s="834"/>
      <c r="M261" s="834"/>
      <c r="N261" s="834"/>
      <c r="O261" s="834"/>
      <c r="P261" s="834"/>
      <c r="Q261" s="834"/>
      <c r="R261" s="834"/>
      <c r="S261" s="834"/>
      <c r="T261" s="834"/>
      <c r="U261" s="834"/>
      <c r="V261" s="834"/>
      <c r="W261" s="834"/>
      <c r="X261" s="834"/>
      <c r="Y261" s="834"/>
      <c r="Z261" s="834"/>
      <c r="AA261" s="62"/>
      <c r="AB261" s="62"/>
      <c r="AC261" s="62"/>
    </row>
    <row r="262" spans="1:68" ht="14.25" hidden="1" customHeight="1" x14ac:dyDescent="0.25">
      <c r="A262" s="835" t="s">
        <v>125</v>
      </c>
      <c r="B262" s="835"/>
      <c r="C262" s="835"/>
      <c r="D262" s="835"/>
      <c r="E262" s="835"/>
      <c r="F262" s="835"/>
      <c r="G262" s="835"/>
      <c r="H262" s="835"/>
      <c r="I262" s="835"/>
      <c r="J262" s="835"/>
      <c r="K262" s="835"/>
      <c r="L262" s="835"/>
      <c r="M262" s="835"/>
      <c r="N262" s="835"/>
      <c r="O262" s="835"/>
      <c r="P262" s="835"/>
      <c r="Q262" s="835"/>
      <c r="R262" s="835"/>
      <c r="S262" s="835"/>
      <c r="T262" s="835"/>
      <c r="U262" s="835"/>
      <c r="V262" s="835"/>
      <c r="W262" s="835"/>
      <c r="X262" s="835"/>
      <c r="Y262" s="835"/>
      <c r="Z262" s="835"/>
      <c r="AA262" s="63"/>
      <c r="AB262" s="63"/>
      <c r="AC262" s="63"/>
    </row>
    <row r="263" spans="1:68" ht="27" hidden="1" customHeight="1" x14ac:dyDescent="0.25">
      <c r="A263" s="60" t="s">
        <v>465</v>
      </c>
      <c r="B263" s="60" t="s">
        <v>466</v>
      </c>
      <c r="C263" s="34">
        <v>4301011826</v>
      </c>
      <c r="D263" s="836">
        <v>4680115884137</v>
      </c>
      <c r="E263" s="836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 t="s">
        <v>45</v>
      </c>
      <c r="M263" s="36" t="s">
        <v>129</v>
      </c>
      <c r="N263" s="36"/>
      <c r="O263" s="35">
        <v>55</v>
      </c>
      <c r="P263" s="9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38"/>
      <c r="R263" s="838"/>
      <c r="S263" s="838"/>
      <c r="T263" s="83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52">IFERROR(IF(X263="",0,CEILING((X263/$H263),1)*$H263),"")</f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 t="s">
        <v>45</v>
      </c>
      <c r="AK263" s="79">
        <v>0</v>
      </c>
      <c r="BB263" s="354" t="s">
        <v>66</v>
      </c>
      <c r="BM263" s="75">
        <f t="shared" ref="BM263:BM271" si="53">IFERROR(X263*I263/H263,"0")</f>
        <v>0</v>
      </c>
      <c r="BN263" s="75">
        <f t="shared" ref="BN263:BN271" si="54">IFERROR(Y263*I263/H263,"0")</f>
        <v>0</v>
      </c>
      <c r="BO263" s="75">
        <f t="shared" ref="BO263:BO271" si="55">IFERROR(1/J263*(X263/H263),"0")</f>
        <v>0</v>
      </c>
      <c r="BP263" s="75">
        <f t="shared" ref="BP263:BP271" si="56">IFERROR(1/J263*(Y263/H263),"0")</f>
        <v>0</v>
      </c>
    </row>
    <row r="264" spans="1:68" ht="27" hidden="1" customHeight="1" x14ac:dyDescent="0.25">
      <c r="A264" s="60" t="s">
        <v>465</v>
      </c>
      <c r="B264" s="60" t="s">
        <v>468</v>
      </c>
      <c r="C264" s="34">
        <v>4301011942</v>
      </c>
      <c r="D264" s="836">
        <v>4680115884137</v>
      </c>
      <c r="E264" s="836"/>
      <c r="F264" s="59">
        <v>1.45</v>
      </c>
      <c r="G264" s="35">
        <v>8</v>
      </c>
      <c r="H264" s="59">
        <v>11.6</v>
      </c>
      <c r="I264" s="59">
        <v>12.08</v>
      </c>
      <c r="J264" s="35">
        <v>48</v>
      </c>
      <c r="K264" s="35" t="s">
        <v>130</v>
      </c>
      <c r="L264" s="35" t="s">
        <v>45</v>
      </c>
      <c r="M264" s="36" t="s">
        <v>157</v>
      </c>
      <c r="N264" s="36"/>
      <c r="O264" s="35">
        <v>55</v>
      </c>
      <c r="P264" s="98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38"/>
      <c r="R264" s="838"/>
      <c r="S264" s="838"/>
      <c r="T264" s="83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5" t="s">
        <v>156</v>
      </c>
      <c r="AG264" s="75"/>
      <c r="AJ264" s="79" t="s">
        <v>45</v>
      </c>
      <c r="AK264" s="79">
        <v>0</v>
      </c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hidden="1" customHeight="1" x14ac:dyDescent="0.25">
      <c r="A265" s="60" t="s">
        <v>469</v>
      </c>
      <c r="B265" s="60" t="s">
        <v>470</v>
      </c>
      <c r="C265" s="34">
        <v>4301011724</v>
      </c>
      <c r="D265" s="836">
        <v>4680115884236</v>
      </c>
      <c r="E265" s="83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129</v>
      </c>
      <c r="N265" s="36"/>
      <c r="O265" s="35">
        <v>55</v>
      </c>
      <c r="P265" s="9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38"/>
      <c r="R265" s="838"/>
      <c r="S265" s="838"/>
      <c r="T265" s="83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hidden="1" customHeight="1" x14ac:dyDescent="0.25">
      <c r="A266" s="60" t="s">
        <v>472</v>
      </c>
      <c r="B266" s="60" t="s">
        <v>473</v>
      </c>
      <c r="C266" s="34">
        <v>4301011721</v>
      </c>
      <c r="D266" s="836">
        <v>4680115884175</v>
      </c>
      <c r="E266" s="836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38"/>
      <c r="R266" s="838"/>
      <c r="S266" s="838"/>
      <c r="T266" s="83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474</v>
      </c>
      <c r="AG266" s="75"/>
      <c r="AJ266" s="79" t="s">
        <v>45</v>
      </c>
      <c r="AK266" s="79">
        <v>0</v>
      </c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hidden="1" customHeight="1" x14ac:dyDescent="0.25">
      <c r="A267" s="60" t="s">
        <v>472</v>
      </c>
      <c r="B267" s="60" t="s">
        <v>475</v>
      </c>
      <c r="C267" s="34">
        <v>4301011941</v>
      </c>
      <c r="D267" s="836">
        <v>4680115884175</v>
      </c>
      <c r="E267" s="836"/>
      <c r="F267" s="59">
        <v>1.45</v>
      </c>
      <c r="G267" s="35">
        <v>8</v>
      </c>
      <c r="H267" s="59">
        <v>11.6</v>
      </c>
      <c r="I267" s="59">
        <v>12.08</v>
      </c>
      <c r="J267" s="35">
        <v>48</v>
      </c>
      <c r="K267" s="35" t="s">
        <v>130</v>
      </c>
      <c r="L267" s="35" t="s">
        <v>45</v>
      </c>
      <c r="M267" s="36" t="s">
        <v>157</v>
      </c>
      <c r="N267" s="36"/>
      <c r="O267" s="35">
        <v>55</v>
      </c>
      <c r="P267" s="984" t="s">
        <v>476</v>
      </c>
      <c r="Q267" s="838"/>
      <c r="R267" s="838"/>
      <c r="S267" s="838"/>
      <c r="T267" s="83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IFERROR(IF(Y267=0,"",ROUNDUP(Y267/H267,0)*0.02039),"")</f>
        <v/>
      </c>
      <c r="AA267" s="65" t="s">
        <v>45</v>
      </c>
      <c r="AB267" s="66" t="s">
        <v>45</v>
      </c>
      <c r="AC267" s="361" t="s">
        <v>156</v>
      </c>
      <c r="AG267" s="75"/>
      <c r="AJ267" s="79" t="s">
        <v>45</v>
      </c>
      <c r="AK267" s="79">
        <v>0</v>
      </c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hidden="1" customHeight="1" x14ac:dyDescent="0.25">
      <c r="A268" s="60" t="s">
        <v>477</v>
      </c>
      <c r="B268" s="60" t="s">
        <v>478</v>
      </c>
      <c r="C268" s="34">
        <v>4301011824</v>
      </c>
      <c r="D268" s="836">
        <v>4680115884144</v>
      </c>
      <c r="E268" s="836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89</v>
      </c>
      <c r="L268" s="35" t="s">
        <v>45</v>
      </c>
      <c r="M268" s="36" t="s">
        <v>129</v>
      </c>
      <c r="N268" s="36"/>
      <c r="O268" s="35">
        <v>55</v>
      </c>
      <c r="P268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38"/>
      <c r="R268" s="838"/>
      <c r="S268" s="838"/>
      <c r="T268" s="83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467</v>
      </c>
      <c r="AG268" s="75"/>
      <c r="AJ268" s="79" t="s">
        <v>45</v>
      </c>
      <c r="AK268" s="79">
        <v>0</v>
      </c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hidden="1" customHeight="1" x14ac:dyDescent="0.25">
      <c r="A269" s="60" t="s">
        <v>479</v>
      </c>
      <c r="B269" s="60" t="s">
        <v>480</v>
      </c>
      <c r="C269" s="34">
        <v>4301011963</v>
      </c>
      <c r="D269" s="836">
        <v>4680115885288</v>
      </c>
      <c r="E269" s="83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9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38"/>
      <c r="R269" s="838"/>
      <c r="S269" s="838"/>
      <c r="T269" s="83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481</v>
      </c>
      <c r="AG269" s="75"/>
      <c r="AJ269" s="79" t="s">
        <v>45</v>
      </c>
      <c r="AK269" s="79">
        <v>0</v>
      </c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t="27" hidden="1" customHeight="1" x14ac:dyDescent="0.25">
      <c r="A270" s="60" t="s">
        <v>482</v>
      </c>
      <c r="B270" s="60" t="s">
        <v>483</v>
      </c>
      <c r="C270" s="34">
        <v>4301011726</v>
      </c>
      <c r="D270" s="836">
        <v>4680115884182</v>
      </c>
      <c r="E270" s="836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9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38"/>
      <c r="R270" s="838"/>
      <c r="S270" s="838"/>
      <c r="T270" s="83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3"/>
        <v>0</v>
      </c>
      <c r="BN270" s="75">
        <f t="shared" si="54"/>
        <v>0</v>
      </c>
      <c r="BO270" s="75">
        <f t="shared" si="55"/>
        <v>0</v>
      </c>
      <c r="BP270" s="75">
        <f t="shared" si="56"/>
        <v>0</v>
      </c>
    </row>
    <row r="271" spans="1:68" ht="27" hidden="1" customHeight="1" x14ac:dyDescent="0.25">
      <c r="A271" s="60" t="s">
        <v>484</v>
      </c>
      <c r="B271" s="60" t="s">
        <v>485</v>
      </c>
      <c r="C271" s="34">
        <v>4301011722</v>
      </c>
      <c r="D271" s="836">
        <v>4680115884205</v>
      </c>
      <c r="E271" s="83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9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38"/>
      <c r="R271" s="838"/>
      <c r="S271" s="838"/>
      <c r="T271" s="83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474</v>
      </c>
      <c r="AG271" s="75"/>
      <c r="AJ271" s="79" t="s">
        <v>45</v>
      </c>
      <c r="AK271" s="79">
        <v>0</v>
      </c>
      <c r="BB271" s="370" t="s">
        <v>66</v>
      </c>
      <c r="BM271" s="75">
        <f t="shared" si="53"/>
        <v>0</v>
      </c>
      <c r="BN271" s="75">
        <f t="shared" si="54"/>
        <v>0</v>
      </c>
      <c r="BO271" s="75">
        <f t="shared" si="55"/>
        <v>0</v>
      </c>
      <c r="BP271" s="75">
        <f t="shared" si="56"/>
        <v>0</v>
      </c>
    </row>
    <row r="272" spans="1:68" hidden="1" x14ac:dyDescent="0.2">
      <c r="A272" s="843"/>
      <c r="B272" s="843"/>
      <c r="C272" s="843"/>
      <c r="D272" s="843"/>
      <c r="E272" s="843"/>
      <c r="F272" s="843"/>
      <c r="G272" s="843"/>
      <c r="H272" s="843"/>
      <c r="I272" s="843"/>
      <c r="J272" s="843"/>
      <c r="K272" s="843"/>
      <c r="L272" s="843"/>
      <c r="M272" s="843"/>
      <c r="N272" s="843"/>
      <c r="O272" s="844"/>
      <c r="P272" s="840" t="s">
        <v>40</v>
      </c>
      <c r="Q272" s="841"/>
      <c r="R272" s="841"/>
      <c r="S272" s="841"/>
      <c r="T272" s="841"/>
      <c r="U272" s="841"/>
      <c r="V272" s="842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hidden="1" x14ac:dyDescent="0.2">
      <c r="A273" s="843"/>
      <c r="B273" s="843"/>
      <c r="C273" s="843"/>
      <c r="D273" s="843"/>
      <c r="E273" s="843"/>
      <c r="F273" s="843"/>
      <c r="G273" s="843"/>
      <c r="H273" s="843"/>
      <c r="I273" s="843"/>
      <c r="J273" s="843"/>
      <c r="K273" s="843"/>
      <c r="L273" s="843"/>
      <c r="M273" s="843"/>
      <c r="N273" s="843"/>
      <c r="O273" s="844"/>
      <c r="P273" s="840" t="s">
        <v>40</v>
      </c>
      <c r="Q273" s="841"/>
      <c r="R273" s="841"/>
      <c r="S273" s="841"/>
      <c r="T273" s="841"/>
      <c r="U273" s="841"/>
      <c r="V273" s="842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4.25" hidden="1" customHeight="1" x14ac:dyDescent="0.25">
      <c r="A274" s="835" t="s">
        <v>179</v>
      </c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5"/>
      <c r="P274" s="835"/>
      <c r="Q274" s="835"/>
      <c r="R274" s="835"/>
      <c r="S274" s="835"/>
      <c r="T274" s="835"/>
      <c r="U274" s="835"/>
      <c r="V274" s="835"/>
      <c r="W274" s="835"/>
      <c r="X274" s="835"/>
      <c r="Y274" s="835"/>
      <c r="Z274" s="835"/>
      <c r="AA274" s="63"/>
      <c r="AB274" s="63"/>
      <c r="AC274" s="63"/>
    </row>
    <row r="275" spans="1:68" ht="27" hidden="1" customHeight="1" x14ac:dyDescent="0.25">
      <c r="A275" s="60" t="s">
        <v>486</v>
      </c>
      <c r="B275" s="60" t="s">
        <v>487</v>
      </c>
      <c r="C275" s="34">
        <v>4301020340</v>
      </c>
      <c r="D275" s="836">
        <v>4680115885721</v>
      </c>
      <c r="E275" s="836"/>
      <c r="F275" s="59">
        <v>0.33</v>
      </c>
      <c r="G275" s="35">
        <v>6</v>
      </c>
      <c r="H275" s="59">
        <v>1.98</v>
      </c>
      <c r="I275" s="59">
        <v>2.08</v>
      </c>
      <c r="J275" s="35">
        <v>234</v>
      </c>
      <c r="K275" s="35" t="s">
        <v>83</v>
      </c>
      <c r="L275" s="35" t="s">
        <v>45</v>
      </c>
      <c r="M275" s="36" t="s">
        <v>133</v>
      </c>
      <c r="N275" s="36"/>
      <c r="O275" s="35">
        <v>50</v>
      </c>
      <c r="P275" s="989" t="s">
        <v>488</v>
      </c>
      <c r="Q275" s="838"/>
      <c r="R275" s="838"/>
      <c r="S275" s="838"/>
      <c r="T275" s="839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71" t="s">
        <v>489</v>
      </c>
      <c r="AG275" s="75"/>
      <c r="AJ275" s="79" t="s">
        <v>45</v>
      </c>
      <c r="AK275" s="79">
        <v>0</v>
      </c>
      <c r="BB275" s="37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843"/>
      <c r="B276" s="843"/>
      <c r="C276" s="843"/>
      <c r="D276" s="843"/>
      <c r="E276" s="843"/>
      <c r="F276" s="843"/>
      <c r="G276" s="843"/>
      <c r="H276" s="843"/>
      <c r="I276" s="843"/>
      <c r="J276" s="843"/>
      <c r="K276" s="843"/>
      <c r="L276" s="843"/>
      <c r="M276" s="843"/>
      <c r="N276" s="843"/>
      <c r="O276" s="844"/>
      <c r="P276" s="840" t="s">
        <v>40</v>
      </c>
      <c r="Q276" s="841"/>
      <c r="R276" s="841"/>
      <c r="S276" s="841"/>
      <c r="T276" s="841"/>
      <c r="U276" s="841"/>
      <c r="V276" s="842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843"/>
      <c r="B277" s="843"/>
      <c r="C277" s="843"/>
      <c r="D277" s="843"/>
      <c r="E277" s="843"/>
      <c r="F277" s="843"/>
      <c r="G277" s="843"/>
      <c r="H277" s="843"/>
      <c r="I277" s="843"/>
      <c r="J277" s="843"/>
      <c r="K277" s="843"/>
      <c r="L277" s="843"/>
      <c r="M277" s="843"/>
      <c r="N277" s="843"/>
      <c r="O277" s="844"/>
      <c r="P277" s="840" t="s">
        <v>40</v>
      </c>
      <c r="Q277" s="841"/>
      <c r="R277" s="841"/>
      <c r="S277" s="841"/>
      <c r="T277" s="841"/>
      <c r="U277" s="841"/>
      <c r="V277" s="842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6.5" hidden="1" customHeight="1" x14ac:dyDescent="0.25">
      <c r="A278" s="834" t="s">
        <v>490</v>
      </c>
      <c r="B278" s="834"/>
      <c r="C278" s="834"/>
      <c r="D278" s="834"/>
      <c r="E278" s="834"/>
      <c r="F278" s="834"/>
      <c r="G278" s="834"/>
      <c r="H278" s="834"/>
      <c r="I278" s="834"/>
      <c r="J278" s="834"/>
      <c r="K278" s="834"/>
      <c r="L278" s="834"/>
      <c r="M278" s="834"/>
      <c r="N278" s="834"/>
      <c r="O278" s="834"/>
      <c r="P278" s="834"/>
      <c r="Q278" s="834"/>
      <c r="R278" s="834"/>
      <c r="S278" s="834"/>
      <c r="T278" s="834"/>
      <c r="U278" s="834"/>
      <c r="V278" s="834"/>
      <c r="W278" s="834"/>
      <c r="X278" s="834"/>
      <c r="Y278" s="834"/>
      <c r="Z278" s="834"/>
      <c r="AA278" s="62"/>
      <c r="AB278" s="62"/>
      <c r="AC278" s="62"/>
    </row>
    <row r="279" spans="1:68" ht="14.25" hidden="1" customHeight="1" x14ac:dyDescent="0.25">
      <c r="A279" s="835" t="s">
        <v>125</v>
      </c>
      <c r="B279" s="835"/>
      <c r="C279" s="835"/>
      <c r="D279" s="835"/>
      <c r="E279" s="835"/>
      <c r="F279" s="835"/>
      <c r="G279" s="835"/>
      <c r="H279" s="835"/>
      <c r="I279" s="835"/>
      <c r="J279" s="835"/>
      <c r="K279" s="835"/>
      <c r="L279" s="835"/>
      <c r="M279" s="835"/>
      <c r="N279" s="835"/>
      <c r="O279" s="835"/>
      <c r="P279" s="835"/>
      <c r="Q279" s="835"/>
      <c r="R279" s="835"/>
      <c r="S279" s="835"/>
      <c r="T279" s="835"/>
      <c r="U279" s="835"/>
      <c r="V279" s="835"/>
      <c r="W279" s="835"/>
      <c r="X279" s="835"/>
      <c r="Y279" s="835"/>
      <c r="Z279" s="835"/>
      <c r="AA279" s="63"/>
      <c r="AB279" s="63"/>
      <c r="AC279" s="63"/>
    </row>
    <row r="280" spans="1:68" ht="27" hidden="1" customHeight="1" x14ac:dyDescent="0.25">
      <c r="A280" s="60" t="s">
        <v>491</v>
      </c>
      <c r="B280" s="60" t="s">
        <v>492</v>
      </c>
      <c r="C280" s="34">
        <v>4301011322</v>
      </c>
      <c r="D280" s="836">
        <v>4607091387452</v>
      </c>
      <c r="E280" s="83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133</v>
      </c>
      <c r="N280" s="36"/>
      <c r="O280" s="35">
        <v>55</v>
      </c>
      <c r="P280" s="9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38"/>
      <c r="R280" s="838"/>
      <c r="S280" s="838"/>
      <c r="T280" s="83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ref="Y280:Y289" si="57">IFERROR(IF(X280="",0,CEILING((X280/$H280),1)*$H280),"")</f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493</v>
      </c>
      <c r="AG280" s="75"/>
      <c r="AJ280" s="79" t="s">
        <v>45</v>
      </c>
      <c r="AK280" s="79">
        <v>0</v>
      </c>
      <c r="BB280" s="374" t="s">
        <v>66</v>
      </c>
      <c r="BM280" s="75">
        <f t="shared" ref="BM280:BM289" si="58">IFERROR(X280*I280/H280,"0")</f>
        <v>0</v>
      </c>
      <c r="BN280" s="75">
        <f t="shared" ref="BN280:BN289" si="59">IFERROR(Y280*I280/H280,"0")</f>
        <v>0</v>
      </c>
      <c r="BO280" s="75">
        <f t="shared" ref="BO280:BO289" si="60">IFERROR(1/J280*(X280/H280),"0")</f>
        <v>0</v>
      </c>
      <c r="BP280" s="75">
        <f t="shared" ref="BP280:BP289" si="61">IFERROR(1/J280*(Y280/H280),"0")</f>
        <v>0</v>
      </c>
    </row>
    <row r="281" spans="1:68" ht="27" hidden="1" customHeight="1" x14ac:dyDescent="0.25">
      <c r="A281" s="60" t="s">
        <v>494</v>
      </c>
      <c r="B281" s="60" t="s">
        <v>495</v>
      </c>
      <c r="C281" s="34">
        <v>4301011855</v>
      </c>
      <c r="D281" s="836">
        <v>4680115885837</v>
      </c>
      <c r="E281" s="83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129</v>
      </c>
      <c r="N281" s="36"/>
      <c r="O281" s="35">
        <v>55</v>
      </c>
      <c r="P281" s="9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38"/>
      <c r="R281" s="838"/>
      <c r="S281" s="838"/>
      <c r="T281" s="83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496</v>
      </c>
      <c r="AG281" s="75"/>
      <c r="AJ281" s="79" t="s">
        <v>45</v>
      </c>
      <c r="AK281" s="79">
        <v>0</v>
      </c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497</v>
      </c>
      <c r="B282" s="60" t="s">
        <v>498</v>
      </c>
      <c r="C282" s="34">
        <v>4301011910</v>
      </c>
      <c r="D282" s="836">
        <v>4680115885806</v>
      </c>
      <c r="E282" s="83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157</v>
      </c>
      <c r="N282" s="36"/>
      <c r="O282" s="35">
        <v>55</v>
      </c>
      <c r="P282" s="992" t="s">
        <v>499</v>
      </c>
      <c r="Q282" s="838"/>
      <c r="R282" s="838"/>
      <c r="S282" s="838"/>
      <c r="T282" s="839"/>
      <c r="U282" s="37" t="s">
        <v>45</v>
      </c>
      <c r="V282" s="37" t="s">
        <v>45</v>
      </c>
      <c r="W282" s="38" t="s">
        <v>0</v>
      </c>
      <c r="X282" s="56">
        <v>10</v>
      </c>
      <c r="Y282" s="53">
        <f t="shared" si="57"/>
        <v>10.8</v>
      </c>
      <c r="Z282" s="39">
        <f>IFERROR(IF(Y282=0,"",ROUNDUP(Y282/H282,0)*0.02039),"")</f>
        <v>2.0389999999999998E-2</v>
      </c>
      <c r="AA282" s="65" t="s">
        <v>45</v>
      </c>
      <c r="AB282" s="66" t="s">
        <v>45</v>
      </c>
      <c r="AC282" s="377" t="s">
        <v>500</v>
      </c>
      <c r="AG282" s="75"/>
      <c r="AJ282" s="79" t="s">
        <v>45</v>
      </c>
      <c r="AK282" s="79">
        <v>0</v>
      </c>
      <c r="BB282" s="378" t="s">
        <v>66</v>
      </c>
      <c r="BM282" s="75">
        <f t="shared" si="58"/>
        <v>10.444444444444443</v>
      </c>
      <c r="BN282" s="75">
        <f t="shared" si="59"/>
        <v>11.28</v>
      </c>
      <c r="BO282" s="75">
        <f t="shared" si="60"/>
        <v>1.9290123456790119E-2</v>
      </c>
      <c r="BP282" s="75">
        <f t="shared" si="61"/>
        <v>2.0833333333333332E-2</v>
      </c>
    </row>
    <row r="283" spans="1:68" ht="27" hidden="1" customHeight="1" x14ac:dyDescent="0.25">
      <c r="A283" s="60" t="s">
        <v>497</v>
      </c>
      <c r="B283" s="60" t="s">
        <v>501</v>
      </c>
      <c r="C283" s="34">
        <v>4301011850</v>
      </c>
      <c r="D283" s="836">
        <v>4680115885806</v>
      </c>
      <c r="E283" s="83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129</v>
      </c>
      <c r="N283" s="36"/>
      <c r="O283" s="35">
        <v>55</v>
      </c>
      <c r="P283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38"/>
      <c r="R283" s="838"/>
      <c r="S283" s="838"/>
      <c r="T283" s="83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5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502</v>
      </c>
      <c r="AG283" s="75"/>
      <c r="AJ283" s="79" t="s">
        <v>45</v>
      </c>
      <c r="AK283" s="79">
        <v>0</v>
      </c>
      <c r="BB283" s="380" t="s">
        <v>66</v>
      </c>
      <c r="BM283" s="75">
        <f t="shared" si="58"/>
        <v>0</v>
      </c>
      <c r="BN283" s="75">
        <f t="shared" si="59"/>
        <v>0</v>
      </c>
      <c r="BO283" s="75">
        <f t="shared" si="60"/>
        <v>0</v>
      </c>
      <c r="BP283" s="75">
        <f t="shared" si="61"/>
        <v>0</v>
      </c>
    </row>
    <row r="284" spans="1:68" ht="37.5" hidden="1" customHeight="1" x14ac:dyDescent="0.25">
      <c r="A284" s="60" t="s">
        <v>503</v>
      </c>
      <c r="B284" s="60" t="s">
        <v>504</v>
      </c>
      <c r="C284" s="34">
        <v>4301011313</v>
      </c>
      <c r="D284" s="836">
        <v>4607091385984</v>
      </c>
      <c r="E284" s="83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38"/>
      <c r="R284" s="838"/>
      <c r="S284" s="838"/>
      <c r="T284" s="83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505</v>
      </c>
      <c r="AG284" s="75"/>
      <c r="AJ284" s="79" t="s">
        <v>45</v>
      </c>
      <c r="AK284" s="79">
        <v>0</v>
      </c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37.5" hidden="1" customHeight="1" x14ac:dyDescent="0.25">
      <c r="A285" s="60" t="s">
        <v>506</v>
      </c>
      <c r="B285" s="60" t="s">
        <v>507</v>
      </c>
      <c r="C285" s="34">
        <v>4301011853</v>
      </c>
      <c r="D285" s="836">
        <v>4680115885851</v>
      </c>
      <c r="E285" s="836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38"/>
      <c r="R285" s="838"/>
      <c r="S285" s="838"/>
      <c r="T285" s="83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508</v>
      </c>
      <c r="AG285" s="75"/>
      <c r="AJ285" s="79" t="s">
        <v>45</v>
      </c>
      <c r="AK285" s="79">
        <v>0</v>
      </c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hidden="1" customHeight="1" x14ac:dyDescent="0.25">
      <c r="A286" s="60" t="s">
        <v>509</v>
      </c>
      <c r="B286" s="60" t="s">
        <v>510</v>
      </c>
      <c r="C286" s="34">
        <v>4301011319</v>
      </c>
      <c r="D286" s="836">
        <v>4607091387469</v>
      </c>
      <c r="E286" s="83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89</v>
      </c>
      <c r="L286" s="35" t="s">
        <v>45</v>
      </c>
      <c r="M286" s="36" t="s">
        <v>129</v>
      </c>
      <c r="N286" s="36"/>
      <c r="O286" s="35">
        <v>55</v>
      </c>
      <c r="P286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38"/>
      <c r="R286" s="838"/>
      <c r="S286" s="838"/>
      <c r="T286" s="83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511</v>
      </c>
      <c r="AG286" s="75"/>
      <c r="AJ286" s="79" t="s">
        <v>45</v>
      </c>
      <c r="AK286" s="79">
        <v>0</v>
      </c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hidden="1" customHeight="1" x14ac:dyDescent="0.25">
      <c r="A287" s="60" t="s">
        <v>512</v>
      </c>
      <c r="B287" s="60" t="s">
        <v>513</v>
      </c>
      <c r="C287" s="34">
        <v>4301011852</v>
      </c>
      <c r="D287" s="836">
        <v>4680115885844</v>
      </c>
      <c r="E287" s="83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38"/>
      <c r="R287" s="838"/>
      <c r="S287" s="838"/>
      <c r="T287" s="83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496</v>
      </c>
      <c r="AG287" s="75"/>
      <c r="AJ287" s="79" t="s">
        <v>45</v>
      </c>
      <c r="AK287" s="79">
        <v>0</v>
      </c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ht="27" hidden="1" customHeight="1" x14ac:dyDescent="0.25">
      <c r="A288" s="60" t="s">
        <v>514</v>
      </c>
      <c r="B288" s="60" t="s">
        <v>515</v>
      </c>
      <c r="C288" s="34">
        <v>4301011316</v>
      </c>
      <c r="D288" s="836">
        <v>4607091387438</v>
      </c>
      <c r="E288" s="83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38"/>
      <c r="R288" s="838"/>
      <c r="S288" s="838"/>
      <c r="T288" s="83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5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516</v>
      </c>
      <c r="AG288" s="75"/>
      <c r="AJ288" s="79" t="s">
        <v>45</v>
      </c>
      <c r="AK288" s="79">
        <v>0</v>
      </c>
      <c r="BB288" s="390" t="s">
        <v>66</v>
      </c>
      <c r="BM288" s="75">
        <f t="shared" si="58"/>
        <v>0</v>
      </c>
      <c r="BN288" s="75">
        <f t="shared" si="59"/>
        <v>0</v>
      </c>
      <c r="BO288" s="75">
        <f t="shared" si="60"/>
        <v>0</v>
      </c>
      <c r="BP288" s="75">
        <f t="shared" si="61"/>
        <v>0</v>
      </c>
    </row>
    <row r="289" spans="1:68" ht="27" hidden="1" customHeight="1" x14ac:dyDescent="0.25">
      <c r="A289" s="60" t="s">
        <v>517</v>
      </c>
      <c r="B289" s="60" t="s">
        <v>518</v>
      </c>
      <c r="C289" s="34">
        <v>4301011851</v>
      </c>
      <c r="D289" s="836">
        <v>4680115885820</v>
      </c>
      <c r="E289" s="836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38"/>
      <c r="R289" s="838"/>
      <c r="S289" s="838"/>
      <c r="T289" s="83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57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502</v>
      </c>
      <c r="AG289" s="75"/>
      <c r="AJ289" s="79" t="s">
        <v>45</v>
      </c>
      <c r="AK289" s="79">
        <v>0</v>
      </c>
      <c r="BB289" s="392" t="s">
        <v>66</v>
      </c>
      <c r="BM289" s="75">
        <f t="shared" si="58"/>
        <v>0</v>
      </c>
      <c r="BN289" s="75">
        <f t="shared" si="59"/>
        <v>0</v>
      </c>
      <c r="BO289" s="75">
        <f t="shared" si="60"/>
        <v>0</v>
      </c>
      <c r="BP289" s="75">
        <f t="shared" si="61"/>
        <v>0</v>
      </c>
    </row>
    <row r="290" spans="1:68" x14ac:dyDescent="0.2">
      <c r="A290" s="843"/>
      <c r="B290" s="843"/>
      <c r="C290" s="843"/>
      <c r="D290" s="843"/>
      <c r="E290" s="843"/>
      <c r="F290" s="843"/>
      <c r="G290" s="843"/>
      <c r="H290" s="843"/>
      <c r="I290" s="843"/>
      <c r="J290" s="843"/>
      <c r="K290" s="843"/>
      <c r="L290" s="843"/>
      <c r="M290" s="843"/>
      <c r="N290" s="843"/>
      <c r="O290" s="844"/>
      <c r="P290" s="840" t="s">
        <v>40</v>
      </c>
      <c r="Q290" s="841"/>
      <c r="R290" s="841"/>
      <c r="S290" s="841"/>
      <c r="T290" s="841"/>
      <c r="U290" s="841"/>
      <c r="V290" s="842"/>
      <c r="W290" s="40" t="s">
        <v>39</v>
      </c>
      <c r="X290" s="41">
        <f>IFERROR(X280/H280,"0")+IFERROR(X281/H281,"0")+IFERROR(X282/H282,"0")+IFERROR(X283/H283,"0")+IFERROR(X284/H284,"0")+IFERROR(X285/H285,"0")+IFERROR(X286/H286,"0")+IFERROR(X287/H287,"0")+IFERROR(X288/H288,"0")+IFERROR(X289/H289,"0")</f>
        <v>0.92592592592592582</v>
      </c>
      <c r="Y290" s="41">
        <f>IFERROR(Y280/H280,"0")+IFERROR(Y281/H281,"0")+IFERROR(Y282/H282,"0")+IFERROR(Y283/H283,"0")+IFERROR(Y284/H284,"0")+IFERROR(Y285/H285,"0")+IFERROR(Y286/H286,"0")+IFERROR(Y287/H287,"0")+IFERROR(Y288/H288,"0")+IFERROR(Y289/H289,"0")</f>
        <v>1</v>
      </c>
      <c r="Z290" s="4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2.0389999999999998E-2</v>
      </c>
      <c r="AA290" s="64"/>
      <c r="AB290" s="64"/>
      <c r="AC290" s="64"/>
    </row>
    <row r="291" spans="1:68" x14ac:dyDescent="0.2">
      <c r="A291" s="843"/>
      <c r="B291" s="843"/>
      <c r="C291" s="843"/>
      <c r="D291" s="843"/>
      <c r="E291" s="843"/>
      <c r="F291" s="843"/>
      <c r="G291" s="843"/>
      <c r="H291" s="843"/>
      <c r="I291" s="843"/>
      <c r="J291" s="843"/>
      <c r="K291" s="843"/>
      <c r="L291" s="843"/>
      <c r="M291" s="843"/>
      <c r="N291" s="843"/>
      <c r="O291" s="844"/>
      <c r="P291" s="840" t="s">
        <v>40</v>
      </c>
      <c r="Q291" s="841"/>
      <c r="R291" s="841"/>
      <c r="S291" s="841"/>
      <c r="T291" s="841"/>
      <c r="U291" s="841"/>
      <c r="V291" s="842"/>
      <c r="W291" s="40" t="s">
        <v>0</v>
      </c>
      <c r="X291" s="41">
        <f>IFERROR(SUM(X280:X289),"0")</f>
        <v>10</v>
      </c>
      <c r="Y291" s="41">
        <f>IFERROR(SUM(Y280:Y289),"0")</f>
        <v>10.8</v>
      </c>
      <c r="Z291" s="40"/>
      <c r="AA291" s="64"/>
      <c r="AB291" s="64"/>
      <c r="AC291" s="64"/>
    </row>
    <row r="292" spans="1:68" ht="16.5" hidden="1" customHeight="1" x14ac:dyDescent="0.25">
      <c r="A292" s="834" t="s">
        <v>519</v>
      </c>
      <c r="B292" s="834"/>
      <c r="C292" s="834"/>
      <c r="D292" s="834"/>
      <c r="E292" s="834"/>
      <c r="F292" s="834"/>
      <c r="G292" s="834"/>
      <c r="H292" s="834"/>
      <c r="I292" s="834"/>
      <c r="J292" s="834"/>
      <c r="K292" s="834"/>
      <c r="L292" s="834"/>
      <c r="M292" s="834"/>
      <c r="N292" s="834"/>
      <c r="O292" s="834"/>
      <c r="P292" s="834"/>
      <c r="Q292" s="834"/>
      <c r="R292" s="834"/>
      <c r="S292" s="834"/>
      <c r="T292" s="834"/>
      <c r="U292" s="834"/>
      <c r="V292" s="834"/>
      <c r="W292" s="834"/>
      <c r="X292" s="834"/>
      <c r="Y292" s="834"/>
      <c r="Z292" s="834"/>
      <c r="AA292" s="62"/>
      <c r="AB292" s="62"/>
      <c r="AC292" s="62"/>
    </row>
    <row r="293" spans="1:68" ht="14.25" hidden="1" customHeight="1" x14ac:dyDescent="0.25">
      <c r="A293" s="835" t="s">
        <v>125</v>
      </c>
      <c r="B293" s="835"/>
      <c r="C293" s="835"/>
      <c r="D293" s="835"/>
      <c r="E293" s="835"/>
      <c r="F293" s="835"/>
      <c r="G293" s="835"/>
      <c r="H293" s="835"/>
      <c r="I293" s="835"/>
      <c r="J293" s="835"/>
      <c r="K293" s="835"/>
      <c r="L293" s="835"/>
      <c r="M293" s="835"/>
      <c r="N293" s="835"/>
      <c r="O293" s="835"/>
      <c r="P293" s="835"/>
      <c r="Q293" s="835"/>
      <c r="R293" s="835"/>
      <c r="S293" s="835"/>
      <c r="T293" s="835"/>
      <c r="U293" s="835"/>
      <c r="V293" s="835"/>
      <c r="W293" s="835"/>
      <c r="X293" s="835"/>
      <c r="Y293" s="835"/>
      <c r="Z293" s="835"/>
      <c r="AA293" s="63"/>
      <c r="AB293" s="63"/>
      <c r="AC293" s="63"/>
    </row>
    <row r="294" spans="1:68" ht="27" hidden="1" customHeight="1" x14ac:dyDescent="0.25">
      <c r="A294" s="60" t="s">
        <v>520</v>
      </c>
      <c r="B294" s="60" t="s">
        <v>521</v>
      </c>
      <c r="C294" s="34">
        <v>4301011876</v>
      </c>
      <c r="D294" s="836">
        <v>4680115885707</v>
      </c>
      <c r="E294" s="836"/>
      <c r="F294" s="59">
        <v>0.9</v>
      </c>
      <c r="G294" s="35">
        <v>10</v>
      </c>
      <c r="H294" s="59">
        <v>9</v>
      </c>
      <c r="I294" s="59">
        <v>9.48</v>
      </c>
      <c r="J294" s="35">
        <v>56</v>
      </c>
      <c r="K294" s="35" t="s">
        <v>130</v>
      </c>
      <c r="L294" s="35" t="s">
        <v>45</v>
      </c>
      <c r="M294" s="36" t="s">
        <v>129</v>
      </c>
      <c r="N294" s="36"/>
      <c r="O294" s="35">
        <v>31</v>
      </c>
      <c r="P294" s="10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38"/>
      <c r="R294" s="838"/>
      <c r="S294" s="838"/>
      <c r="T294" s="839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93" t="s">
        <v>455</v>
      </c>
      <c r="AG294" s="75"/>
      <c r="AJ294" s="79" t="s">
        <v>45</v>
      </c>
      <c r="AK294" s="79">
        <v>0</v>
      </c>
      <c r="BB294" s="39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idden="1" x14ac:dyDescent="0.2">
      <c r="A295" s="843"/>
      <c r="B295" s="843"/>
      <c r="C295" s="843"/>
      <c r="D295" s="843"/>
      <c r="E295" s="843"/>
      <c r="F295" s="843"/>
      <c r="G295" s="843"/>
      <c r="H295" s="843"/>
      <c r="I295" s="843"/>
      <c r="J295" s="843"/>
      <c r="K295" s="843"/>
      <c r="L295" s="843"/>
      <c r="M295" s="843"/>
      <c r="N295" s="843"/>
      <c r="O295" s="844"/>
      <c r="P295" s="840" t="s">
        <v>40</v>
      </c>
      <c r="Q295" s="841"/>
      <c r="R295" s="841"/>
      <c r="S295" s="841"/>
      <c r="T295" s="841"/>
      <c r="U295" s="841"/>
      <c r="V295" s="842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hidden="1" x14ac:dyDescent="0.2">
      <c r="A296" s="843"/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4"/>
      <c r="P296" s="840" t="s">
        <v>40</v>
      </c>
      <c r="Q296" s="841"/>
      <c r="R296" s="841"/>
      <c r="S296" s="841"/>
      <c r="T296" s="841"/>
      <c r="U296" s="841"/>
      <c r="V296" s="842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6.5" hidden="1" customHeight="1" x14ac:dyDescent="0.25">
      <c r="A297" s="834" t="s">
        <v>522</v>
      </c>
      <c r="B297" s="834"/>
      <c r="C297" s="834"/>
      <c r="D297" s="834"/>
      <c r="E297" s="834"/>
      <c r="F297" s="834"/>
      <c r="G297" s="834"/>
      <c r="H297" s="834"/>
      <c r="I297" s="834"/>
      <c r="J297" s="834"/>
      <c r="K297" s="834"/>
      <c r="L297" s="834"/>
      <c r="M297" s="834"/>
      <c r="N297" s="834"/>
      <c r="O297" s="834"/>
      <c r="P297" s="834"/>
      <c r="Q297" s="834"/>
      <c r="R297" s="834"/>
      <c r="S297" s="834"/>
      <c r="T297" s="834"/>
      <c r="U297" s="834"/>
      <c r="V297" s="834"/>
      <c r="W297" s="834"/>
      <c r="X297" s="834"/>
      <c r="Y297" s="834"/>
      <c r="Z297" s="834"/>
      <c r="AA297" s="62"/>
      <c r="AB297" s="62"/>
      <c r="AC297" s="62"/>
    </row>
    <row r="298" spans="1:68" ht="14.25" hidden="1" customHeight="1" x14ac:dyDescent="0.25">
      <c r="A298" s="835" t="s">
        <v>125</v>
      </c>
      <c r="B298" s="835"/>
      <c r="C298" s="835"/>
      <c r="D298" s="835"/>
      <c r="E298" s="835"/>
      <c r="F298" s="835"/>
      <c r="G298" s="835"/>
      <c r="H298" s="835"/>
      <c r="I298" s="835"/>
      <c r="J298" s="835"/>
      <c r="K298" s="835"/>
      <c r="L298" s="835"/>
      <c r="M298" s="835"/>
      <c r="N298" s="835"/>
      <c r="O298" s="835"/>
      <c r="P298" s="835"/>
      <c r="Q298" s="835"/>
      <c r="R298" s="835"/>
      <c r="S298" s="835"/>
      <c r="T298" s="835"/>
      <c r="U298" s="835"/>
      <c r="V298" s="835"/>
      <c r="W298" s="835"/>
      <c r="X298" s="835"/>
      <c r="Y298" s="835"/>
      <c r="Z298" s="835"/>
      <c r="AA298" s="63"/>
      <c r="AB298" s="63"/>
      <c r="AC298" s="63"/>
    </row>
    <row r="299" spans="1:68" ht="27" hidden="1" customHeight="1" x14ac:dyDescent="0.25">
      <c r="A299" s="60" t="s">
        <v>523</v>
      </c>
      <c r="B299" s="60" t="s">
        <v>524</v>
      </c>
      <c r="C299" s="34">
        <v>4301011223</v>
      </c>
      <c r="D299" s="836">
        <v>4607091383423</v>
      </c>
      <c r="E299" s="836"/>
      <c r="F299" s="59">
        <v>1.35</v>
      </c>
      <c r="G299" s="35">
        <v>8</v>
      </c>
      <c r="H299" s="59">
        <v>10.8</v>
      </c>
      <c r="I299" s="59">
        <v>11.375999999999999</v>
      </c>
      <c r="J299" s="35">
        <v>56</v>
      </c>
      <c r="K299" s="35" t="s">
        <v>130</v>
      </c>
      <c r="L299" s="35" t="s">
        <v>45</v>
      </c>
      <c r="M299" s="36" t="s">
        <v>133</v>
      </c>
      <c r="N299" s="36"/>
      <c r="O299" s="35">
        <v>35</v>
      </c>
      <c r="P299" s="10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38"/>
      <c r="R299" s="838"/>
      <c r="S299" s="838"/>
      <c r="T299" s="83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128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hidden="1" customHeight="1" x14ac:dyDescent="0.25">
      <c r="A300" s="60" t="s">
        <v>525</v>
      </c>
      <c r="B300" s="60" t="s">
        <v>526</v>
      </c>
      <c r="C300" s="34">
        <v>4301011879</v>
      </c>
      <c r="D300" s="836">
        <v>4680115885691</v>
      </c>
      <c r="E300" s="83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30</v>
      </c>
      <c r="P300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38"/>
      <c r="R300" s="838"/>
      <c r="S300" s="838"/>
      <c r="T300" s="83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527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hidden="1" customHeight="1" x14ac:dyDescent="0.25">
      <c r="A301" s="60" t="s">
        <v>528</v>
      </c>
      <c r="B301" s="60" t="s">
        <v>529</v>
      </c>
      <c r="C301" s="34">
        <v>4301011878</v>
      </c>
      <c r="D301" s="836">
        <v>4680115885660</v>
      </c>
      <c r="E301" s="836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35</v>
      </c>
      <c r="P301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38"/>
      <c r="R301" s="838"/>
      <c r="S301" s="838"/>
      <c r="T301" s="839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530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843"/>
      <c r="B302" s="843"/>
      <c r="C302" s="843"/>
      <c r="D302" s="843"/>
      <c r="E302" s="843"/>
      <c r="F302" s="843"/>
      <c r="G302" s="843"/>
      <c r="H302" s="843"/>
      <c r="I302" s="843"/>
      <c r="J302" s="843"/>
      <c r="K302" s="843"/>
      <c r="L302" s="843"/>
      <c r="M302" s="843"/>
      <c r="N302" s="843"/>
      <c r="O302" s="844"/>
      <c r="P302" s="840" t="s">
        <v>40</v>
      </c>
      <c r="Q302" s="841"/>
      <c r="R302" s="841"/>
      <c r="S302" s="841"/>
      <c r="T302" s="841"/>
      <c r="U302" s="841"/>
      <c r="V302" s="842"/>
      <c r="W302" s="40" t="s">
        <v>39</v>
      </c>
      <c r="X302" s="41">
        <f>IFERROR(X299/H299,"0")+IFERROR(X300/H300,"0")+IFERROR(X301/H301,"0")</f>
        <v>0</v>
      </c>
      <c r="Y302" s="41">
        <f>IFERROR(Y299/H299,"0")+IFERROR(Y300/H300,"0")+IFERROR(Y301/H301,"0")</f>
        <v>0</v>
      </c>
      <c r="Z302" s="41">
        <f>IFERROR(IF(Z299="",0,Z299),"0")+IFERROR(IF(Z300="",0,Z300),"0")+IFERROR(IF(Z301="",0,Z301),"0")</f>
        <v>0</v>
      </c>
      <c r="AA302" s="64"/>
      <c r="AB302" s="64"/>
      <c r="AC302" s="64"/>
    </row>
    <row r="303" spans="1:68" hidden="1" x14ac:dyDescent="0.2">
      <c r="A303" s="843"/>
      <c r="B303" s="843"/>
      <c r="C303" s="843"/>
      <c r="D303" s="843"/>
      <c r="E303" s="843"/>
      <c r="F303" s="843"/>
      <c r="G303" s="843"/>
      <c r="H303" s="843"/>
      <c r="I303" s="843"/>
      <c r="J303" s="843"/>
      <c r="K303" s="843"/>
      <c r="L303" s="843"/>
      <c r="M303" s="843"/>
      <c r="N303" s="843"/>
      <c r="O303" s="844"/>
      <c r="P303" s="840" t="s">
        <v>40</v>
      </c>
      <c r="Q303" s="841"/>
      <c r="R303" s="841"/>
      <c r="S303" s="841"/>
      <c r="T303" s="841"/>
      <c r="U303" s="841"/>
      <c r="V303" s="842"/>
      <c r="W303" s="40" t="s">
        <v>0</v>
      </c>
      <c r="X303" s="41">
        <f>IFERROR(SUM(X299:X301),"0")</f>
        <v>0</v>
      </c>
      <c r="Y303" s="41">
        <f>IFERROR(SUM(Y299:Y301),"0")</f>
        <v>0</v>
      </c>
      <c r="Z303" s="40"/>
      <c r="AA303" s="64"/>
      <c r="AB303" s="64"/>
      <c r="AC303" s="64"/>
    </row>
    <row r="304" spans="1:68" ht="16.5" hidden="1" customHeight="1" x14ac:dyDescent="0.25">
      <c r="A304" s="834" t="s">
        <v>531</v>
      </c>
      <c r="B304" s="834"/>
      <c r="C304" s="834"/>
      <c r="D304" s="834"/>
      <c r="E304" s="834"/>
      <c r="F304" s="834"/>
      <c r="G304" s="834"/>
      <c r="H304" s="834"/>
      <c r="I304" s="834"/>
      <c r="J304" s="834"/>
      <c r="K304" s="834"/>
      <c r="L304" s="834"/>
      <c r="M304" s="834"/>
      <c r="N304" s="834"/>
      <c r="O304" s="834"/>
      <c r="P304" s="834"/>
      <c r="Q304" s="834"/>
      <c r="R304" s="834"/>
      <c r="S304" s="834"/>
      <c r="T304" s="834"/>
      <c r="U304" s="834"/>
      <c r="V304" s="834"/>
      <c r="W304" s="834"/>
      <c r="X304" s="834"/>
      <c r="Y304" s="834"/>
      <c r="Z304" s="834"/>
      <c r="AA304" s="62"/>
      <c r="AB304" s="62"/>
      <c r="AC304" s="62"/>
    </row>
    <row r="305" spans="1:68" ht="14.25" hidden="1" customHeight="1" x14ac:dyDescent="0.25">
      <c r="A305" s="835" t="s">
        <v>84</v>
      </c>
      <c r="B305" s="835"/>
      <c r="C305" s="835"/>
      <c r="D305" s="835"/>
      <c r="E305" s="835"/>
      <c r="F305" s="835"/>
      <c r="G305" s="835"/>
      <c r="H305" s="835"/>
      <c r="I305" s="835"/>
      <c r="J305" s="835"/>
      <c r="K305" s="835"/>
      <c r="L305" s="835"/>
      <c r="M305" s="835"/>
      <c r="N305" s="835"/>
      <c r="O305" s="835"/>
      <c r="P305" s="835"/>
      <c r="Q305" s="835"/>
      <c r="R305" s="835"/>
      <c r="S305" s="835"/>
      <c r="T305" s="835"/>
      <c r="U305" s="835"/>
      <c r="V305" s="835"/>
      <c r="W305" s="835"/>
      <c r="X305" s="835"/>
      <c r="Y305" s="835"/>
      <c r="Z305" s="835"/>
      <c r="AA305" s="63"/>
      <c r="AB305" s="63"/>
      <c r="AC305" s="63"/>
    </row>
    <row r="306" spans="1:68" ht="27" hidden="1" customHeight="1" x14ac:dyDescent="0.25">
      <c r="A306" s="60" t="s">
        <v>532</v>
      </c>
      <c r="B306" s="60" t="s">
        <v>533</v>
      </c>
      <c r="C306" s="34">
        <v>4301051409</v>
      </c>
      <c r="D306" s="836">
        <v>4680115881556</v>
      </c>
      <c r="E306" s="836"/>
      <c r="F306" s="59">
        <v>1</v>
      </c>
      <c r="G306" s="35">
        <v>4</v>
      </c>
      <c r="H306" s="59">
        <v>4</v>
      </c>
      <c r="I306" s="59">
        <v>4.4080000000000004</v>
      </c>
      <c r="J306" s="35">
        <v>104</v>
      </c>
      <c r="K306" s="35" t="s">
        <v>130</v>
      </c>
      <c r="L306" s="35" t="s">
        <v>45</v>
      </c>
      <c r="M306" s="36" t="s">
        <v>133</v>
      </c>
      <c r="N306" s="36"/>
      <c r="O306" s="35">
        <v>45</v>
      </c>
      <c r="P306" s="10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38"/>
      <c r="R306" s="838"/>
      <c r="S306" s="838"/>
      <c r="T306" s="83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ref="Y306:Y311" si="62">IFERROR(IF(X306="",0,CEILING((X306/$H306),1)*$H306),"")</f>
        <v>0</v>
      </c>
      <c r="Z306" s="39" t="str">
        <f>IFERROR(IF(Y306=0,"",ROUNDUP(Y306/H306,0)*0.01196),"")</f>
        <v/>
      </c>
      <c r="AA306" s="65" t="s">
        <v>45</v>
      </c>
      <c r="AB306" s="66" t="s">
        <v>45</v>
      </c>
      <c r="AC306" s="401" t="s">
        <v>534</v>
      </c>
      <c r="AG306" s="75"/>
      <c r="AJ306" s="79" t="s">
        <v>45</v>
      </c>
      <c r="AK306" s="79">
        <v>0</v>
      </c>
      <c r="BB306" s="402" t="s">
        <v>66</v>
      </c>
      <c r="BM306" s="75">
        <f t="shared" ref="BM306:BM311" si="63">IFERROR(X306*I306/H306,"0")</f>
        <v>0</v>
      </c>
      <c r="BN306" s="75">
        <f t="shared" ref="BN306:BN311" si="64">IFERROR(Y306*I306/H306,"0")</f>
        <v>0</v>
      </c>
      <c r="BO306" s="75">
        <f t="shared" ref="BO306:BO311" si="65">IFERROR(1/J306*(X306/H306),"0")</f>
        <v>0</v>
      </c>
      <c r="BP306" s="75">
        <f t="shared" ref="BP306:BP311" si="66">IFERROR(1/J306*(Y306/H306),"0")</f>
        <v>0</v>
      </c>
    </row>
    <row r="307" spans="1:68" ht="37.5" hidden="1" customHeight="1" x14ac:dyDescent="0.25">
      <c r="A307" s="60" t="s">
        <v>535</v>
      </c>
      <c r="B307" s="60" t="s">
        <v>536</v>
      </c>
      <c r="C307" s="34">
        <v>4301051506</v>
      </c>
      <c r="D307" s="836">
        <v>4680115881037</v>
      </c>
      <c r="E307" s="836"/>
      <c r="F307" s="59">
        <v>0.84</v>
      </c>
      <c r="G307" s="35">
        <v>4</v>
      </c>
      <c r="H307" s="59">
        <v>3.36</v>
      </c>
      <c r="I307" s="59">
        <v>3.6179999999999999</v>
      </c>
      <c r="J307" s="35">
        <v>132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10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38"/>
      <c r="R307" s="838"/>
      <c r="S307" s="838"/>
      <c r="T307" s="83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2"/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3" t="s">
        <v>537</v>
      </c>
      <c r="AG307" s="75"/>
      <c r="AJ307" s="79" t="s">
        <v>45</v>
      </c>
      <c r="AK307" s="79">
        <v>0</v>
      </c>
      <c r="BB307" s="404" t="s">
        <v>66</v>
      </c>
      <c r="BM307" s="75">
        <f t="shared" si="63"/>
        <v>0</v>
      </c>
      <c r="BN307" s="75">
        <f t="shared" si="64"/>
        <v>0</v>
      </c>
      <c r="BO307" s="75">
        <f t="shared" si="65"/>
        <v>0</v>
      </c>
      <c r="BP307" s="75">
        <f t="shared" si="66"/>
        <v>0</v>
      </c>
    </row>
    <row r="308" spans="1:68" ht="37.5" hidden="1" customHeight="1" x14ac:dyDescent="0.25">
      <c r="A308" s="60" t="s">
        <v>538</v>
      </c>
      <c r="B308" s="60" t="s">
        <v>539</v>
      </c>
      <c r="C308" s="34">
        <v>4301051893</v>
      </c>
      <c r="D308" s="836">
        <v>4680115886186</v>
      </c>
      <c r="E308" s="836"/>
      <c r="F308" s="59">
        <v>0.3</v>
      </c>
      <c r="G308" s="35">
        <v>6</v>
      </c>
      <c r="H308" s="59">
        <v>1.8</v>
      </c>
      <c r="I308" s="59">
        <v>2</v>
      </c>
      <c r="J308" s="35">
        <v>156</v>
      </c>
      <c r="K308" s="35" t="s">
        <v>89</v>
      </c>
      <c r="L308" s="35" t="s">
        <v>45</v>
      </c>
      <c r="M308" s="36" t="s">
        <v>133</v>
      </c>
      <c r="N308" s="36"/>
      <c r="O308" s="35">
        <v>45</v>
      </c>
      <c r="P308" s="1006" t="s">
        <v>540</v>
      </c>
      <c r="Q308" s="838"/>
      <c r="R308" s="838"/>
      <c r="S308" s="838"/>
      <c r="T308" s="83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2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541</v>
      </c>
      <c r="AG308" s="75"/>
      <c r="AJ308" s="79" t="s">
        <v>45</v>
      </c>
      <c r="AK308" s="79">
        <v>0</v>
      </c>
      <c r="BB308" s="406" t="s">
        <v>66</v>
      </c>
      <c r="BM308" s="75">
        <f t="shared" si="63"/>
        <v>0</v>
      </c>
      <c r="BN308" s="75">
        <f t="shared" si="64"/>
        <v>0</v>
      </c>
      <c r="BO308" s="75">
        <f t="shared" si="65"/>
        <v>0</v>
      </c>
      <c r="BP308" s="75">
        <f t="shared" si="66"/>
        <v>0</v>
      </c>
    </row>
    <row r="309" spans="1:68" ht="37.5" hidden="1" customHeight="1" x14ac:dyDescent="0.25">
      <c r="A309" s="60" t="s">
        <v>542</v>
      </c>
      <c r="B309" s="60" t="s">
        <v>543</v>
      </c>
      <c r="C309" s="34">
        <v>4301051487</v>
      </c>
      <c r="D309" s="836">
        <v>4680115881228</v>
      </c>
      <c r="E309" s="836"/>
      <c r="F309" s="59">
        <v>0.4</v>
      </c>
      <c r="G309" s="35">
        <v>6</v>
      </c>
      <c r="H309" s="59">
        <v>2.4</v>
      </c>
      <c r="I309" s="59">
        <v>2.6720000000000002</v>
      </c>
      <c r="J309" s="35">
        <v>156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100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38"/>
      <c r="R309" s="838"/>
      <c r="S309" s="838"/>
      <c r="T309" s="83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2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3"/>
        <v>0</v>
      </c>
      <c r="BN309" s="75">
        <f t="shared" si="64"/>
        <v>0</v>
      </c>
      <c r="BO309" s="75">
        <f t="shared" si="65"/>
        <v>0</v>
      </c>
      <c r="BP309" s="75">
        <f t="shared" si="66"/>
        <v>0</v>
      </c>
    </row>
    <row r="310" spans="1:68" ht="27" hidden="1" customHeight="1" x14ac:dyDescent="0.25">
      <c r="A310" s="60" t="s">
        <v>544</v>
      </c>
      <c r="B310" s="60" t="s">
        <v>545</v>
      </c>
      <c r="C310" s="34">
        <v>4301051384</v>
      </c>
      <c r="D310" s="836">
        <v>4680115881211</v>
      </c>
      <c r="E310" s="836"/>
      <c r="F310" s="59">
        <v>0.4</v>
      </c>
      <c r="G310" s="35">
        <v>6</v>
      </c>
      <c r="H310" s="59">
        <v>2.4</v>
      </c>
      <c r="I310" s="59">
        <v>2.6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45</v>
      </c>
      <c r="P310" s="10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38"/>
      <c r="R310" s="838"/>
      <c r="S310" s="838"/>
      <c r="T310" s="83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2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3"/>
        <v>0</v>
      </c>
      <c r="BN310" s="75">
        <f t="shared" si="64"/>
        <v>0</v>
      </c>
      <c r="BO310" s="75">
        <f t="shared" si="65"/>
        <v>0</v>
      </c>
      <c r="BP310" s="75">
        <f t="shared" si="66"/>
        <v>0</v>
      </c>
    </row>
    <row r="311" spans="1:68" ht="27" hidden="1" customHeight="1" x14ac:dyDescent="0.25">
      <c r="A311" s="60" t="s">
        <v>546</v>
      </c>
      <c r="B311" s="60" t="s">
        <v>547</v>
      </c>
      <c r="C311" s="34">
        <v>4301051378</v>
      </c>
      <c r="D311" s="836">
        <v>4680115881020</v>
      </c>
      <c r="E311" s="836"/>
      <c r="F311" s="59">
        <v>0.84</v>
      </c>
      <c r="G311" s="35">
        <v>4</v>
      </c>
      <c r="H311" s="59">
        <v>3.36</v>
      </c>
      <c r="I311" s="59">
        <v>3.57</v>
      </c>
      <c r="J311" s="35">
        <v>120</v>
      </c>
      <c r="K311" s="35" t="s">
        <v>89</v>
      </c>
      <c r="L311" s="35" t="s">
        <v>45</v>
      </c>
      <c r="M311" s="36" t="s">
        <v>82</v>
      </c>
      <c r="N311" s="36"/>
      <c r="O311" s="35">
        <v>45</v>
      </c>
      <c r="P311" s="10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38"/>
      <c r="R311" s="838"/>
      <c r="S311" s="838"/>
      <c r="T311" s="83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2"/>
        <v>0</v>
      </c>
      <c r="Z311" s="39" t="str">
        <f>IFERROR(IF(Y311=0,"",ROUNDUP(Y311/H311,0)*0.00937),"")</f>
        <v/>
      </c>
      <c r="AA311" s="65" t="s">
        <v>45</v>
      </c>
      <c r="AB311" s="66" t="s">
        <v>45</v>
      </c>
      <c r="AC311" s="411" t="s">
        <v>548</v>
      </c>
      <c r="AG311" s="75"/>
      <c r="AJ311" s="79" t="s">
        <v>45</v>
      </c>
      <c r="AK311" s="79">
        <v>0</v>
      </c>
      <c r="BB311" s="412" t="s">
        <v>66</v>
      </c>
      <c r="BM311" s="75">
        <f t="shared" si="63"/>
        <v>0</v>
      </c>
      <c r="BN311" s="75">
        <f t="shared" si="64"/>
        <v>0</v>
      </c>
      <c r="BO311" s="75">
        <f t="shared" si="65"/>
        <v>0</v>
      </c>
      <c r="BP311" s="75">
        <f t="shared" si="66"/>
        <v>0</v>
      </c>
    </row>
    <row r="312" spans="1:68" hidden="1" x14ac:dyDescent="0.2">
      <c r="A312" s="843"/>
      <c r="B312" s="843"/>
      <c r="C312" s="843"/>
      <c r="D312" s="843"/>
      <c r="E312" s="843"/>
      <c r="F312" s="843"/>
      <c r="G312" s="843"/>
      <c r="H312" s="843"/>
      <c r="I312" s="843"/>
      <c r="J312" s="843"/>
      <c r="K312" s="843"/>
      <c r="L312" s="843"/>
      <c r="M312" s="843"/>
      <c r="N312" s="843"/>
      <c r="O312" s="844"/>
      <c r="P312" s="840" t="s">
        <v>40</v>
      </c>
      <c r="Q312" s="841"/>
      <c r="R312" s="841"/>
      <c r="S312" s="841"/>
      <c r="T312" s="841"/>
      <c r="U312" s="841"/>
      <c r="V312" s="842"/>
      <c r="W312" s="40" t="s">
        <v>39</v>
      </c>
      <c r="X312" s="41">
        <f>IFERROR(X306/H306,"0")+IFERROR(X307/H307,"0")+IFERROR(X308/H308,"0")+IFERROR(X309/H309,"0")+IFERROR(X310/H310,"0")+IFERROR(X311/H311,"0")</f>
        <v>0</v>
      </c>
      <c r="Y312" s="41">
        <f>IFERROR(Y306/H306,"0")+IFERROR(Y307/H307,"0")+IFERROR(Y308/H308,"0")+IFERROR(Y309/H309,"0")+IFERROR(Y310/H310,"0")+IFERROR(Y311/H311,"0")</f>
        <v>0</v>
      </c>
      <c r="Z312" s="41">
        <f>IFERROR(IF(Z306="",0,Z306),"0")+IFERROR(IF(Z307="",0,Z307),"0")+IFERROR(IF(Z308="",0,Z308),"0")+IFERROR(IF(Z309="",0,Z309),"0")+IFERROR(IF(Z310="",0,Z310),"0")+IFERROR(IF(Z311="",0,Z311),"0")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hidden="1" x14ac:dyDescent="0.2">
      <c r="A313" s="843"/>
      <c r="B313" s="843"/>
      <c r="C313" s="843"/>
      <c r="D313" s="843"/>
      <c r="E313" s="843"/>
      <c r="F313" s="843"/>
      <c r="G313" s="843"/>
      <c r="H313" s="843"/>
      <c r="I313" s="843"/>
      <c r="J313" s="843"/>
      <c r="K313" s="843"/>
      <c r="L313" s="843"/>
      <c r="M313" s="843"/>
      <c r="N313" s="843"/>
      <c r="O313" s="844"/>
      <c r="P313" s="840" t="s">
        <v>40</v>
      </c>
      <c r="Q313" s="841"/>
      <c r="R313" s="841"/>
      <c r="S313" s="841"/>
      <c r="T313" s="841"/>
      <c r="U313" s="841"/>
      <c r="V313" s="842"/>
      <c r="W313" s="40" t="s">
        <v>0</v>
      </c>
      <c r="X313" s="41">
        <f>IFERROR(SUM(X306:X311),"0")</f>
        <v>0</v>
      </c>
      <c r="Y313" s="41">
        <f>IFERROR(SUM(Y306:Y311),"0")</f>
        <v>0</v>
      </c>
      <c r="Z313" s="40"/>
      <c r="AA313" s="64"/>
      <c r="AB313" s="64"/>
      <c r="AC313" s="64"/>
    </row>
    <row r="314" spans="1:68" ht="16.5" hidden="1" customHeight="1" x14ac:dyDescent="0.25">
      <c r="A314" s="834" t="s">
        <v>549</v>
      </c>
      <c r="B314" s="834"/>
      <c r="C314" s="834"/>
      <c r="D314" s="834"/>
      <c r="E314" s="834"/>
      <c r="F314" s="834"/>
      <c r="G314" s="834"/>
      <c r="H314" s="834"/>
      <c r="I314" s="834"/>
      <c r="J314" s="834"/>
      <c r="K314" s="834"/>
      <c r="L314" s="834"/>
      <c r="M314" s="834"/>
      <c r="N314" s="834"/>
      <c r="O314" s="834"/>
      <c r="P314" s="834"/>
      <c r="Q314" s="834"/>
      <c r="R314" s="834"/>
      <c r="S314" s="834"/>
      <c r="T314" s="834"/>
      <c r="U314" s="834"/>
      <c r="V314" s="834"/>
      <c r="W314" s="834"/>
      <c r="X314" s="834"/>
      <c r="Y314" s="834"/>
      <c r="Z314" s="834"/>
      <c r="AA314" s="62"/>
      <c r="AB314" s="62"/>
      <c r="AC314" s="62"/>
    </row>
    <row r="315" spans="1:68" ht="14.25" hidden="1" customHeight="1" x14ac:dyDescent="0.25">
      <c r="A315" s="835" t="s">
        <v>125</v>
      </c>
      <c r="B315" s="835"/>
      <c r="C315" s="835"/>
      <c r="D315" s="835"/>
      <c r="E315" s="835"/>
      <c r="F315" s="835"/>
      <c r="G315" s="835"/>
      <c r="H315" s="835"/>
      <c r="I315" s="835"/>
      <c r="J315" s="835"/>
      <c r="K315" s="835"/>
      <c r="L315" s="835"/>
      <c r="M315" s="835"/>
      <c r="N315" s="835"/>
      <c r="O315" s="835"/>
      <c r="P315" s="835"/>
      <c r="Q315" s="835"/>
      <c r="R315" s="835"/>
      <c r="S315" s="835"/>
      <c r="T315" s="835"/>
      <c r="U315" s="835"/>
      <c r="V315" s="835"/>
      <c r="W315" s="835"/>
      <c r="X315" s="835"/>
      <c r="Y315" s="835"/>
      <c r="Z315" s="835"/>
      <c r="AA315" s="63"/>
      <c r="AB315" s="63"/>
      <c r="AC315" s="63"/>
    </row>
    <row r="316" spans="1:68" ht="27" hidden="1" customHeight="1" x14ac:dyDescent="0.25">
      <c r="A316" s="60" t="s">
        <v>550</v>
      </c>
      <c r="B316" s="60" t="s">
        <v>551</v>
      </c>
      <c r="C316" s="34">
        <v>4301011306</v>
      </c>
      <c r="D316" s="836">
        <v>4607091389296</v>
      </c>
      <c r="E316" s="836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89</v>
      </c>
      <c r="L316" s="35" t="s">
        <v>45</v>
      </c>
      <c r="M316" s="36" t="s">
        <v>133</v>
      </c>
      <c r="N316" s="36"/>
      <c r="O316" s="35">
        <v>45</v>
      </c>
      <c r="P316" s="101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38"/>
      <c r="R316" s="838"/>
      <c r="S316" s="838"/>
      <c r="T316" s="83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13" t="s">
        <v>552</v>
      </c>
      <c r="AG316" s="75"/>
      <c r="AJ316" s="79" t="s">
        <v>45</v>
      </c>
      <c r="AK316" s="79">
        <v>0</v>
      </c>
      <c r="BB316" s="414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843"/>
      <c r="B317" s="843"/>
      <c r="C317" s="843"/>
      <c r="D317" s="843"/>
      <c r="E317" s="843"/>
      <c r="F317" s="843"/>
      <c r="G317" s="843"/>
      <c r="H317" s="843"/>
      <c r="I317" s="843"/>
      <c r="J317" s="843"/>
      <c r="K317" s="843"/>
      <c r="L317" s="843"/>
      <c r="M317" s="843"/>
      <c r="N317" s="843"/>
      <c r="O317" s="844"/>
      <c r="P317" s="840" t="s">
        <v>40</v>
      </c>
      <c r="Q317" s="841"/>
      <c r="R317" s="841"/>
      <c r="S317" s="841"/>
      <c r="T317" s="841"/>
      <c r="U317" s="841"/>
      <c r="V317" s="842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hidden="1" x14ac:dyDescent="0.2">
      <c r="A318" s="843"/>
      <c r="B318" s="843"/>
      <c r="C318" s="843"/>
      <c r="D318" s="843"/>
      <c r="E318" s="843"/>
      <c r="F318" s="843"/>
      <c r="G318" s="843"/>
      <c r="H318" s="843"/>
      <c r="I318" s="843"/>
      <c r="J318" s="843"/>
      <c r="K318" s="843"/>
      <c r="L318" s="843"/>
      <c r="M318" s="843"/>
      <c r="N318" s="843"/>
      <c r="O318" s="844"/>
      <c r="P318" s="840" t="s">
        <v>40</v>
      </c>
      <c r="Q318" s="841"/>
      <c r="R318" s="841"/>
      <c r="S318" s="841"/>
      <c r="T318" s="841"/>
      <c r="U318" s="841"/>
      <c r="V318" s="842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835" t="s">
        <v>78</v>
      </c>
      <c r="B319" s="835"/>
      <c r="C319" s="835"/>
      <c r="D319" s="835"/>
      <c r="E319" s="835"/>
      <c r="F319" s="835"/>
      <c r="G319" s="835"/>
      <c r="H319" s="835"/>
      <c r="I319" s="835"/>
      <c r="J319" s="835"/>
      <c r="K319" s="835"/>
      <c r="L319" s="835"/>
      <c r="M319" s="835"/>
      <c r="N319" s="835"/>
      <c r="O319" s="835"/>
      <c r="P319" s="835"/>
      <c r="Q319" s="835"/>
      <c r="R319" s="835"/>
      <c r="S319" s="835"/>
      <c r="T319" s="835"/>
      <c r="U319" s="835"/>
      <c r="V319" s="835"/>
      <c r="W319" s="835"/>
      <c r="X319" s="835"/>
      <c r="Y319" s="835"/>
      <c r="Z319" s="835"/>
      <c r="AA319" s="63"/>
      <c r="AB319" s="63"/>
      <c r="AC319" s="63"/>
    </row>
    <row r="320" spans="1:68" ht="27" hidden="1" customHeight="1" x14ac:dyDescent="0.25">
      <c r="A320" s="60" t="s">
        <v>553</v>
      </c>
      <c r="B320" s="60" t="s">
        <v>554</v>
      </c>
      <c r="C320" s="34">
        <v>4301031163</v>
      </c>
      <c r="D320" s="836">
        <v>4680115880344</v>
      </c>
      <c r="E320" s="836"/>
      <c r="F320" s="59">
        <v>0.28000000000000003</v>
      </c>
      <c r="G320" s="35">
        <v>6</v>
      </c>
      <c r="H320" s="59">
        <v>1.68</v>
      </c>
      <c r="I320" s="59">
        <v>1.78</v>
      </c>
      <c r="J320" s="35">
        <v>234</v>
      </c>
      <c r="K320" s="35" t="s">
        <v>83</v>
      </c>
      <c r="L320" s="35" t="s">
        <v>45</v>
      </c>
      <c r="M320" s="36" t="s">
        <v>82</v>
      </c>
      <c r="N320" s="36"/>
      <c r="O320" s="35">
        <v>40</v>
      </c>
      <c r="P320" s="1011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38"/>
      <c r="R320" s="838"/>
      <c r="S320" s="838"/>
      <c r="T320" s="839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IFERROR(IF(Y320=0,"",ROUNDUP(Y320/H320,0)*0.00502),"")</f>
        <v/>
      </c>
      <c r="AA320" s="65" t="s">
        <v>45</v>
      </c>
      <c r="AB320" s="66" t="s">
        <v>45</v>
      </c>
      <c r="AC320" s="415" t="s">
        <v>555</v>
      </c>
      <c r="AG320" s="75"/>
      <c r="AJ320" s="79" t="s">
        <v>45</v>
      </c>
      <c r="AK320" s="79">
        <v>0</v>
      </c>
      <c r="BB320" s="416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idden="1" x14ac:dyDescent="0.2">
      <c r="A321" s="843"/>
      <c r="B321" s="843"/>
      <c r="C321" s="843"/>
      <c r="D321" s="843"/>
      <c r="E321" s="843"/>
      <c r="F321" s="843"/>
      <c r="G321" s="843"/>
      <c r="H321" s="843"/>
      <c r="I321" s="843"/>
      <c r="J321" s="843"/>
      <c r="K321" s="843"/>
      <c r="L321" s="843"/>
      <c r="M321" s="843"/>
      <c r="N321" s="843"/>
      <c r="O321" s="844"/>
      <c r="P321" s="840" t="s">
        <v>40</v>
      </c>
      <c r="Q321" s="841"/>
      <c r="R321" s="841"/>
      <c r="S321" s="841"/>
      <c r="T321" s="841"/>
      <c r="U321" s="841"/>
      <c r="V321" s="842"/>
      <c r="W321" s="40" t="s">
        <v>39</v>
      </c>
      <c r="X321" s="41">
        <f>IFERROR(X320/H320,"0")</f>
        <v>0</v>
      </c>
      <c r="Y321" s="41">
        <f>IFERROR(Y320/H320,"0")</f>
        <v>0</v>
      </c>
      <c r="Z321" s="41">
        <f>IFERROR(IF(Z320="",0,Z320),"0")</f>
        <v>0</v>
      </c>
      <c r="AA321" s="64"/>
      <c r="AB321" s="64"/>
      <c r="AC321" s="64"/>
    </row>
    <row r="322" spans="1:68" hidden="1" x14ac:dyDescent="0.2">
      <c r="A322" s="843"/>
      <c r="B322" s="843"/>
      <c r="C322" s="843"/>
      <c r="D322" s="843"/>
      <c r="E322" s="843"/>
      <c r="F322" s="843"/>
      <c r="G322" s="843"/>
      <c r="H322" s="843"/>
      <c r="I322" s="843"/>
      <c r="J322" s="843"/>
      <c r="K322" s="843"/>
      <c r="L322" s="843"/>
      <c r="M322" s="843"/>
      <c r="N322" s="843"/>
      <c r="O322" s="844"/>
      <c r="P322" s="840" t="s">
        <v>40</v>
      </c>
      <c r="Q322" s="841"/>
      <c r="R322" s="841"/>
      <c r="S322" s="841"/>
      <c r="T322" s="841"/>
      <c r="U322" s="841"/>
      <c r="V322" s="842"/>
      <c r="W322" s="40" t="s">
        <v>0</v>
      </c>
      <c r="X322" s="41">
        <f>IFERROR(SUM(X320:X320),"0")</f>
        <v>0</v>
      </c>
      <c r="Y322" s="41">
        <f>IFERROR(SUM(Y320:Y320),"0")</f>
        <v>0</v>
      </c>
      <c r="Z322" s="40"/>
      <c r="AA322" s="64"/>
      <c r="AB322" s="64"/>
      <c r="AC322" s="64"/>
    </row>
    <row r="323" spans="1:68" ht="14.25" hidden="1" customHeight="1" x14ac:dyDescent="0.25">
      <c r="A323" s="835" t="s">
        <v>84</v>
      </c>
      <c r="B323" s="835"/>
      <c r="C323" s="835"/>
      <c r="D323" s="835"/>
      <c r="E323" s="835"/>
      <c r="F323" s="835"/>
      <c r="G323" s="835"/>
      <c r="H323" s="835"/>
      <c r="I323" s="835"/>
      <c r="J323" s="835"/>
      <c r="K323" s="835"/>
      <c r="L323" s="835"/>
      <c r="M323" s="835"/>
      <c r="N323" s="835"/>
      <c r="O323" s="835"/>
      <c r="P323" s="835"/>
      <c r="Q323" s="835"/>
      <c r="R323" s="835"/>
      <c r="S323" s="835"/>
      <c r="T323" s="835"/>
      <c r="U323" s="835"/>
      <c r="V323" s="835"/>
      <c r="W323" s="835"/>
      <c r="X323" s="835"/>
      <c r="Y323" s="835"/>
      <c r="Z323" s="835"/>
      <c r="AA323" s="63"/>
      <c r="AB323" s="63"/>
      <c r="AC323" s="63"/>
    </row>
    <row r="324" spans="1:68" ht="27" hidden="1" customHeight="1" x14ac:dyDescent="0.25">
      <c r="A324" s="60" t="s">
        <v>556</v>
      </c>
      <c r="B324" s="60" t="s">
        <v>557</v>
      </c>
      <c r="C324" s="34">
        <v>4301051731</v>
      </c>
      <c r="D324" s="836">
        <v>4680115884618</v>
      </c>
      <c r="E324" s="836"/>
      <c r="F324" s="59">
        <v>0.6</v>
      </c>
      <c r="G324" s="35">
        <v>6</v>
      </c>
      <c r="H324" s="59">
        <v>3.6</v>
      </c>
      <c r="I324" s="59">
        <v>3.81</v>
      </c>
      <c r="J324" s="35">
        <v>132</v>
      </c>
      <c r="K324" s="35" t="s">
        <v>89</v>
      </c>
      <c r="L324" s="35" t="s">
        <v>45</v>
      </c>
      <c r="M324" s="36" t="s">
        <v>82</v>
      </c>
      <c r="N324" s="36"/>
      <c r="O324" s="35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38"/>
      <c r="R324" s="838"/>
      <c r="S324" s="838"/>
      <c r="T324" s="839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17" t="s">
        <v>558</v>
      </c>
      <c r="AG324" s="75"/>
      <c r="AJ324" s="79" t="s">
        <v>45</v>
      </c>
      <c r="AK324" s="79">
        <v>0</v>
      </c>
      <c r="BB324" s="41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idden="1" x14ac:dyDescent="0.2">
      <c r="A325" s="843"/>
      <c r="B325" s="843"/>
      <c r="C325" s="843"/>
      <c r="D325" s="843"/>
      <c r="E325" s="843"/>
      <c r="F325" s="843"/>
      <c r="G325" s="843"/>
      <c r="H325" s="843"/>
      <c r="I325" s="843"/>
      <c r="J325" s="843"/>
      <c r="K325" s="843"/>
      <c r="L325" s="843"/>
      <c r="M325" s="843"/>
      <c r="N325" s="843"/>
      <c r="O325" s="844"/>
      <c r="P325" s="840" t="s">
        <v>40</v>
      </c>
      <c r="Q325" s="841"/>
      <c r="R325" s="841"/>
      <c r="S325" s="841"/>
      <c r="T325" s="841"/>
      <c r="U325" s="841"/>
      <c r="V325" s="842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hidden="1" x14ac:dyDescent="0.2">
      <c r="A326" s="843"/>
      <c r="B326" s="843"/>
      <c r="C326" s="843"/>
      <c r="D326" s="843"/>
      <c r="E326" s="843"/>
      <c r="F326" s="843"/>
      <c r="G326" s="843"/>
      <c r="H326" s="843"/>
      <c r="I326" s="843"/>
      <c r="J326" s="843"/>
      <c r="K326" s="843"/>
      <c r="L326" s="843"/>
      <c r="M326" s="843"/>
      <c r="N326" s="843"/>
      <c r="O326" s="844"/>
      <c r="P326" s="840" t="s">
        <v>40</v>
      </c>
      <c r="Q326" s="841"/>
      <c r="R326" s="841"/>
      <c r="S326" s="841"/>
      <c r="T326" s="841"/>
      <c r="U326" s="841"/>
      <c r="V326" s="842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6.5" hidden="1" customHeight="1" x14ac:dyDescent="0.25">
      <c r="A327" s="834" t="s">
        <v>559</v>
      </c>
      <c r="B327" s="834"/>
      <c r="C327" s="834"/>
      <c r="D327" s="834"/>
      <c r="E327" s="834"/>
      <c r="F327" s="834"/>
      <c r="G327" s="834"/>
      <c r="H327" s="834"/>
      <c r="I327" s="834"/>
      <c r="J327" s="834"/>
      <c r="K327" s="834"/>
      <c r="L327" s="834"/>
      <c r="M327" s="834"/>
      <c r="N327" s="834"/>
      <c r="O327" s="834"/>
      <c r="P327" s="834"/>
      <c r="Q327" s="834"/>
      <c r="R327" s="834"/>
      <c r="S327" s="834"/>
      <c r="T327" s="834"/>
      <c r="U327" s="834"/>
      <c r="V327" s="834"/>
      <c r="W327" s="834"/>
      <c r="X327" s="834"/>
      <c r="Y327" s="834"/>
      <c r="Z327" s="834"/>
      <c r="AA327" s="62"/>
      <c r="AB327" s="62"/>
      <c r="AC327" s="62"/>
    </row>
    <row r="328" spans="1:68" ht="14.25" hidden="1" customHeight="1" x14ac:dyDescent="0.25">
      <c r="A328" s="835" t="s">
        <v>125</v>
      </c>
      <c r="B328" s="835"/>
      <c r="C328" s="835"/>
      <c r="D328" s="835"/>
      <c r="E328" s="835"/>
      <c r="F328" s="835"/>
      <c r="G328" s="835"/>
      <c r="H328" s="835"/>
      <c r="I328" s="835"/>
      <c r="J328" s="835"/>
      <c r="K328" s="835"/>
      <c r="L328" s="835"/>
      <c r="M328" s="835"/>
      <c r="N328" s="835"/>
      <c r="O328" s="835"/>
      <c r="P328" s="835"/>
      <c r="Q328" s="835"/>
      <c r="R328" s="835"/>
      <c r="S328" s="835"/>
      <c r="T328" s="835"/>
      <c r="U328" s="835"/>
      <c r="V328" s="835"/>
      <c r="W328" s="835"/>
      <c r="X328" s="835"/>
      <c r="Y328" s="835"/>
      <c r="Z328" s="835"/>
      <c r="AA328" s="63"/>
      <c r="AB328" s="63"/>
      <c r="AC328" s="63"/>
    </row>
    <row r="329" spans="1:68" ht="27" hidden="1" customHeight="1" x14ac:dyDescent="0.25">
      <c r="A329" s="60" t="s">
        <v>560</v>
      </c>
      <c r="B329" s="60" t="s">
        <v>561</v>
      </c>
      <c r="C329" s="34">
        <v>4301011353</v>
      </c>
      <c r="D329" s="836">
        <v>4607091389807</v>
      </c>
      <c r="E329" s="836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89</v>
      </c>
      <c r="L329" s="35" t="s">
        <v>45</v>
      </c>
      <c r="M329" s="36" t="s">
        <v>129</v>
      </c>
      <c r="N329" s="36"/>
      <c r="O329" s="35">
        <v>55</v>
      </c>
      <c r="P329" s="10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38"/>
      <c r="R329" s="838"/>
      <c r="S329" s="838"/>
      <c r="T329" s="83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9" t="s">
        <v>562</v>
      </c>
      <c r="AG329" s="75"/>
      <c r="AJ329" s="79" t="s">
        <v>45</v>
      </c>
      <c r="AK329" s="79">
        <v>0</v>
      </c>
      <c r="BB329" s="42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843"/>
      <c r="B330" s="843"/>
      <c r="C330" s="843"/>
      <c r="D330" s="843"/>
      <c r="E330" s="843"/>
      <c r="F330" s="843"/>
      <c r="G330" s="843"/>
      <c r="H330" s="843"/>
      <c r="I330" s="843"/>
      <c r="J330" s="843"/>
      <c r="K330" s="843"/>
      <c r="L330" s="843"/>
      <c r="M330" s="843"/>
      <c r="N330" s="843"/>
      <c r="O330" s="844"/>
      <c r="P330" s="840" t="s">
        <v>40</v>
      </c>
      <c r="Q330" s="841"/>
      <c r="R330" s="841"/>
      <c r="S330" s="841"/>
      <c r="T330" s="841"/>
      <c r="U330" s="841"/>
      <c r="V330" s="842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hidden="1" x14ac:dyDescent="0.2">
      <c r="A331" s="843"/>
      <c r="B331" s="843"/>
      <c r="C331" s="843"/>
      <c r="D331" s="843"/>
      <c r="E331" s="843"/>
      <c r="F331" s="843"/>
      <c r="G331" s="843"/>
      <c r="H331" s="843"/>
      <c r="I331" s="843"/>
      <c r="J331" s="843"/>
      <c r="K331" s="843"/>
      <c r="L331" s="843"/>
      <c r="M331" s="843"/>
      <c r="N331" s="843"/>
      <c r="O331" s="844"/>
      <c r="P331" s="840" t="s">
        <v>40</v>
      </c>
      <c r="Q331" s="841"/>
      <c r="R331" s="841"/>
      <c r="S331" s="841"/>
      <c r="T331" s="841"/>
      <c r="U331" s="841"/>
      <c r="V331" s="842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hidden="1" customHeight="1" x14ac:dyDescent="0.25">
      <c r="A332" s="835" t="s">
        <v>78</v>
      </c>
      <c r="B332" s="835"/>
      <c r="C332" s="835"/>
      <c r="D332" s="835"/>
      <c r="E332" s="835"/>
      <c r="F332" s="835"/>
      <c r="G332" s="835"/>
      <c r="H332" s="835"/>
      <c r="I332" s="835"/>
      <c r="J332" s="835"/>
      <c r="K332" s="835"/>
      <c r="L332" s="835"/>
      <c r="M332" s="835"/>
      <c r="N332" s="835"/>
      <c r="O332" s="835"/>
      <c r="P332" s="835"/>
      <c r="Q332" s="835"/>
      <c r="R332" s="835"/>
      <c r="S332" s="835"/>
      <c r="T332" s="835"/>
      <c r="U332" s="835"/>
      <c r="V332" s="835"/>
      <c r="W332" s="835"/>
      <c r="X332" s="835"/>
      <c r="Y332" s="835"/>
      <c r="Z332" s="835"/>
      <c r="AA332" s="63"/>
      <c r="AB332" s="63"/>
      <c r="AC332" s="63"/>
    </row>
    <row r="333" spans="1:68" ht="27" hidden="1" customHeight="1" x14ac:dyDescent="0.25">
      <c r="A333" s="60" t="s">
        <v>563</v>
      </c>
      <c r="B333" s="60" t="s">
        <v>564</v>
      </c>
      <c r="C333" s="34">
        <v>4301031164</v>
      </c>
      <c r="D333" s="836">
        <v>4680115880481</v>
      </c>
      <c r="E333" s="836"/>
      <c r="F333" s="59">
        <v>0.28000000000000003</v>
      </c>
      <c r="G333" s="35">
        <v>6</v>
      </c>
      <c r="H333" s="59">
        <v>1.68</v>
      </c>
      <c r="I333" s="59">
        <v>1.78</v>
      </c>
      <c r="J333" s="35">
        <v>234</v>
      </c>
      <c r="K333" s="35" t="s">
        <v>83</v>
      </c>
      <c r="L333" s="35" t="s">
        <v>45</v>
      </c>
      <c r="M333" s="36" t="s">
        <v>82</v>
      </c>
      <c r="N333" s="36"/>
      <c r="O333" s="35">
        <v>40</v>
      </c>
      <c r="P333" s="10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38"/>
      <c r="R333" s="838"/>
      <c r="S333" s="838"/>
      <c r="T333" s="83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21" t="s">
        <v>565</v>
      </c>
      <c r="AG333" s="75"/>
      <c r="AJ333" s="79" t="s">
        <v>45</v>
      </c>
      <c r="AK333" s="79">
        <v>0</v>
      </c>
      <c r="BB333" s="42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843"/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4"/>
      <c r="P334" s="840" t="s">
        <v>40</v>
      </c>
      <c r="Q334" s="841"/>
      <c r="R334" s="841"/>
      <c r="S334" s="841"/>
      <c r="T334" s="841"/>
      <c r="U334" s="841"/>
      <c r="V334" s="842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hidden="1" x14ac:dyDescent="0.2">
      <c r="A335" s="843"/>
      <c r="B335" s="843"/>
      <c r="C335" s="843"/>
      <c r="D335" s="843"/>
      <c r="E335" s="843"/>
      <c r="F335" s="843"/>
      <c r="G335" s="843"/>
      <c r="H335" s="843"/>
      <c r="I335" s="843"/>
      <c r="J335" s="843"/>
      <c r="K335" s="843"/>
      <c r="L335" s="843"/>
      <c r="M335" s="843"/>
      <c r="N335" s="843"/>
      <c r="O335" s="844"/>
      <c r="P335" s="840" t="s">
        <v>40</v>
      </c>
      <c r="Q335" s="841"/>
      <c r="R335" s="841"/>
      <c r="S335" s="841"/>
      <c r="T335" s="841"/>
      <c r="U335" s="841"/>
      <c r="V335" s="842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835" t="s">
        <v>84</v>
      </c>
      <c r="B336" s="835"/>
      <c r="C336" s="835"/>
      <c r="D336" s="835"/>
      <c r="E336" s="835"/>
      <c r="F336" s="835"/>
      <c r="G336" s="835"/>
      <c r="H336" s="835"/>
      <c r="I336" s="835"/>
      <c r="J336" s="835"/>
      <c r="K336" s="835"/>
      <c r="L336" s="835"/>
      <c r="M336" s="835"/>
      <c r="N336" s="835"/>
      <c r="O336" s="835"/>
      <c r="P336" s="835"/>
      <c r="Q336" s="835"/>
      <c r="R336" s="835"/>
      <c r="S336" s="835"/>
      <c r="T336" s="835"/>
      <c r="U336" s="835"/>
      <c r="V336" s="835"/>
      <c r="W336" s="835"/>
      <c r="X336" s="835"/>
      <c r="Y336" s="835"/>
      <c r="Z336" s="835"/>
      <c r="AA336" s="63"/>
      <c r="AB336" s="63"/>
      <c r="AC336" s="63"/>
    </row>
    <row r="337" spans="1:68" ht="27" hidden="1" customHeight="1" x14ac:dyDescent="0.25">
      <c r="A337" s="60" t="s">
        <v>566</v>
      </c>
      <c r="B337" s="60" t="s">
        <v>567</v>
      </c>
      <c r="C337" s="34">
        <v>4301051344</v>
      </c>
      <c r="D337" s="836">
        <v>4680115880412</v>
      </c>
      <c r="E337" s="836"/>
      <c r="F337" s="59">
        <v>0.33</v>
      </c>
      <c r="G337" s="35">
        <v>6</v>
      </c>
      <c r="H337" s="59">
        <v>1.98</v>
      </c>
      <c r="I337" s="59">
        <v>2.246</v>
      </c>
      <c r="J337" s="35">
        <v>156</v>
      </c>
      <c r="K337" s="35" t="s">
        <v>89</v>
      </c>
      <c r="L337" s="35" t="s">
        <v>45</v>
      </c>
      <c r="M337" s="36" t="s">
        <v>133</v>
      </c>
      <c r="N337" s="36"/>
      <c r="O337" s="35">
        <v>45</v>
      </c>
      <c r="P337" s="101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38"/>
      <c r="R337" s="838"/>
      <c r="S337" s="838"/>
      <c r="T337" s="83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23" t="s">
        <v>568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569</v>
      </c>
      <c r="B338" s="60" t="s">
        <v>570</v>
      </c>
      <c r="C338" s="34">
        <v>4301051277</v>
      </c>
      <c r="D338" s="836">
        <v>4680115880511</v>
      </c>
      <c r="E338" s="836"/>
      <c r="F338" s="59">
        <v>0.33</v>
      </c>
      <c r="G338" s="35">
        <v>6</v>
      </c>
      <c r="H338" s="59">
        <v>1.98</v>
      </c>
      <c r="I338" s="59">
        <v>2.1800000000000002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40</v>
      </c>
      <c r="P338" s="10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38"/>
      <c r="R338" s="838"/>
      <c r="S338" s="838"/>
      <c r="T338" s="839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571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843"/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4"/>
      <c r="P339" s="840" t="s">
        <v>40</v>
      </c>
      <c r="Q339" s="841"/>
      <c r="R339" s="841"/>
      <c r="S339" s="841"/>
      <c r="T339" s="841"/>
      <c r="U339" s="841"/>
      <c r="V339" s="842"/>
      <c r="W339" s="40" t="s">
        <v>39</v>
      </c>
      <c r="X339" s="41">
        <f>IFERROR(X337/H337,"0")+IFERROR(X338/H338,"0")</f>
        <v>0</v>
      </c>
      <c r="Y339" s="41">
        <f>IFERROR(Y337/H337,"0")+IFERROR(Y338/H338,"0")</f>
        <v>0</v>
      </c>
      <c r="Z339" s="41">
        <f>IFERROR(IF(Z337="",0,Z337),"0")+IFERROR(IF(Z338="",0,Z338),"0")</f>
        <v>0</v>
      </c>
      <c r="AA339" s="64"/>
      <c r="AB339" s="64"/>
      <c r="AC339" s="64"/>
    </row>
    <row r="340" spans="1:68" hidden="1" x14ac:dyDescent="0.2">
      <c r="A340" s="843"/>
      <c r="B340" s="843"/>
      <c r="C340" s="843"/>
      <c r="D340" s="843"/>
      <c r="E340" s="843"/>
      <c r="F340" s="843"/>
      <c r="G340" s="843"/>
      <c r="H340" s="843"/>
      <c r="I340" s="843"/>
      <c r="J340" s="843"/>
      <c r="K340" s="843"/>
      <c r="L340" s="843"/>
      <c r="M340" s="843"/>
      <c r="N340" s="843"/>
      <c r="O340" s="844"/>
      <c r="P340" s="840" t="s">
        <v>40</v>
      </c>
      <c r="Q340" s="841"/>
      <c r="R340" s="841"/>
      <c r="S340" s="841"/>
      <c r="T340" s="841"/>
      <c r="U340" s="841"/>
      <c r="V340" s="842"/>
      <c r="W340" s="40" t="s">
        <v>0</v>
      </c>
      <c r="X340" s="41">
        <f>IFERROR(SUM(X337:X338),"0")</f>
        <v>0</v>
      </c>
      <c r="Y340" s="41">
        <f>IFERROR(SUM(Y337:Y338),"0")</f>
        <v>0</v>
      </c>
      <c r="Z340" s="40"/>
      <c r="AA340" s="64"/>
      <c r="AB340" s="64"/>
      <c r="AC340" s="64"/>
    </row>
    <row r="341" spans="1:68" ht="16.5" hidden="1" customHeight="1" x14ac:dyDescent="0.25">
      <c r="A341" s="834" t="s">
        <v>572</v>
      </c>
      <c r="B341" s="834"/>
      <c r="C341" s="834"/>
      <c r="D341" s="834"/>
      <c r="E341" s="834"/>
      <c r="F341" s="834"/>
      <c r="G341" s="834"/>
      <c r="H341" s="834"/>
      <c r="I341" s="834"/>
      <c r="J341" s="834"/>
      <c r="K341" s="834"/>
      <c r="L341" s="834"/>
      <c r="M341" s="834"/>
      <c r="N341" s="834"/>
      <c r="O341" s="834"/>
      <c r="P341" s="834"/>
      <c r="Q341" s="834"/>
      <c r="R341" s="834"/>
      <c r="S341" s="834"/>
      <c r="T341" s="834"/>
      <c r="U341" s="834"/>
      <c r="V341" s="834"/>
      <c r="W341" s="834"/>
      <c r="X341" s="834"/>
      <c r="Y341" s="834"/>
      <c r="Z341" s="834"/>
      <c r="AA341" s="62"/>
      <c r="AB341" s="62"/>
      <c r="AC341" s="62"/>
    </row>
    <row r="342" spans="1:68" ht="14.25" hidden="1" customHeight="1" x14ac:dyDescent="0.25">
      <c r="A342" s="835" t="s">
        <v>125</v>
      </c>
      <c r="B342" s="835"/>
      <c r="C342" s="835"/>
      <c r="D342" s="835"/>
      <c r="E342" s="835"/>
      <c r="F342" s="835"/>
      <c r="G342" s="835"/>
      <c r="H342" s="835"/>
      <c r="I342" s="835"/>
      <c r="J342" s="835"/>
      <c r="K342" s="835"/>
      <c r="L342" s="835"/>
      <c r="M342" s="835"/>
      <c r="N342" s="835"/>
      <c r="O342" s="835"/>
      <c r="P342" s="835"/>
      <c r="Q342" s="835"/>
      <c r="R342" s="835"/>
      <c r="S342" s="835"/>
      <c r="T342" s="835"/>
      <c r="U342" s="835"/>
      <c r="V342" s="835"/>
      <c r="W342" s="835"/>
      <c r="X342" s="835"/>
      <c r="Y342" s="835"/>
      <c r="Z342" s="835"/>
      <c r="AA342" s="63"/>
      <c r="AB342" s="63"/>
      <c r="AC342" s="63"/>
    </row>
    <row r="343" spans="1:68" ht="27" hidden="1" customHeight="1" x14ac:dyDescent="0.25">
      <c r="A343" s="60" t="s">
        <v>573</v>
      </c>
      <c r="B343" s="60" t="s">
        <v>574</v>
      </c>
      <c r="C343" s="34">
        <v>4301011593</v>
      </c>
      <c r="D343" s="836">
        <v>4680115882973</v>
      </c>
      <c r="E343" s="836"/>
      <c r="F343" s="59">
        <v>0.7</v>
      </c>
      <c r="G343" s="35">
        <v>6</v>
      </c>
      <c r="H343" s="59">
        <v>4.2</v>
      </c>
      <c r="I343" s="59">
        <v>4.5599999999999996</v>
      </c>
      <c r="J343" s="35">
        <v>104</v>
      </c>
      <c r="K343" s="35" t="s">
        <v>130</v>
      </c>
      <c r="L343" s="35" t="s">
        <v>45</v>
      </c>
      <c r="M343" s="36" t="s">
        <v>129</v>
      </c>
      <c r="N343" s="36"/>
      <c r="O343" s="35">
        <v>55</v>
      </c>
      <c r="P343" s="101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38"/>
      <c r="R343" s="838"/>
      <c r="S343" s="838"/>
      <c r="T343" s="839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IFERROR(IF(Y343=0,"",ROUNDUP(Y343/H343,0)*0.01196),"")</f>
        <v/>
      </c>
      <c r="AA343" s="65" t="s">
        <v>45</v>
      </c>
      <c r="AB343" s="66" t="s">
        <v>45</v>
      </c>
      <c r="AC343" s="427" t="s">
        <v>463</v>
      </c>
      <c r="AG343" s="75"/>
      <c r="AJ343" s="79" t="s">
        <v>45</v>
      </c>
      <c r="AK343" s="79">
        <v>0</v>
      </c>
      <c r="BB343" s="428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idden="1" x14ac:dyDescent="0.2">
      <c r="A344" s="843"/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4"/>
      <c r="P344" s="840" t="s">
        <v>40</v>
      </c>
      <c r="Q344" s="841"/>
      <c r="R344" s="841"/>
      <c r="S344" s="841"/>
      <c r="T344" s="841"/>
      <c r="U344" s="841"/>
      <c r="V344" s="842"/>
      <c r="W344" s="40" t="s">
        <v>39</v>
      </c>
      <c r="X344" s="41">
        <f>IFERROR(X343/H343,"0")</f>
        <v>0</v>
      </c>
      <c r="Y344" s="41">
        <f>IFERROR(Y343/H343,"0")</f>
        <v>0</v>
      </c>
      <c r="Z344" s="41">
        <f>IFERROR(IF(Z343="",0,Z343),"0")</f>
        <v>0</v>
      </c>
      <c r="AA344" s="64"/>
      <c r="AB344" s="64"/>
      <c r="AC344" s="64"/>
    </row>
    <row r="345" spans="1:68" hidden="1" x14ac:dyDescent="0.2">
      <c r="A345" s="843"/>
      <c r="B345" s="843"/>
      <c r="C345" s="843"/>
      <c r="D345" s="843"/>
      <c r="E345" s="843"/>
      <c r="F345" s="843"/>
      <c r="G345" s="843"/>
      <c r="H345" s="843"/>
      <c r="I345" s="843"/>
      <c r="J345" s="843"/>
      <c r="K345" s="843"/>
      <c r="L345" s="843"/>
      <c r="M345" s="843"/>
      <c r="N345" s="843"/>
      <c r="O345" s="844"/>
      <c r="P345" s="840" t="s">
        <v>40</v>
      </c>
      <c r="Q345" s="841"/>
      <c r="R345" s="841"/>
      <c r="S345" s="841"/>
      <c r="T345" s="841"/>
      <c r="U345" s="841"/>
      <c r="V345" s="842"/>
      <c r="W345" s="40" t="s">
        <v>0</v>
      </c>
      <c r="X345" s="41">
        <f>IFERROR(SUM(X343:X343),"0")</f>
        <v>0</v>
      </c>
      <c r="Y345" s="41">
        <f>IFERROR(SUM(Y343:Y343),"0")</f>
        <v>0</v>
      </c>
      <c r="Z345" s="40"/>
      <c r="AA345" s="64"/>
      <c r="AB345" s="64"/>
      <c r="AC345" s="64"/>
    </row>
    <row r="346" spans="1:68" ht="14.25" hidden="1" customHeight="1" x14ac:dyDescent="0.25">
      <c r="A346" s="835" t="s">
        <v>78</v>
      </c>
      <c r="B346" s="835"/>
      <c r="C346" s="835"/>
      <c r="D346" s="835"/>
      <c r="E346" s="835"/>
      <c r="F346" s="835"/>
      <c r="G346" s="835"/>
      <c r="H346" s="835"/>
      <c r="I346" s="835"/>
      <c r="J346" s="835"/>
      <c r="K346" s="835"/>
      <c r="L346" s="835"/>
      <c r="M346" s="835"/>
      <c r="N346" s="835"/>
      <c r="O346" s="835"/>
      <c r="P346" s="835"/>
      <c r="Q346" s="835"/>
      <c r="R346" s="835"/>
      <c r="S346" s="835"/>
      <c r="T346" s="835"/>
      <c r="U346" s="835"/>
      <c r="V346" s="835"/>
      <c r="W346" s="835"/>
      <c r="X346" s="835"/>
      <c r="Y346" s="835"/>
      <c r="Z346" s="835"/>
      <c r="AA346" s="63"/>
      <c r="AB346" s="63"/>
      <c r="AC346" s="63"/>
    </row>
    <row r="347" spans="1:68" ht="27" hidden="1" customHeight="1" x14ac:dyDescent="0.25">
      <c r="A347" s="60" t="s">
        <v>575</v>
      </c>
      <c r="B347" s="60" t="s">
        <v>576</v>
      </c>
      <c r="C347" s="34">
        <v>4301031305</v>
      </c>
      <c r="D347" s="836">
        <v>4607091389845</v>
      </c>
      <c r="E347" s="836"/>
      <c r="F347" s="59">
        <v>0.35</v>
      </c>
      <c r="G347" s="35">
        <v>6</v>
      </c>
      <c r="H347" s="59">
        <v>2.1</v>
      </c>
      <c r="I347" s="59">
        <v>2.2000000000000002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1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38"/>
      <c r="R347" s="838"/>
      <c r="S347" s="838"/>
      <c r="T347" s="83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577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hidden="1" customHeight="1" x14ac:dyDescent="0.25">
      <c r="A348" s="60" t="s">
        <v>578</v>
      </c>
      <c r="B348" s="60" t="s">
        <v>579</v>
      </c>
      <c r="C348" s="34">
        <v>4301031306</v>
      </c>
      <c r="D348" s="836">
        <v>4680115882881</v>
      </c>
      <c r="E348" s="836"/>
      <c r="F348" s="59">
        <v>0.28000000000000003</v>
      </c>
      <c r="G348" s="35">
        <v>6</v>
      </c>
      <c r="H348" s="59">
        <v>1.68</v>
      </c>
      <c r="I348" s="59">
        <v>1.81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10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38"/>
      <c r="R348" s="838"/>
      <c r="S348" s="838"/>
      <c r="T348" s="839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577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idden="1" x14ac:dyDescent="0.2">
      <c r="A349" s="843"/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4"/>
      <c r="P349" s="840" t="s">
        <v>40</v>
      </c>
      <c r="Q349" s="841"/>
      <c r="R349" s="841"/>
      <c r="S349" s="841"/>
      <c r="T349" s="841"/>
      <c r="U349" s="841"/>
      <c r="V349" s="842"/>
      <c r="W349" s="40" t="s">
        <v>39</v>
      </c>
      <c r="X349" s="41">
        <f>IFERROR(X347/H347,"0")+IFERROR(X348/H348,"0")</f>
        <v>0</v>
      </c>
      <c r="Y349" s="41">
        <f>IFERROR(Y347/H347,"0")+IFERROR(Y348/H348,"0")</f>
        <v>0</v>
      </c>
      <c r="Z349" s="41">
        <f>IFERROR(IF(Z347="",0,Z347),"0")+IFERROR(IF(Z348="",0,Z348),"0")</f>
        <v>0</v>
      </c>
      <c r="AA349" s="64"/>
      <c r="AB349" s="64"/>
      <c r="AC349" s="64"/>
    </row>
    <row r="350" spans="1:68" hidden="1" x14ac:dyDescent="0.2">
      <c r="A350" s="843"/>
      <c r="B350" s="843"/>
      <c r="C350" s="843"/>
      <c r="D350" s="843"/>
      <c r="E350" s="843"/>
      <c r="F350" s="843"/>
      <c r="G350" s="843"/>
      <c r="H350" s="843"/>
      <c r="I350" s="843"/>
      <c r="J350" s="843"/>
      <c r="K350" s="843"/>
      <c r="L350" s="843"/>
      <c r="M350" s="843"/>
      <c r="N350" s="843"/>
      <c r="O350" s="844"/>
      <c r="P350" s="840" t="s">
        <v>40</v>
      </c>
      <c r="Q350" s="841"/>
      <c r="R350" s="841"/>
      <c r="S350" s="841"/>
      <c r="T350" s="841"/>
      <c r="U350" s="841"/>
      <c r="V350" s="842"/>
      <c r="W350" s="40" t="s">
        <v>0</v>
      </c>
      <c r="X350" s="41">
        <f>IFERROR(SUM(X347:X348),"0")</f>
        <v>0</v>
      </c>
      <c r="Y350" s="41">
        <f>IFERROR(SUM(Y347:Y348),"0")</f>
        <v>0</v>
      </c>
      <c r="Z350" s="40"/>
      <c r="AA350" s="64"/>
      <c r="AB350" s="64"/>
      <c r="AC350" s="64"/>
    </row>
    <row r="351" spans="1:68" ht="16.5" hidden="1" customHeight="1" x14ac:dyDescent="0.25">
      <c r="A351" s="834" t="s">
        <v>580</v>
      </c>
      <c r="B351" s="834"/>
      <c r="C351" s="834"/>
      <c r="D351" s="834"/>
      <c r="E351" s="834"/>
      <c r="F351" s="834"/>
      <c r="G351" s="834"/>
      <c r="H351" s="834"/>
      <c r="I351" s="834"/>
      <c r="J351" s="834"/>
      <c r="K351" s="834"/>
      <c r="L351" s="834"/>
      <c r="M351" s="834"/>
      <c r="N351" s="834"/>
      <c r="O351" s="834"/>
      <c r="P351" s="834"/>
      <c r="Q351" s="834"/>
      <c r="R351" s="834"/>
      <c r="S351" s="834"/>
      <c r="T351" s="834"/>
      <c r="U351" s="834"/>
      <c r="V351" s="834"/>
      <c r="W351" s="834"/>
      <c r="X351" s="834"/>
      <c r="Y351" s="834"/>
      <c r="Z351" s="834"/>
      <c r="AA351" s="62"/>
      <c r="AB351" s="62"/>
      <c r="AC351" s="62"/>
    </row>
    <row r="352" spans="1:68" ht="14.25" hidden="1" customHeight="1" x14ac:dyDescent="0.25">
      <c r="A352" s="835" t="s">
        <v>125</v>
      </c>
      <c r="B352" s="835"/>
      <c r="C352" s="835"/>
      <c r="D352" s="835"/>
      <c r="E352" s="835"/>
      <c r="F352" s="835"/>
      <c r="G352" s="835"/>
      <c r="H352" s="835"/>
      <c r="I352" s="835"/>
      <c r="J352" s="835"/>
      <c r="K352" s="835"/>
      <c r="L352" s="835"/>
      <c r="M352" s="835"/>
      <c r="N352" s="835"/>
      <c r="O352" s="835"/>
      <c r="P352" s="835"/>
      <c r="Q352" s="835"/>
      <c r="R352" s="835"/>
      <c r="S352" s="835"/>
      <c r="T352" s="835"/>
      <c r="U352" s="835"/>
      <c r="V352" s="835"/>
      <c r="W352" s="835"/>
      <c r="X352" s="835"/>
      <c r="Y352" s="835"/>
      <c r="Z352" s="835"/>
      <c r="AA352" s="63"/>
      <c r="AB352" s="63"/>
      <c r="AC352" s="63"/>
    </row>
    <row r="353" spans="1:68" ht="27" hidden="1" customHeight="1" x14ac:dyDescent="0.25">
      <c r="A353" s="60" t="s">
        <v>581</v>
      </c>
      <c r="B353" s="60" t="s">
        <v>582</v>
      </c>
      <c r="C353" s="34">
        <v>4301012024</v>
      </c>
      <c r="D353" s="836">
        <v>4680115885615</v>
      </c>
      <c r="E353" s="836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 t="s">
        <v>45</v>
      </c>
      <c r="M353" s="36" t="s">
        <v>133</v>
      </c>
      <c r="N353" s="36"/>
      <c r="O353" s="35">
        <v>55</v>
      </c>
      <c r="P353" s="10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38"/>
      <c r="R353" s="838"/>
      <c r="S353" s="838"/>
      <c r="T353" s="839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ref="Y353:Y361" si="67">IFERROR(IF(X353="",0,CEILING((X353/$H353),1)*$H353),"")</f>
        <v>0</v>
      </c>
      <c r="Z353" s="39" t="str">
        <f>IFERROR(IF(Y353=0,"",ROUNDUP(Y353/H353,0)*0.02175),"")</f>
        <v/>
      </c>
      <c r="AA353" s="65" t="s">
        <v>45</v>
      </c>
      <c r="AB353" s="66" t="s">
        <v>45</v>
      </c>
      <c r="AC353" s="433" t="s">
        <v>583</v>
      </c>
      <c r="AG353" s="75"/>
      <c r="AJ353" s="79" t="s">
        <v>45</v>
      </c>
      <c r="AK353" s="79">
        <v>0</v>
      </c>
      <c r="BB353" s="434" t="s">
        <v>66</v>
      </c>
      <c r="BM353" s="75">
        <f t="shared" ref="BM353:BM361" si="68">IFERROR(X353*I353/H353,"0")</f>
        <v>0</v>
      </c>
      <c r="BN353" s="75">
        <f t="shared" ref="BN353:BN361" si="69">IFERROR(Y353*I353/H353,"0")</f>
        <v>0</v>
      </c>
      <c r="BO353" s="75">
        <f t="shared" ref="BO353:BO361" si="70">IFERROR(1/J353*(X353/H353),"0")</f>
        <v>0</v>
      </c>
      <c r="BP353" s="75">
        <f t="shared" ref="BP353:BP361" si="71">IFERROR(1/J353*(Y353/H353),"0")</f>
        <v>0</v>
      </c>
    </row>
    <row r="354" spans="1:68" ht="27" hidden="1" customHeight="1" x14ac:dyDescent="0.25">
      <c r="A354" s="60" t="s">
        <v>584</v>
      </c>
      <c r="B354" s="60" t="s">
        <v>585</v>
      </c>
      <c r="C354" s="34">
        <v>4301011911</v>
      </c>
      <c r="D354" s="836">
        <v>4680115885554</v>
      </c>
      <c r="E354" s="836"/>
      <c r="F354" s="59">
        <v>1.35</v>
      </c>
      <c r="G354" s="35">
        <v>8</v>
      </c>
      <c r="H354" s="59">
        <v>10.8</v>
      </c>
      <c r="I354" s="59">
        <v>11.28</v>
      </c>
      <c r="J354" s="35">
        <v>48</v>
      </c>
      <c r="K354" s="35" t="s">
        <v>130</v>
      </c>
      <c r="L354" s="35" t="s">
        <v>45</v>
      </c>
      <c r="M354" s="36" t="s">
        <v>157</v>
      </c>
      <c r="N354" s="36"/>
      <c r="O354" s="35">
        <v>55</v>
      </c>
      <c r="P354" s="1021" t="s">
        <v>586</v>
      </c>
      <c r="Q354" s="838"/>
      <c r="R354" s="838"/>
      <c r="S354" s="838"/>
      <c r="T354" s="839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IFERROR(IF(Y354=0,"",ROUNDUP(Y354/H354,0)*0.02039),"")</f>
        <v/>
      </c>
      <c r="AA354" s="65" t="s">
        <v>45</v>
      </c>
      <c r="AB354" s="66" t="s">
        <v>45</v>
      </c>
      <c r="AC354" s="435" t="s">
        <v>587</v>
      </c>
      <c r="AG354" s="75"/>
      <c r="AJ354" s="79" t="s">
        <v>45</v>
      </c>
      <c r="AK354" s="79">
        <v>0</v>
      </c>
      <c r="BB354" s="436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t="27" hidden="1" customHeight="1" x14ac:dyDescent="0.25">
      <c r="A355" s="60" t="s">
        <v>584</v>
      </c>
      <c r="B355" s="60" t="s">
        <v>588</v>
      </c>
      <c r="C355" s="34">
        <v>4301012016</v>
      </c>
      <c r="D355" s="836">
        <v>4680115885554</v>
      </c>
      <c r="E355" s="836"/>
      <c r="F355" s="59">
        <v>1.35</v>
      </c>
      <c r="G355" s="35">
        <v>8</v>
      </c>
      <c r="H355" s="59">
        <v>10.8</v>
      </c>
      <c r="I355" s="59">
        <v>11.28</v>
      </c>
      <c r="J355" s="35">
        <v>56</v>
      </c>
      <c r="K355" s="35" t="s">
        <v>130</v>
      </c>
      <c r="L355" s="35" t="s">
        <v>45</v>
      </c>
      <c r="M355" s="36" t="s">
        <v>133</v>
      </c>
      <c r="N355" s="36"/>
      <c r="O355" s="35">
        <v>55</v>
      </c>
      <c r="P355" s="10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38"/>
      <c r="R355" s="838"/>
      <c r="S355" s="838"/>
      <c r="T355" s="839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7"/>
        <v>0</v>
      </c>
      <c r="Z355" s="39" t="str">
        <f>IFERROR(IF(Y355=0,"",ROUNDUP(Y355/H355,0)*0.02175),"")</f>
        <v/>
      </c>
      <c r="AA355" s="65" t="s">
        <v>45</v>
      </c>
      <c r="AB355" s="66" t="s">
        <v>45</v>
      </c>
      <c r="AC355" s="437" t="s">
        <v>589</v>
      </c>
      <c r="AG355" s="75"/>
      <c r="AJ355" s="79" t="s">
        <v>45</v>
      </c>
      <c r="AK355" s="79">
        <v>0</v>
      </c>
      <c r="BB355" s="438" t="s">
        <v>66</v>
      </c>
      <c r="BM355" s="75">
        <f t="shared" si="68"/>
        <v>0</v>
      </c>
      <c r="BN355" s="75">
        <f t="shared" si="69"/>
        <v>0</v>
      </c>
      <c r="BO355" s="75">
        <f t="shared" si="70"/>
        <v>0</v>
      </c>
      <c r="BP355" s="75">
        <f t="shared" si="71"/>
        <v>0</v>
      </c>
    </row>
    <row r="356" spans="1:68" ht="37.5" hidden="1" customHeight="1" x14ac:dyDescent="0.25">
      <c r="A356" s="60" t="s">
        <v>590</v>
      </c>
      <c r="B356" s="60" t="s">
        <v>591</v>
      </c>
      <c r="C356" s="34">
        <v>4301011858</v>
      </c>
      <c r="D356" s="836">
        <v>4680115885646</v>
      </c>
      <c r="E356" s="83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129</v>
      </c>
      <c r="N356" s="36"/>
      <c r="O356" s="35">
        <v>55</v>
      </c>
      <c r="P356" s="10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38"/>
      <c r="R356" s="838"/>
      <c r="S356" s="838"/>
      <c r="T356" s="839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67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592</v>
      </c>
      <c r="AG356" s="75"/>
      <c r="AJ356" s="79" t="s">
        <v>45</v>
      </c>
      <c r="AK356" s="79">
        <v>0</v>
      </c>
      <c r="BB356" s="440" t="s">
        <v>66</v>
      </c>
      <c r="BM356" s="75">
        <f t="shared" si="68"/>
        <v>0</v>
      </c>
      <c r="BN356" s="75">
        <f t="shared" si="69"/>
        <v>0</v>
      </c>
      <c r="BO356" s="75">
        <f t="shared" si="70"/>
        <v>0</v>
      </c>
      <c r="BP356" s="75">
        <f t="shared" si="71"/>
        <v>0</v>
      </c>
    </row>
    <row r="357" spans="1:68" ht="27" hidden="1" customHeight="1" x14ac:dyDescent="0.25">
      <c r="A357" s="60" t="s">
        <v>593</v>
      </c>
      <c r="B357" s="60" t="s">
        <v>594</v>
      </c>
      <c r="C357" s="34">
        <v>4301011857</v>
      </c>
      <c r="D357" s="836">
        <v>4680115885622</v>
      </c>
      <c r="E357" s="836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89</v>
      </c>
      <c r="L357" s="35" t="s">
        <v>45</v>
      </c>
      <c r="M357" s="36" t="s">
        <v>129</v>
      </c>
      <c r="N357" s="36"/>
      <c r="O357" s="35">
        <v>55</v>
      </c>
      <c r="P357" s="10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38"/>
      <c r="R357" s="838"/>
      <c r="S357" s="838"/>
      <c r="T357" s="83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7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583</v>
      </c>
      <c r="AG357" s="75"/>
      <c r="AJ357" s="79" t="s">
        <v>45</v>
      </c>
      <c r="AK357" s="79">
        <v>0</v>
      </c>
      <c r="BB357" s="442" t="s">
        <v>66</v>
      </c>
      <c r="BM357" s="75">
        <f t="shared" si="68"/>
        <v>0</v>
      </c>
      <c r="BN357" s="75">
        <f t="shared" si="69"/>
        <v>0</v>
      </c>
      <c r="BO357" s="75">
        <f t="shared" si="70"/>
        <v>0</v>
      </c>
      <c r="BP357" s="75">
        <f t="shared" si="71"/>
        <v>0</v>
      </c>
    </row>
    <row r="358" spans="1:68" ht="27" hidden="1" customHeight="1" x14ac:dyDescent="0.25">
      <c r="A358" s="60" t="s">
        <v>595</v>
      </c>
      <c r="B358" s="60" t="s">
        <v>596</v>
      </c>
      <c r="C358" s="34">
        <v>4301011573</v>
      </c>
      <c r="D358" s="836">
        <v>4680115881938</v>
      </c>
      <c r="E358" s="836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90</v>
      </c>
      <c r="P358" s="10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38"/>
      <c r="R358" s="838"/>
      <c r="S358" s="838"/>
      <c r="T358" s="83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7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 t="s">
        <v>45</v>
      </c>
      <c r="AK358" s="79">
        <v>0</v>
      </c>
      <c r="BB358" s="444" t="s">
        <v>66</v>
      </c>
      <c r="BM358" s="75">
        <f t="shared" si="68"/>
        <v>0</v>
      </c>
      <c r="BN358" s="75">
        <f t="shared" si="69"/>
        <v>0</v>
      </c>
      <c r="BO358" s="75">
        <f t="shared" si="70"/>
        <v>0</v>
      </c>
      <c r="BP358" s="75">
        <f t="shared" si="71"/>
        <v>0</v>
      </c>
    </row>
    <row r="359" spans="1:68" ht="27" hidden="1" customHeight="1" x14ac:dyDescent="0.25">
      <c r="A359" s="60" t="s">
        <v>598</v>
      </c>
      <c r="B359" s="60" t="s">
        <v>599</v>
      </c>
      <c r="C359" s="34">
        <v>4301010944</v>
      </c>
      <c r="D359" s="836">
        <v>4607091387346</v>
      </c>
      <c r="E359" s="836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55</v>
      </c>
      <c r="P359" s="10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38"/>
      <c r="R359" s="838"/>
      <c r="S359" s="838"/>
      <c r="T359" s="83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6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600</v>
      </c>
      <c r="AG359" s="75"/>
      <c r="AJ359" s="79" t="s">
        <v>45</v>
      </c>
      <c r="AK359" s="79">
        <v>0</v>
      </c>
      <c r="BB359" s="446" t="s">
        <v>66</v>
      </c>
      <c r="BM359" s="75">
        <f t="shared" si="68"/>
        <v>0</v>
      </c>
      <c r="BN359" s="75">
        <f t="shared" si="69"/>
        <v>0</v>
      </c>
      <c r="BO359" s="75">
        <f t="shared" si="70"/>
        <v>0</v>
      </c>
      <c r="BP359" s="75">
        <f t="shared" si="71"/>
        <v>0</v>
      </c>
    </row>
    <row r="360" spans="1:68" ht="27" hidden="1" customHeight="1" x14ac:dyDescent="0.25">
      <c r="A360" s="60" t="s">
        <v>601</v>
      </c>
      <c r="B360" s="60" t="s">
        <v>602</v>
      </c>
      <c r="C360" s="34">
        <v>4301011328</v>
      </c>
      <c r="D360" s="836">
        <v>4607091386011</v>
      </c>
      <c r="E360" s="836"/>
      <c r="F360" s="59">
        <v>0.5</v>
      </c>
      <c r="G360" s="35">
        <v>10</v>
      </c>
      <c r="H360" s="59">
        <v>5</v>
      </c>
      <c r="I360" s="59">
        <v>5.21</v>
      </c>
      <c r="J360" s="35">
        <v>132</v>
      </c>
      <c r="K360" s="35" t="s">
        <v>89</v>
      </c>
      <c r="L360" s="35" t="s">
        <v>45</v>
      </c>
      <c r="M360" s="36" t="s">
        <v>82</v>
      </c>
      <c r="N360" s="36"/>
      <c r="O360" s="35">
        <v>55</v>
      </c>
      <c r="P360" s="10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38"/>
      <c r="R360" s="838"/>
      <c r="S360" s="838"/>
      <c r="T360" s="83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6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603</v>
      </c>
      <c r="AG360" s="75"/>
      <c r="AJ360" s="79" t="s">
        <v>45</v>
      </c>
      <c r="AK360" s="79">
        <v>0</v>
      </c>
      <c r="BB360" s="448" t="s">
        <v>66</v>
      </c>
      <c r="BM360" s="75">
        <f t="shared" si="68"/>
        <v>0</v>
      </c>
      <c r="BN360" s="75">
        <f t="shared" si="69"/>
        <v>0</v>
      </c>
      <c r="BO360" s="75">
        <f t="shared" si="70"/>
        <v>0</v>
      </c>
      <c r="BP360" s="75">
        <f t="shared" si="71"/>
        <v>0</v>
      </c>
    </row>
    <row r="361" spans="1:68" ht="27" hidden="1" customHeight="1" x14ac:dyDescent="0.25">
      <c r="A361" s="60" t="s">
        <v>604</v>
      </c>
      <c r="B361" s="60" t="s">
        <v>605</v>
      </c>
      <c r="C361" s="34">
        <v>4301011859</v>
      </c>
      <c r="D361" s="836">
        <v>4680115885608</v>
      </c>
      <c r="E361" s="83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89</v>
      </c>
      <c r="L361" s="35" t="s">
        <v>45</v>
      </c>
      <c r="M361" s="36" t="s">
        <v>129</v>
      </c>
      <c r="N361" s="36"/>
      <c r="O361" s="35">
        <v>55</v>
      </c>
      <c r="P361" s="10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38"/>
      <c r="R361" s="838"/>
      <c r="S361" s="838"/>
      <c r="T361" s="83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6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589</v>
      </c>
      <c r="AG361" s="75"/>
      <c r="AJ361" s="79" t="s">
        <v>45</v>
      </c>
      <c r="AK361" s="79">
        <v>0</v>
      </c>
      <c r="BB361" s="450" t="s">
        <v>66</v>
      </c>
      <c r="BM361" s="75">
        <f t="shared" si="68"/>
        <v>0</v>
      </c>
      <c r="BN361" s="75">
        <f t="shared" si="69"/>
        <v>0</v>
      </c>
      <c r="BO361" s="75">
        <f t="shared" si="70"/>
        <v>0</v>
      </c>
      <c r="BP361" s="75">
        <f t="shared" si="71"/>
        <v>0</v>
      </c>
    </row>
    <row r="362" spans="1:68" hidden="1" x14ac:dyDescent="0.2">
      <c r="A362" s="843"/>
      <c r="B362" s="843"/>
      <c r="C362" s="843"/>
      <c r="D362" s="843"/>
      <c r="E362" s="843"/>
      <c r="F362" s="843"/>
      <c r="G362" s="843"/>
      <c r="H362" s="843"/>
      <c r="I362" s="843"/>
      <c r="J362" s="843"/>
      <c r="K362" s="843"/>
      <c r="L362" s="843"/>
      <c r="M362" s="843"/>
      <c r="N362" s="843"/>
      <c r="O362" s="844"/>
      <c r="P362" s="840" t="s">
        <v>40</v>
      </c>
      <c r="Q362" s="841"/>
      <c r="R362" s="841"/>
      <c r="S362" s="841"/>
      <c r="T362" s="841"/>
      <c r="U362" s="841"/>
      <c r="V362" s="842"/>
      <c r="W362" s="40" t="s">
        <v>39</v>
      </c>
      <c r="X362" s="41">
        <f>IFERROR(X353/H353,"0")+IFERROR(X354/H354,"0")+IFERROR(X355/H355,"0")+IFERROR(X356/H356,"0")+IFERROR(X357/H357,"0")+IFERROR(X358/H358,"0")+IFERROR(X359/H359,"0")+IFERROR(X360/H360,"0")+IFERROR(X361/H361,"0")</f>
        <v>0</v>
      </c>
      <c r="Y362" s="41">
        <f>IFERROR(Y353/H353,"0")+IFERROR(Y354/H354,"0")+IFERROR(Y355/H355,"0")+IFERROR(Y356/H356,"0")+IFERROR(Y357/H357,"0")+IFERROR(Y358/H358,"0")+IFERROR(Y359/H359,"0")+IFERROR(Y360/H360,"0")+IFERROR(Y361/H361,"0")</f>
        <v>0</v>
      </c>
      <c r="Z362" s="41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843"/>
      <c r="B363" s="843"/>
      <c r="C363" s="843"/>
      <c r="D363" s="843"/>
      <c r="E363" s="843"/>
      <c r="F363" s="843"/>
      <c r="G363" s="843"/>
      <c r="H363" s="843"/>
      <c r="I363" s="843"/>
      <c r="J363" s="843"/>
      <c r="K363" s="843"/>
      <c r="L363" s="843"/>
      <c r="M363" s="843"/>
      <c r="N363" s="843"/>
      <c r="O363" s="844"/>
      <c r="P363" s="840" t="s">
        <v>40</v>
      </c>
      <c r="Q363" s="841"/>
      <c r="R363" s="841"/>
      <c r="S363" s="841"/>
      <c r="T363" s="841"/>
      <c r="U363" s="841"/>
      <c r="V363" s="842"/>
      <c r="W363" s="40" t="s">
        <v>0</v>
      </c>
      <c r="X363" s="41">
        <f>IFERROR(SUM(X353:X361),"0")</f>
        <v>0</v>
      </c>
      <c r="Y363" s="41">
        <f>IFERROR(SUM(Y353:Y361),"0")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835" t="s">
        <v>78</v>
      </c>
      <c r="B364" s="835"/>
      <c r="C364" s="835"/>
      <c r="D364" s="835"/>
      <c r="E364" s="835"/>
      <c r="F364" s="835"/>
      <c r="G364" s="835"/>
      <c r="H364" s="835"/>
      <c r="I364" s="835"/>
      <c r="J364" s="835"/>
      <c r="K364" s="835"/>
      <c r="L364" s="835"/>
      <c r="M364" s="835"/>
      <c r="N364" s="835"/>
      <c r="O364" s="835"/>
      <c r="P364" s="835"/>
      <c r="Q364" s="835"/>
      <c r="R364" s="835"/>
      <c r="S364" s="835"/>
      <c r="T364" s="835"/>
      <c r="U364" s="835"/>
      <c r="V364" s="835"/>
      <c r="W364" s="835"/>
      <c r="X364" s="835"/>
      <c r="Y364" s="835"/>
      <c r="Z364" s="835"/>
      <c r="AA364" s="63"/>
      <c r="AB364" s="63"/>
      <c r="AC364" s="63"/>
    </row>
    <row r="365" spans="1:68" ht="27" customHeight="1" x14ac:dyDescent="0.25">
      <c r="A365" s="60" t="s">
        <v>606</v>
      </c>
      <c r="B365" s="60" t="s">
        <v>607</v>
      </c>
      <c r="C365" s="34">
        <v>4301030878</v>
      </c>
      <c r="D365" s="836">
        <v>4607091387193</v>
      </c>
      <c r="E365" s="836"/>
      <c r="F365" s="59">
        <v>0.7</v>
      </c>
      <c r="G365" s="35">
        <v>6</v>
      </c>
      <c r="H365" s="59">
        <v>4.2</v>
      </c>
      <c r="I365" s="59">
        <v>4.46</v>
      </c>
      <c r="J365" s="35">
        <v>156</v>
      </c>
      <c r="K365" s="35" t="s">
        <v>89</v>
      </c>
      <c r="L365" s="35" t="s">
        <v>45</v>
      </c>
      <c r="M365" s="36" t="s">
        <v>82</v>
      </c>
      <c r="N365" s="36"/>
      <c r="O365" s="35">
        <v>35</v>
      </c>
      <c r="P365" s="10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38"/>
      <c r="R365" s="838"/>
      <c r="S365" s="838"/>
      <c r="T365" s="839"/>
      <c r="U365" s="37" t="s">
        <v>45</v>
      </c>
      <c r="V365" s="37" t="s">
        <v>45</v>
      </c>
      <c r="W365" s="38" t="s">
        <v>0</v>
      </c>
      <c r="X365" s="56">
        <v>30</v>
      </c>
      <c r="Y365" s="53">
        <f>IFERROR(IF(X365="",0,CEILING((X365/$H365),1)*$H365),"")</f>
        <v>33.6</v>
      </c>
      <c r="Z365" s="39">
        <f>IFERROR(IF(Y365=0,"",ROUNDUP(Y365/H365,0)*0.00753),"")</f>
        <v>6.0240000000000002E-2</v>
      </c>
      <c r="AA365" s="65" t="s">
        <v>45</v>
      </c>
      <c r="AB365" s="66" t="s">
        <v>45</v>
      </c>
      <c r="AC365" s="451" t="s">
        <v>608</v>
      </c>
      <c r="AG365" s="75"/>
      <c r="AJ365" s="79" t="s">
        <v>45</v>
      </c>
      <c r="AK365" s="79">
        <v>0</v>
      </c>
      <c r="BB365" s="452" t="s">
        <v>66</v>
      </c>
      <c r="BM365" s="75">
        <f>IFERROR(X365*I365/H365,"0")</f>
        <v>31.857142857142858</v>
      </c>
      <c r="BN365" s="75">
        <f>IFERROR(Y365*I365/H365,"0")</f>
        <v>35.68</v>
      </c>
      <c r="BO365" s="75">
        <f>IFERROR(1/J365*(X365/H365),"0")</f>
        <v>4.5787545787545784E-2</v>
      </c>
      <c r="BP365" s="75">
        <f>IFERROR(1/J365*(Y365/H365),"0")</f>
        <v>5.128205128205128E-2</v>
      </c>
    </row>
    <row r="366" spans="1:68" ht="27" customHeight="1" x14ac:dyDescent="0.25">
      <c r="A366" s="60" t="s">
        <v>609</v>
      </c>
      <c r="B366" s="60" t="s">
        <v>610</v>
      </c>
      <c r="C366" s="34">
        <v>4301031153</v>
      </c>
      <c r="D366" s="836">
        <v>4607091387230</v>
      </c>
      <c r="E366" s="836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40</v>
      </c>
      <c r="P366" s="10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38"/>
      <c r="R366" s="838"/>
      <c r="S366" s="838"/>
      <c r="T366" s="839"/>
      <c r="U366" s="37" t="s">
        <v>45</v>
      </c>
      <c r="V366" s="37" t="s">
        <v>45</v>
      </c>
      <c r="W366" s="38" t="s">
        <v>0</v>
      </c>
      <c r="X366" s="56">
        <v>50</v>
      </c>
      <c r="Y366" s="53">
        <f>IFERROR(IF(X366="",0,CEILING((X366/$H366),1)*$H366),"")</f>
        <v>50.400000000000006</v>
      </c>
      <c r="Z366" s="39">
        <f>IFERROR(IF(Y366=0,"",ROUNDUP(Y366/H366,0)*0.00753),"")</f>
        <v>9.0359999999999996E-2</v>
      </c>
      <c r="AA366" s="65" t="s">
        <v>45</v>
      </c>
      <c r="AB366" s="66" t="s">
        <v>45</v>
      </c>
      <c r="AC366" s="453" t="s">
        <v>611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53.095238095238095</v>
      </c>
      <c r="BN366" s="75">
        <f>IFERROR(Y366*I366/H366,"0")</f>
        <v>53.52</v>
      </c>
      <c r="BO366" s="75">
        <f>IFERROR(1/J366*(X366/H366),"0")</f>
        <v>7.6312576312576319E-2</v>
      </c>
      <c r="BP366" s="75">
        <f>IFERROR(1/J366*(Y366/H366),"0")</f>
        <v>7.6923076923076927E-2</v>
      </c>
    </row>
    <row r="367" spans="1:68" ht="27" hidden="1" customHeight="1" x14ac:dyDescent="0.25">
      <c r="A367" s="60" t="s">
        <v>612</v>
      </c>
      <c r="B367" s="60" t="s">
        <v>613</v>
      </c>
      <c r="C367" s="34">
        <v>4301031154</v>
      </c>
      <c r="D367" s="836">
        <v>4607091387292</v>
      </c>
      <c r="E367" s="836"/>
      <c r="F367" s="59">
        <v>0.73</v>
      </c>
      <c r="G367" s="35">
        <v>6</v>
      </c>
      <c r="H367" s="59">
        <v>4.38</v>
      </c>
      <c r="I367" s="59">
        <v>4.6399999999999997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45</v>
      </c>
      <c r="P367" s="10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38"/>
      <c r="R367" s="838"/>
      <c r="S367" s="838"/>
      <c r="T367" s="839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614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hidden="1" customHeight="1" x14ac:dyDescent="0.25">
      <c r="A368" s="60" t="s">
        <v>615</v>
      </c>
      <c r="B368" s="60" t="s">
        <v>616</v>
      </c>
      <c r="C368" s="34">
        <v>4301031152</v>
      </c>
      <c r="D368" s="836">
        <v>4607091387285</v>
      </c>
      <c r="E368" s="836"/>
      <c r="F368" s="59">
        <v>0.35</v>
      </c>
      <c r="G368" s="35">
        <v>6</v>
      </c>
      <c r="H368" s="59">
        <v>2.1</v>
      </c>
      <c r="I368" s="59">
        <v>2.23</v>
      </c>
      <c r="J368" s="35">
        <v>234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10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38"/>
      <c r="R368" s="838"/>
      <c r="S368" s="838"/>
      <c r="T368" s="83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IFERROR(IF(Y368=0,"",ROUNDUP(Y368/H368,0)*0.00502),"")</f>
        <v/>
      </c>
      <c r="AA368" s="65" t="s">
        <v>45</v>
      </c>
      <c r="AB368" s="66" t="s">
        <v>45</v>
      </c>
      <c r="AC368" s="457" t="s">
        <v>611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843"/>
      <c r="B369" s="843"/>
      <c r="C369" s="843"/>
      <c r="D369" s="843"/>
      <c r="E369" s="843"/>
      <c r="F369" s="843"/>
      <c r="G369" s="843"/>
      <c r="H369" s="843"/>
      <c r="I369" s="843"/>
      <c r="J369" s="843"/>
      <c r="K369" s="843"/>
      <c r="L369" s="843"/>
      <c r="M369" s="843"/>
      <c r="N369" s="843"/>
      <c r="O369" s="844"/>
      <c r="P369" s="840" t="s">
        <v>40</v>
      </c>
      <c r="Q369" s="841"/>
      <c r="R369" s="841"/>
      <c r="S369" s="841"/>
      <c r="T369" s="841"/>
      <c r="U369" s="841"/>
      <c r="V369" s="842"/>
      <c r="W369" s="40" t="s">
        <v>39</v>
      </c>
      <c r="X369" s="41">
        <f>IFERROR(X365/H365,"0")+IFERROR(X366/H366,"0")+IFERROR(X367/H367,"0")+IFERROR(X368/H368,"0")</f>
        <v>19.047619047619047</v>
      </c>
      <c r="Y369" s="41">
        <f>IFERROR(Y365/H365,"0")+IFERROR(Y366/H366,"0")+IFERROR(Y367/H367,"0")+IFERROR(Y368/H368,"0")</f>
        <v>20</v>
      </c>
      <c r="Z369" s="41">
        <f>IFERROR(IF(Z365="",0,Z365),"0")+IFERROR(IF(Z366="",0,Z366),"0")+IFERROR(IF(Z367="",0,Z367),"0")+IFERROR(IF(Z368="",0,Z368),"0")</f>
        <v>0.15060000000000001</v>
      </c>
      <c r="AA369" s="64"/>
      <c r="AB369" s="64"/>
      <c r="AC369" s="64"/>
    </row>
    <row r="370" spans="1:68" x14ac:dyDescent="0.2">
      <c r="A370" s="843"/>
      <c r="B370" s="843"/>
      <c r="C370" s="843"/>
      <c r="D370" s="843"/>
      <c r="E370" s="843"/>
      <c r="F370" s="843"/>
      <c r="G370" s="843"/>
      <c r="H370" s="843"/>
      <c r="I370" s="843"/>
      <c r="J370" s="843"/>
      <c r="K370" s="843"/>
      <c r="L370" s="843"/>
      <c r="M370" s="843"/>
      <c r="N370" s="843"/>
      <c r="O370" s="844"/>
      <c r="P370" s="840" t="s">
        <v>40</v>
      </c>
      <c r="Q370" s="841"/>
      <c r="R370" s="841"/>
      <c r="S370" s="841"/>
      <c r="T370" s="841"/>
      <c r="U370" s="841"/>
      <c r="V370" s="842"/>
      <c r="W370" s="40" t="s">
        <v>0</v>
      </c>
      <c r="X370" s="41">
        <f>IFERROR(SUM(X365:X368),"0")</f>
        <v>80</v>
      </c>
      <c r="Y370" s="41">
        <f>IFERROR(SUM(Y365:Y368),"0")</f>
        <v>84</v>
      </c>
      <c r="Z370" s="40"/>
      <c r="AA370" s="64"/>
      <c r="AB370" s="64"/>
      <c r="AC370" s="64"/>
    </row>
    <row r="371" spans="1:68" ht="14.25" hidden="1" customHeight="1" x14ac:dyDescent="0.25">
      <c r="A371" s="835" t="s">
        <v>84</v>
      </c>
      <c r="B371" s="835"/>
      <c r="C371" s="835"/>
      <c r="D371" s="835"/>
      <c r="E371" s="835"/>
      <c r="F371" s="835"/>
      <c r="G371" s="835"/>
      <c r="H371" s="835"/>
      <c r="I371" s="835"/>
      <c r="J371" s="835"/>
      <c r="K371" s="835"/>
      <c r="L371" s="835"/>
      <c r="M371" s="835"/>
      <c r="N371" s="835"/>
      <c r="O371" s="835"/>
      <c r="P371" s="835"/>
      <c r="Q371" s="835"/>
      <c r="R371" s="835"/>
      <c r="S371" s="835"/>
      <c r="T371" s="835"/>
      <c r="U371" s="835"/>
      <c r="V371" s="835"/>
      <c r="W371" s="835"/>
      <c r="X371" s="835"/>
      <c r="Y371" s="835"/>
      <c r="Z371" s="835"/>
      <c r="AA371" s="63"/>
      <c r="AB371" s="63"/>
      <c r="AC371" s="63"/>
    </row>
    <row r="372" spans="1:68" ht="37.5" hidden="1" customHeight="1" x14ac:dyDescent="0.25">
      <c r="A372" s="60" t="s">
        <v>617</v>
      </c>
      <c r="B372" s="60" t="s">
        <v>618</v>
      </c>
      <c r="C372" s="34">
        <v>4301051100</v>
      </c>
      <c r="D372" s="836">
        <v>4607091387766</v>
      </c>
      <c r="E372" s="836"/>
      <c r="F372" s="59">
        <v>1.3</v>
      </c>
      <c r="G372" s="35">
        <v>6</v>
      </c>
      <c r="H372" s="59">
        <v>7.8</v>
      </c>
      <c r="I372" s="59">
        <v>8.3580000000000005</v>
      </c>
      <c r="J372" s="35">
        <v>56</v>
      </c>
      <c r="K372" s="35" t="s">
        <v>130</v>
      </c>
      <c r="L372" s="35" t="s">
        <v>45</v>
      </c>
      <c r="M372" s="36" t="s">
        <v>133</v>
      </c>
      <c r="N372" s="36"/>
      <c r="O372" s="35">
        <v>40</v>
      </c>
      <c r="P372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38"/>
      <c r="R372" s="838"/>
      <c r="S372" s="838"/>
      <c r="T372" s="839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ref="Y372:Y377" si="72">IFERROR(IF(X372="",0,CEILING((X372/$H372),1)*$H372),"")</f>
        <v>0</v>
      </c>
      <c r="Z372" s="39" t="str">
        <f>IFERROR(IF(Y372=0,"",ROUNDUP(Y372/H372,0)*0.02175),"")</f>
        <v/>
      </c>
      <c r="AA372" s="65" t="s">
        <v>45</v>
      </c>
      <c r="AB372" s="66" t="s">
        <v>45</v>
      </c>
      <c r="AC372" s="459" t="s">
        <v>619</v>
      </c>
      <c r="AG372" s="75"/>
      <c r="AJ372" s="79" t="s">
        <v>45</v>
      </c>
      <c r="AK372" s="79">
        <v>0</v>
      </c>
      <c r="BB372" s="460" t="s">
        <v>66</v>
      </c>
      <c r="BM372" s="75">
        <f t="shared" ref="BM372:BM377" si="73">IFERROR(X372*I372/H372,"0")</f>
        <v>0</v>
      </c>
      <c r="BN372" s="75">
        <f t="shared" ref="BN372:BN377" si="74">IFERROR(Y372*I372/H372,"0")</f>
        <v>0</v>
      </c>
      <c r="BO372" s="75">
        <f t="shared" ref="BO372:BO377" si="75">IFERROR(1/J372*(X372/H372),"0")</f>
        <v>0</v>
      </c>
      <c r="BP372" s="75">
        <f t="shared" ref="BP372:BP377" si="76">IFERROR(1/J372*(Y372/H372),"0")</f>
        <v>0</v>
      </c>
    </row>
    <row r="373" spans="1:68" ht="27" hidden="1" customHeight="1" x14ac:dyDescent="0.25">
      <c r="A373" s="60" t="s">
        <v>620</v>
      </c>
      <c r="B373" s="60" t="s">
        <v>621</v>
      </c>
      <c r="C373" s="34">
        <v>4301051116</v>
      </c>
      <c r="D373" s="836">
        <v>4607091387957</v>
      </c>
      <c r="E373" s="836"/>
      <c r="F373" s="59">
        <v>1.3</v>
      </c>
      <c r="G373" s="35">
        <v>6</v>
      </c>
      <c r="H373" s="59">
        <v>7.8</v>
      </c>
      <c r="I373" s="59">
        <v>8.3640000000000008</v>
      </c>
      <c r="J373" s="35">
        <v>56</v>
      </c>
      <c r="K373" s="35" t="s">
        <v>130</v>
      </c>
      <c r="L373" s="35" t="s">
        <v>45</v>
      </c>
      <c r="M373" s="36" t="s">
        <v>82</v>
      </c>
      <c r="N373" s="36"/>
      <c r="O373" s="35">
        <v>40</v>
      </c>
      <c r="P373" s="10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38"/>
      <c r="R373" s="838"/>
      <c r="S373" s="838"/>
      <c r="T373" s="839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72"/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622</v>
      </c>
      <c r="AG373" s="75"/>
      <c r="AJ373" s="79" t="s">
        <v>45</v>
      </c>
      <c r="AK373" s="79">
        <v>0</v>
      </c>
      <c r="BB373" s="462" t="s">
        <v>66</v>
      </c>
      <c r="BM373" s="75">
        <f t="shared" si="73"/>
        <v>0</v>
      </c>
      <c r="BN373" s="75">
        <f t="shared" si="74"/>
        <v>0</v>
      </c>
      <c r="BO373" s="75">
        <f t="shared" si="75"/>
        <v>0</v>
      </c>
      <c r="BP373" s="75">
        <f t="shared" si="76"/>
        <v>0</v>
      </c>
    </row>
    <row r="374" spans="1:68" ht="27" hidden="1" customHeight="1" x14ac:dyDescent="0.25">
      <c r="A374" s="60" t="s">
        <v>623</v>
      </c>
      <c r="B374" s="60" t="s">
        <v>624</v>
      </c>
      <c r="C374" s="34">
        <v>4301051115</v>
      </c>
      <c r="D374" s="836">
        <v>4607091387964</v>
      </c>
      <c r="E374" s="836"/>
      <c r="F374" s="59">
        <v>1.35</v>
      </c>
      <c r="G374" s="35">
        <v>6</v>
      </c>
      <c r="H374" s="59">
        <v>8.1</v>
      </c>
      <c r="I374" s="59">
        <v>8.6460000000000008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10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38"/>
      <c r="R374" s="838"/>
      <c r="S374" s="838"/>
      <c r="T374" s="839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2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625</v>
      </c>
      <c r="AG374" s="75"/>
      <c r="AJ374" s="79" t="s">
        <v>45</v>
      </c>
      <c r="AK374" s="79">
        <v>0</v>
      </c>
      <c r="BB374" s="464" t="s">
        <v>66</v>
      </c>
      <c r="BM374" s="75">
        <f t="shared" si="73"/>
        <v>0</v>
      </c>
      <c r="BN374" s="75">
        <f t="shared" si="74"/>
        <v>0</v>
      </c>
      <c r="BO374" s="75">
        <f t="shared" si="75"/>
        <v>0</v>
      </c>
      <c r="BP374" s="75">
        <f t="shared" si="76"/>
        <v>0</v>
      </c>
    </row>
    <row r="375" spans="1:68" ht="37.5" hidden="1" customHeight="1" x14ac:dyDescent="0.25">
      <c r="A375" s="60" t="s">
        <v>626</v>
      </c>
      <c r="B375" s="60" t="s">
        <v>627</v>
      </c>
      <c r="C375" s="34">
        <v>4301051705</v>
      </c>
      <c r="D375" s="836">
        <v>4680115884588</v>
      </c>
      <c r="E375" s="836"/>
      <c r="F375" s="59">
        <v>0.5</v>
      </c>
      <c r="G375" s="35">
        <v>6</v>
      </c>
      <c r="H375" s="59">
        <v>3</v>
      </c>
      <c r="I375" s="59">
        <v>3.266</v>
      </c>
      <c r="J375" s="35">
        <v>156</v>
      </c>
      <c r="K375" s="35" t="s">
        <v>89</v>
      </c>
      <c r="L375" s="35" t="s">
        <v>45</v>
      </c>
      <c r="M375" s="36" t="s">
        <v>82</v>
      </c>
      <c r="N375" s="36"/>
      <c r="O375" s="35">
        <v>40</v>
      </c>
      <c r="P375" s="10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38"/>
      <c r="R375" s="838"/>
      <c r="S375" s="838"/>
      <c r="T375" s="839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2"/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628</v>
      </c>
      <c r="AG375" s="75"/>
      <c r="AJ375" s="79" t="s">
        <v>45</v>
      </c>
      <c r="AK375" s="79">
        <v>0</v>
      </c>
      <c r="BB375" s="466" t="s">
        <v>66</v>
      </c>
      <c r="BM375" s="75">
        <f t="shared" si="73"/>
        <v>0</v>
      </c>
      <c r="BN375" s="75">
        <f t="shared" si="74"/>
        <v>0</v>
      </c>
      <c r="BO375" s="75">
        <f t="shared" si="75"/>
        <v>0</v>
      </c>
      <c r="BP375" s="75">
        <f t="shared" si="76"/>
        <v>0</v>
      </c>
    </row>
    <row r="376" spans="1:68" ht="37.5" hidden="1" customHeight="1" x14ac:dyDescent="0.25">
      <c r="A376" s="60" t="s">
        <v>629</v>
      </c>
      <c r="B376" s="60" t="s">
        <v>630</v>
      </c>
      <c r="C376" s="34">
        <v>4301051130</v>
      </c>
      <c r="D376" s="836">
        <v>4607091387537</v>
      </c>
      <c r="E376" s="836"/>
      <c r="F376" s="59">
        <v>0.45</v>
      </c>
      <c r="G376" s="35">
        <v>6</v>
      </c>
      <c r="H376" s="59">
        <v>2.7</v>
      </c>
      <c r="I376" s="59">
        <v>2.99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10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38"/>
      <c r="R376" s="838"/>
      <c r="S376" s="838"/>
      <c r="T376" s="83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2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631</v>
      </c>
      <c r="AG376" s="75"/>
      <c r="AJ376" s="79" t="s">
        <v>45</v>
      </c>
      <c r="AK376" s="79">
        <v>0</v>
      </c>
      <c r="BB376" s="468" t="s">
        <v>66</v>
      </c>
      <c r="BM376" s="75">
        <f t="shared" si="73"/>
        <v>0</v>
      </c>
      <c r="BN376" s="75">
        <f t="shared" si="74"/>
        <v>0</v>
      </c>
      <c r="BO376" s="75">
        <f t="shared" si="75"/>
        <v>0</v>
      </c>
      <c r="BP376" s="75">
        <f t="shared" si="76"/>
        <v>0</v>
      </c>
    </row>
    <row r="377" spans="1:68" ht="37.5" hidden="1" customHeight="1" x14ac:dyDescent="0.25">
      <c r="A377" s="60" t="s">
        <v>632</v>
      </c>
      <c r="B377" s="60" t="s">
        <v>633</v>
      </c>
      <c r="C377" s="34">
        <v>4301051132</v>
      </c>
      <c r="D377" s="836">
        <v>4607091387513</v>
      </c>
      <c r="E377" s="836"/>
      <c r="F377" s="59">
        <v>0.45</v>
      </c>
      <c r="G377" s="35">
        <v>6</v>
      </c>
      <c r="H377" s="59">
        <v>2.7</v>
      </c>
      <c r="I377" s="59">
        <v>2.9780000000000002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38"/>
      <c r="R377" s="838"/>
      <c r="S377" s="838"/>
      <c r="T377" s="83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2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634</v>
      </c>
      <c r="AG377" s="75"/>
      <c r="AJ377" s="79" t="s">
        <v>45</v>
      </c>
      <c r="AK377" s="79">
        <v>0</v>
      </c>
      <c r="BB377" s="470" t="s">
        <v>66</v>
      </c>
      <c r="BM377" s="75">
        <f t="shared" si="73"/>
        <v>0</v>
      </c>
      <c r="BN377" s="75">
        <f t="shared" si="74"/>
        <v>0</v>
      </c>
      <c r="BO377" s="75">
        <f t="shared" si="75"/>
        <v>0</v>
      </c>
      <c r="BP377" s="75">
        <f t="shared" si="76"/>
        <v>0</v>
      </c>
    </row>
    <row r="378" spans="1:68" hidden="1" x14ac:dyDescent="0.2">
      <c r="A378" s="843"/>
      <c r="B378" s="843"/>
      <c r="C378" s="843"/>
      <c r="D378" s="843"/>
      <c r="E378" s="843"/>
      <c r="F378" s="843"/>
      <c r="G378" s="843"/>
      <c r="H378" s="843"/>
      <c r="I378" s="843"/>
      <c r="J378" s="843"/>
      <c r="K378" s="843"/>
      <c r="L378" s="843"/>
      <c r="M378" s="843"/>
      <c r="N378" s="843"/>
      <c r="O378" s="844"/>
      <c r="P378" s="840" t="s">
        <v>40</v>
      </c>
      <c r="Q378" s="841"/>
      <c r="R378" s="841"/>
      <c r="S378" s="841"/>
      <c r="T378" s="841"/>
      <c r="U378" s="841"/>
      <c r="V378" s="842"/>
      <c r="W378" s="40" t="s">
        <v>39</v>
      </c>
      <c r="X378" s="41">
        <f>IFERROR(X372/H372,"0")+IFERROR(X373/H373,"0")+IFERROR(X374/H374,"0")+IFERROR(X375/H375,"0")+IFERROR(X376/H376,"0")+IFERROR(X377/H377,"0")</f>
        <v>0</v>
      </c>
      <c r="Y378" s="41">
        <f>IFERROR(Y372/H372,"0")+IFERROR(Y373/H373,"0")+IFERROR(Y374/H374,"0")+IFERROR(Y375/H375,"0")+IFERROR(Y376/H376,"0")+IFERROR(Y377/H377,"0")</f>
        <v>0</v>
      </c>
      <c r="Z378" s="41">
        <f>IFERROR(IF(Z372="",0,Z372),"0")+IFERROR(IF(Z373="",0,Z373),"0")+IFERROR(IF(Z374="",0,Z374),"0")+IFERROR(IF(Z375="",0,Z375),"0")+IFERROR(IF(Z376="",0,Z376),"0")+IFERROR(IF(Z377="",0,Z377),"0")</f>
        <v>0</v>
      </c>
      <c r="AA378" s="64"/>
      <c r="AB378" s="64"/>
      <c r="AC378" s="64"/>
    </row>
    <row r="379" spans="1:68" hidden="1" x14ac:dyDescent="0.2">
      <c r="A379" s="843"/>
      <c r="B379" s="843"/>
      <c r="C379" s="843"/>
      <c r="D379" s="843"/>
      <c r="E379" s="843"/>
      <c r="F379" s="843"/>
      <c r="G379" s="843"/>
      <c r="H379" s="843"/>
      <c r="I379" s="843"/>
      <c r="J379" s="843"/>
      <c r="K379" s="843"/>
      <c r="L379" s="843"/>
      <c r="M379" s="843"/>
      <c r="N379" s="843"/>
      <c r="O379" s="844"/>
      <c r="P379" s="840" t="s">
        <v>40</v>
      </c>
      <c r="Q379" s="841"/>
      <c r="R379" s="841"/>
      <c r="S379" s="841"/>
      <c r="T379" s="841"/>
      <c r="U379" s="841"/>
      <c r="V379" s="842"/>
      <c r="W379" s="40" t="s">
        <v>0</v>
      </c>
      <c r="X379" s="41">
        <f>IFERROR(SUM(X372:X377),"0")</f>
        <v>0</v>
      </c>
      <c r="Y379" s="41">
        <f>IFERROR(SUM(Y372:Y377),"0")</f>
        <v>0</v>
      </c>
      <c r="Z379" s="40"/>
      <c r="AA379" s="64"/>
      <c r="AB379" s="64"/>
      <c r="AC379" s="64"/>
    </row>
    <row r="380" spans="1:68" ht="14.25" hidden="1" customHeight="1" x14ac:dyDescent="0.25">
      <c r="A380" s="835" t="s">
        <v>225</v>
      </c>
      <c r="B380" s="835"/>
      <c r="C380" s="835"/>
      <c r="D380" s="835"/>
      <c r="E380" s="835"/>
      <c r="F380" s="835"/>
      <c r="G380" s="835"/>
      <c r="H380" s="835"/>
      <c r="I380" s="835"/>
      <c r="J380" s="835"/>
      <c r="K380" s="835"/>
      <c r="L380" s="835"/>
      <c r="M380" s="835"/>
      <c r="N380" s="835"/>
      <c r="O380" s="835"/>
      <c r="P380" s="835"/>
      <c r="Q380" s="835"/>
      <c r="R380" s="835"/>
      <c r="S380" s="835"/>
      <c r="T380" s="835"/>
      <c r="U380" s="835"/>
      <c r="V380" s="835"/>
      <c r="W380" s="835"/>
      <c r="X380" s="835"/>
      <c r="Y380" s="835"/>
      <c r="Z380" s="835"/>
      <c r="AA380" s="63"/>
      <c r="AB380" s="63"/>
      <c r="AC380" s="63"/>
    </row>
    <row r="381" spans="1:68" ht="27" customHeight="1" x14ac:dyDescent="0.25">
      <c r="A381" s="60" t="s">
        <v>635</v>
      </c>
      <c r="B381" s="60" t="s">
        <v>636</v>
      </c>
      <c r="C381" s="34">
        <v>4301060379</v>
      </c>
      <c r="D381" s="836">
        <v>4607091380880</v>
      </c>
      <c r="E381" s="836"/>
      <c r="F381" s="59">
        <v>1.4</v>
      </c>
      <c r="G381" s="35">
        <v>6</v>
      </c>
      <c r="H381" s="59">
        <v>8.4</v>
      </c>
      <c r="I381" s="59">
        <v>8.9640000000000004</v>
      </c>
      <c r="J381" s="35">
        <v>56</v>
      </c>
      <c r="K381" s="35" t="s">
        <v>130</v>
      </c>
      <c r="L381" s="35" t="s">
        <v>45</v>
      </c>
      <c r="M381" s="36" t="s">
        <v>82</v>
      </c>
      <c r="N381" s="36"/>
      <c r="O381" s="35">
        <v>30</v>
      </c>
      <c r="P381" s="103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38"/>
      <c r="R381" s="838"/>
      <c r="S381" s="838"/>
      <c r="T381" s="839"/>
      <c r="U381" s="37" t="s">
        <v>45</v>
      </c>
      <c r="V381" s="37" t="s">
        <v>45</v>
      </c>
      <c r="W381" s="38" t="s">
        <v>0</v>
      </c>
      <c r="X381" s="56">
        <v>110</v>
      </c>
      <c r="Y381" s="53">
        <f>IFERROR(IF(X381="",0,CEILING((X381/$H381),1)*$H381),"")</f>
        <v>117.60000000000001</v>
      </c>
      <c r="Z381" s="39">
        <f>IFERROR(IF(Y381=0,"",ROUNDUP(Y381/H381,0)*0.02175),"")</f>
        <v>0.30449999999999999</v>
      </c>
      <c r="AA381" s="65" t="s">
        <v>45</v>
      </c>
      <c r="AB381" s="66" t="s">
        <v>45</v>
      </c>
      <c r="AC381" s="471" t="s">
        <v>637</v>
      </c>
      <c r="AG381" s="75"/>
      <c r="AJ381" s="79" t="s">
        <v>45</v>
      </c>
      <c r="AK381" s="79">
        <v>0</v>
      </c>
      <c r="BB381" s="472" t="s">
        <v>66</v>
      </c>
      <c r="BM381" s="75">
        <f>IFERROR(X381*I381/H381,"0")</f>
        <v>117.38571428571429</v>
      </c>
      <c r="BN381" s="75">
        <f>IFERROR(Y381*I381/H381,"0")</f>
        <v>125.49600000000001</v>
      </c>
      <c r="BO381" s="75">
        <f>IFERROR(1/J381*(X381/H381),"0")</f>
        <v>0.23384353741496597</v>
      </c>
      <c r="BP381" s="75">
        <f>IFERROR(1/J381*(Y381/H381),"0")</f>
        <v>0.25</v>
      </c>
    </row>
    <row r="382" spans="1:68" ht="27" customHeight="1" x14ac:dyDescent="0.25">
      <c r="A382" s="60" t="s">
        <v>638</v>
      </c>
      <c r="B382" s="60" t="s">
        <v>639</v>
      </c>
      <c r="C382" s="34">
        <v>4301060308</v>
      </c>
      <c r="D382" s="836">
        <v>4607091384482</v>
      </c>
      <c r="E382" s="836"/>
      <c r="F382" s="59">
        <v>1.3</v>
      </c>
      <c r="G382" s="35">
        <v>6</v>
      </c>
      <c r="H382" s="59">
        <v>7.8</v>
      </c>
      <c r="I382" s="59">
        <v>8.3640000000000008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10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38"/>
      <c r="R382" s="838"/>
      <c r="S382" s="838"/>
      <c r="T382" s="839"/>
      <c r="U382" s="37" t="s">
        <v>45</v>
      </c>
      <c r="V382" s="37" t="s">
        <v>45</v>
      </c>
      <c r="W382" s="38" t="s">
        <v>0</v>
      </c>
      <c r="X382" s="56">
        <v>480</v>
      </c>
      <c r="Y382" s="53">
        <f>IFERROR(IF(X382="",0,CEILING((X382/$H382),1)*$H382),"")</f>
        <v>483.59999999999997</v>
      </c>
      <c r="Z382" s="39">
        <f>IFERROR(IF(Y382=0,"",ROUNDUP(Y382/H382,0)*0.02175),"")</f>
        <v>1.3484999999999998</v>
      </c>
      <c r="AA382" s="65" t="s">
        <v>45</v>
      </c>
      <c r="AB382" s="66" t="s">
        <v>45</v>
      </c>
      <c r="AC382" s="473" t="s">
        <v>640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514.70769230769235</v>
      </c>
      <c r="BN382" s="75">
        <f>IFERROR(Y382*I382/H382,"0")</f>
        <v>518.5680000000001</v>
      </c>
      <c r="BO382" s="75">
        <f>IFERROR(1/J382*(X382/H382),"0")</f>
        <v>1.0989010989010988</v>
      </c>
      <c r="BP382" s="75">
        <f>IFERROR(1/J382*(Y382/H382),"0")</f>
        <v>1.107142857142857</v>
      </c>
    </row>
    <row r="383" spans="1:68" ht="16.5" customHeight="1" x14ac:dyDescent="0.25">
      <c r="A383" s="60" t="s">
        <v>641</v>
      </c>
      <c r="B383" s="60" t="s">
        <v>642</v>
      </c>
      <c r="C383" s="34">
        <v>4301060325</v>
      </c>
      <c r="D383" s="836">
        <v>4607091380897</v>
      </c>
      <c r="E383" s="836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38"/>
      <c r="R383" s="838"/>
      <c r="S383" s="838"/>
      <c r="T383" s="839"/>
      <c r="U383" s="37" t="s">
        <v>45</v>
      </c>
      <c r="V383" s="37" t="s">
        <v>45</v>
      </c>
      <c r="W383" s="38" t="s">
        <v>0</v>
      </c>
      <c r="X383" s="56">
        <v>150</v>
      </c>
      <c r="Y383" s="53">
        <f>IFERROR(IF(X383="",0,CEILING((X383/$H383),1)*$H383),"")</f>
        <v>151.20000000000002</v>
      </c>
      <c r="Z383" s="39">
        <f>IFERROR(IF(Y383=0,"",ROUNDUP(Y383/H383,0)*0.02175),"")</f>
        <v>0.39149999999999996</v>
      </c>
      <c r="AA383" s="65" t="s">
        <v>45</v>
      </c>
      <c r="AB383" s="66" t="s">
        <v>45</v>
      </c>
      <c r="AC383" s="475" t="s">
        <v>643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160.07142857142858</v>
      </c>
      <c r="BN383" s="75">
        <f>IFERROR(Y383*I383/H383,"0")</f>
        <v>161.35200000000003</v>
      </c>
      <c r="BO383" s="75">
        <f>IFERROR(1/J383*(X383/H383),"0")</f>
        <v>0.31887755102040816</v>
      </c>
      <c r="BP383" s="75">
        <f>IFERROR(1/J383*(Y383/H383),"0")</f>
        <v>0.3214285714285714</v>
      </c>
    </row>
    <row r="384" spans="1:68" x14ac:dyDescent="0.2">
      <c r="A384" s="843"/>
      <c r="B384" s="843"/>
      <c r="C384" s="843"/>
      <c r="D384" s="843"/>
      <c r="E384" s="843"/>
      <c r="F384" s="843"/>
      <c r="G384" s="843"/>
      <c r="H384" s="843"/>
      <c r="I384" s="843"/>
      <c r="J384" s="843"/>
      <c r="K384" s="843"/>
      <c r="L384" s="843"/>
      <c r="M384" s="843"/>
      <c r="N384" s="843"/>
      <c r="O384" s="844"/>
      <c r="P384" s="840" t="s">
        <v>40</v>
      </c>
      <c r="Q384" s="841"/>
      <c r="R384" s="841"/>
      <c r="S384" s="841"/>
      <c r="T384" s="841"/>
      <c r="U384" s="841"/>
      <c r="V384" s="842"/>
      <c r="W384" s="40" t="s">
        <v>39</v>
      </c>
      <c r="X384" s="41">
        <f>IFERROR(X381/H381,"0")+IFERROR(X382/H382,"0")+IFERROR(X383/H383,"0")</f>
        <v>92.490842490842496</v>
      </c>
      <c r="Y384" s="41">
        <f>IFERROR(Y381/H381,"0")+IFERROR(Y382/H382,"0")+IFERROR(Y383/H383,"0")</f>
        <v>94</v>
      </c>
      <c r="Z384" s="41">
        <f>IFERROR(IF(Z381="",0,Z381),"0")+IFERROR(IF(Z382="",0,Z382),"0")+IFERROR(IF(Z383="",0,Z383),"0")</f>
        <v>2.0444999999999998</v>
      </c>
      <c r="AA384" s="64"/>
      <c r="AB384" s="64"/>
      <c r="AC384" s="64"/>
    </row>
    <row r="385" spans="1:68" x14ac:dyDescent="0.2">
      <c r="A385" s="843"/>
      <c r="B385" s="843"/>
      <c r="C385" s="843"/>
      <c r="D385" s="843"/>
      <c r="E385" s="843"/>
      <c r="F385" s="843"/>
      <c r="G385" s="843"/>
      <c r="H385" s="843"/>
      <c r="I385" s="843"/>
      <c r="J385" s="843"/>
      <c r="K385" s="843"/>
      <c r="L385" s="843"/>
      <c r="M385" s="843"/>
      <c r="N385" s="843"/>
      <c r="O385" s="844"/>
      <c r="P385" s="840" t="s">
        <v>40</v>
      </c>
      <c r="Q385" s="841"/>
      <c r="R385" s="841"/>
      <c r="S385" s="841"/>
      <c r="T385" s="841"/>
      <c r="U385" s="841"/>
      <c r="V385" s="842"/>
      <c r="W385" s="40" t="s">
        <v>0</v>
      </c>
      <c r="X385" s="41">
        <f>IFERROR(SUM(X381:X383),"0")</f>
        <v>740</v>
      </c>
      <c r="Y385" s="41">
        <f>IFERROR(SUM(Y381:Y383),"0")</f>
        <v>752.4</v>
      </c>
      <c r="Z385" s="40"/>
      <c r="AA385" s="64"/>
      <c r="AB385" s="64"/>
      <c r="AC385" s="64"/>
    </row>
    <row r="386" spans="1:68" ht="14.25" hidden="1" customHeight="1" x14ac:dyDescent="0.25">
      <c r="A386" s="835" t="s">
        <v>114</v>
      </c>
      <c r="B386" s="835"/>
      <c r="C386" s="835"/>
      <c r="D386" s="835"/>
      <c r="E386" s="835"/>
      <c r="F386" s="835"/>
      <c r="G386" s="835"/>
      <c r="H386" s="835"/>
      <c r="I386" s="835"/>
      <c r="J386" s="835"/>
      <c r="K386" s="835"/>
      <c r="L386" s="835"/>
      <c r="M386" s="835"/>
      <c r="N386" s="835"/>
      <c r="O386" s="835"/>
      <c r="P386" s="835"/>
      <c r="Q386" s="835"/>
      <c r="R386" s="835"/>
      <c r="S386" s="835"/>
      <c r="T386" s="835"/>
      <c r="U386" s="835"/>
      <c r="V386" s="835"/>
      <c r="W386" s="835"/>
      <c r="X386" s="835"/>
      <c r="Y386" s="835"/>
      <c r="Z386" s="835"/>
      <c r="AA386" s="63"/>
      <c r="AB386" s="63"/>
      <c r="AC386" s="63"/>
    </row>
    <row r="387" spans="1:68" ht="16.5" hidden="1" customHeight="1" x14ac:dyDescent="0.25">
      <c r="A387" s="60" t="s">
        <v>644</v>
      </c>
      <c r="B387" s="60" t="s">
        <v>645</v>
      </c>
      <c r="C387" s="34">
        <v>4301030232</v>
      </c>
      <c r="D387" s="836">
        <v>4607091388374</v>
      </c>
      <c r="E387" s="836"/>
      <c r="F387" s="59">
        <v>0.38</v>
      </c>
      <c r="G387" s="35">
        <v>8</v>
      </c>
      <c r="H387" s="59">
        <v>3.04</v>
      </c>
      <c r="I387" s="59">
        <v>3.28</v>
      </c>
      <c r="J387" s="35">
        <v>156</v>
      </c>
      <c r="K387" s="35" t="s">
        <v>89</v>
      </c>
      <c r="L387" s="35" t="s">
        <v>45</v>
      </c>
      <c r="M387" s="36" t="s">
        <v>119</v>
      </c>
      <c r="N387" s="36"/>
      <c r="O387" s="35">
        <v>180</v>
      </c>
      <c r="P387" s="1042" t="s">
        <v>646</v>
      </c>
      <c r="Q387" s="838"/>
      <c r="R387" s="838"/>
      <c r="S387" s="838"/>
      <c r="T387" s="83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647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648</v>
      </c>
      <c r="B388" s="60" t="s">
        <v>649</v>
      </c>
      <c r="C388" s="34">
        <v>4301030235</v>
      </c>
      <c r="D388" s="836">
        <v>4607091388381</v>
      </c>
      <c r="E388" s="836"/>
      <c r="F388" s="59">
        <v>0.38</v>
      </c>
      <c r="G388" s="35">
        <v>8</v>
      </c>
      <c r="H388" s="59">
        <v>3.04</v>
      </c>
      <c r="I388" s="59">
        <v>3.32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1043" t="s">
        <v>650</v>
      </c>
      <c r="Q388" s="838"/>
      <c r="R388" s="838"/>
      <c r="S388" s="838"/>
      <c r="T388" s="83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647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651</v>
      </c>
      <c r="B389" s="60" t="s">
        <v>652</v>
      </c>
      <c r="C389" s="34">
        <v>4301032015</v>
      </c>
      <c r="D389" s="836">
        <v>4607091383102</v>
      </c>
      <c r="E389" s="836"/>
      <c r="F389" s="59">
        <v>0.17</v>
      </c>
      <c r="G389" s="35">
        <v>15</v>
      </c>
      <c r="H389" s="59">
        <v>2.5499999999999998</v>
      </c>
      <c r="I389" s="59">
        <v>2.9750000000000001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10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38"/>
      <c r="R389" s="838"/>
      <c r="S389" s="838"/>
      <c r="T389" s="83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654</v>
      </c>
      <c r="B390" s="60" t="s">
        <v>655</v>
      </c>
      <c r="C390" s="34">
        <v>4301030233</v>
      </c>
      <c r="D390" s="836">
        <v>4607091388404</v>
      </c>
      <c r="E390" s="836"/>
      <c r="F390" s="59">
        <v>0.17</v>
      </c>
      <c r="G390" s="35">
        <v>15</v>
      </c>
      <c r="H390" s="59">
        <v>2.5499999999999998</v>
      </c>
      <c r="I390" s="59">
        <v>2.9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10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38"/>
      <c r="R390" s="838"/>
      <c r="S390" s="838"/>
      <c r="T390" s="83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647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idden="1" x14ac:dyDescent="0.2">
      <c r="A391" s="843"/>
      <c r="B391" s="843"/>
      <c r="C391" s="843"/>
      <c r="D391" s="843"/>
      <c r="E391" s="843"/>
      <c r="F391" s="843"/>
      <c r="G391" s="843"/>
      <c r="H391" s="843"/>
      <c r="I391" s="843"/>
      <c r="J391" s="843"/>
      <c r="K391" s="843"/>
      <c r="L391" s="843"/>
      <c r="M391" s="843"/>
      <c r="N391" s="843"/>
      <c r="O391" s="844"/>
      <c r="P391" s="840" t="s">
        <v>40</v>
      </c>
      <c r="Q391" s="841"/>
      <c r="R391" s="841"/>
      <c r="S391" s="841"/>
      <c r="T391" s="841"/>
      <c r="U391" s="841"/>
      <c r="V391" s="842"/>
      <c r="W391" s="40" t="s">
        <v>39</v>
      </c>
      <c r="X391" s="41">
        <f>IFERROR(X387/H387,"0")+IFERROR(X388/H388,"0")+IFERROR(X389/H389,"0")+IFERROR(X390/H390,"0")</f>
        <v>0</v>
      </c>
      <c r="Y391" s="41">
        <f>IFERROR(Y387/H387,"0")+IFERROR(Y388/H388,"0")+IFERROR(Y389/H389,"0")+IFERROR(Y390/H390,"0")</f>
        <v>0</v>
      </c>
      <c r="Z391" s="41">
        <f>IFERROR(IF(Z387="",0,Z387),"0")+IFERROR(IF(Z388="",0,Z388),"0")+IFERROR(IF(Z389="",0,Z389),"0")+IFERROR(IF(Z390="",0,Z390),"0")</f>
        <v>0</v>
      </c>
      <c r="AA391" s="64"/>
      <c r="AB391" s="64"/>
      <c r="AC391" s="64"/>
    </row>
    <row r="392" spans="1:68" hidden="1" x14ac:dyDescent="0.2">
      <c r="A392" s="843"/>
      <c r="B392" s="843"/>
      <c r="C392" s="843"/>
      <c r="D392" s="843"/>
      <c r="E392" s="843"/>
      <c r="F392" s="843"/>
      <c r="G392" s="843"/>
      <c r="H392" s="843"/>
      <c r="I392" s="843"/>
      <c r="J392" s="843"/>
      <c r="K392" s="843"/>
      <c r="L392" s="843"/>
      <c r="M392" s="843"/>
      <c r="N392" s="843"/>
      <c r="O392" s="844"/>
      <c r="P392" s="840" t="s">
        <v>40</v>
      </c>
      <c r="Q392" s="841"/>
      <c r="R392" s="841"/>
      <c r="S392" s="841"/>
      <c r="T392" s="841"/>
      <c r="U392" s="841"/>
      <c r="V392" s="842"/>
      <c r="W392" s="40" t="s">
        <v>0</v>
      </c>
      <c r="X392" s="41">
        <f>IFERROR(SUM(X387:X390),"0")</f>
        <v>0</v>
      </c>
      <c r="Y392" s="41">
        <f>IFERROR(SUM(Y387:Y390),"0")</f>
        <v>0</v>
      </c>
      <c r="Z392" s="40"/>
      <c r="AA392" s="64"/>
      <c r="AB392" s="64"/>
      <c r="AC392" s="64"/>
    </row>
    <row r="393" spans="1:68" ht="14.25" hidden="1" customHeight="1" x14ac:dyDescent="0.25">
      <c r="A393" s="835" t="s">
        <v>656</v>
      </c>
      <c r="B393" s="835"/>
      <c r="C393" s="835"/>
      <c r="D393" s="835"/>
      <c r="E393" s="835"/>
      <c r="F393" s="835"/>
      <c r="G393" s="835"/>
      <c r="H393" s="835"/>
      <c r="I393" s="835"/>
      <c r="J393" s="835"/>
      <c r="K393" s="835"/>
      <c r="L393" s="835"/>
      <c r="M393" s="835"/>
      <c r="N393" s="835"/>
      <c r="O393" s="835"/>
      <c r="P393" s="835"/>
      <c r="Q393" s="835"/>
      <c r="R393" s="835"/>
      <c r="S393" s="835"/>
      <c r="T393" s="835"/>
      <c r="U393" s="835"/>
      <c r="V393" s="835"/>
      <c r="W393" s="835"/>
      <c r="X393" s="835"/>
      <c r="Y393" s="835"/>
      <c r="Z393" s="835"/>
      <c r="AA393" s="63"/>
      <c r="AB393" s="63"/>
      <c r="AC393" s="63"/>
    </row>
    <row r="394" spans="1:68" ht="16.5" hidden="1" customHeight="1" x14ac:dyDescent="0.25">
      <c r="A394" s="60" t="s">
        <v>657</v>
      </c>
      <c r="B394" s="60" t="s">
        <v>658</v>
      </c>
      <c r="C394" s="34">
        <v>4301180007</v>
      </c>
      <c r="D394" s="836">
        <v>4680115881808</v>
      </c>
      <c r="E394" s="836"/>
      <c r="F394" s="59">
        <v>0.1</v>
      </c>
      <c r="G394" s="35">
        <v>20</v>
      </c>
      <c r="H394" s="59">
        <v>2</v>
      </c>
      <c r="I394" s="59">
        <v>2.2400000000000002</v>
      </c>
      <c r="J394" s="35">
        <v>238</v>
      </c>
      <c r="K394" s="35" t="s">
        <v>661</v>
      </c>
      <c r="L394" s="35" t="s">
        <v>45</v>
      </c>
      <c r="M394" s="36" t="s">
        <v>660</v>
      </c>
      <c r="N394" s="36"/>
      <c r="O394" s="35">
        <v>730</v>
      </c>
      <c r="P394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38"/>
      <c r="R394" s="838"/>
      <c r="S394" s="838"/>
      <c r="T394" s="83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IFERROR(IF(Y394=0,"",ROUNDUP(Y394/H394,0)*0.00474),"")</f>
        <v/>
      </c>
      <c r="AA394" s="65" t="s">
        <v>45</v>
      </c>
      <c r="AB394" s="66" t="s">
        <v>45</v>
      </c>
      <c r="AC394" s="485" t="s">
        <v>659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hidden="1" customHeight="1" x14ac:dyDescent="0.25">
      <c r="A395" s="60" t="s">
        <v>662</v>
      </c>
      <c r="B395" s="60" t="s">
        <v>663</v>
      </c>
      <c r="C395" s="34">
        <v>4301180006</v>
      </c>
      <c r="D395" s="836">
        <v>4680115881822</v>
      </c>
      <c r="E395" s="836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661</v>
      </c>
      <c r="L395" s="35" t="s">
        <v>45</v>
      </c>
      <c r="M395" s="36" t="s">
        <v>660</v>
      </c>
      <c r="N395" s="36"/>
      <c r="O395" s="35">
        <v>730</v>
      </c>
      <c r="P395" s="10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38"/>
      <c r="R395" s="838"/>
      <c r="S395" s="838"/>
      <c r="T395" s="83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659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664</v>
      </c>
      <c r="B396" s="60" t="s">
        <v>665</v>
      </c>
      <c r="C396" s="34">
        <v>4301180001</v>
      </c>
      <c r="D396" s="836">
        <v>4680115880016</v>
      </c>
      <c r="E396" s="836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661</v>
      </c>
      <c r="L396" s="35" t="s">
        <v>45</v>
      </c>
      <c r="M396" s="36" t="s">
        <v>660</v>
      </c>
      <c r="N396" s="36"/>
      <c r="O396" s="35">
        <v>730</v>
      </c>
      <c r="P396" s="10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38"/>
      <c r="R396" s="838"/>
      <c r="S396" s="838"/>
      <c r="T396" s="83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659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843"/>
      <c r="B397" s="843"/>
      <c r="C397" s="843"/>
      <c r="D397" s="843"/>
      <c r="E397" s="843"/>
      <c r="F397" s="843"/>
      <c r="G397" s="843"/>
      <c r="H397" s="843"/>
      <c r="I397" s="843"/>
      <c r="J397" s="843"/>
      <c r="K397" s="843"/>
      <c r="L397" s="843"/>
      <c r="M397" s="843"/>
      <c r="N397" s="843"/>
      <c r="O397" s="844"/>
      <c r="P397" s="840" t="s">
        <v>40</v>
      </c>
      <c r="Q397" s="841"/>
      <c r="R397" s="841"/>
      <c r="S397" s="841"/>
      <c r="T397" s="841"/>
      <c r="U397" s="841"/>
      <c r="V397" s="842"/>
      <c r="W397" s="40" t="s">
        <v>39</v>
      </c>
      <c r="X397" s="41">
        <f>IFERROR(X394/H394,"0")+IFERROR(X395/H395,"0")+IFERROR(X396/H396,"0")</f>
        <v>0</v>
      </c>
      <c r="Y397" s="41">
        <f>IFERROR(Y394/H394,"0")+IFERROR(Y395/H395,"0")+IFERROR(Y396/H396,"0")</f>
        <v>0</v>
      </c>
      <c r="Z397" s="41">
        <f>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843"/>
      <c r="B398" s="843"/>
      <c r="C398" s="843"/>
      <c r="D398" s="843"/>
      <c r="E398" s="843"/>
      <c r="F398" s="843"/>
      <c r="G398" s="843"/>
      <c r="H398" s="843"/>
      <c r="I398" s="843"/>
      <c r="J398" s="843"/>
      <c r="K398" s="843"/>
      <c r="L398" s="843"/>
      <c r="M398" s="843"/>
      <c r="N398" s="843"/>
      <c r="O398" s="844"/>
      <c r="P398" s="840" t="s">
        <v>40</v>
      </c>
      <c r="Q398" s="841"/>
      <c r="R398" s="841"/>
      <c r="S398" s="841"/>
      <c r="T398" s="841"/>
      <c r="U398" s="841"/>
      <c r="V398" s="842"/>
      <c r="W398" s="40" t="s">
        <v>0</v>
      </c>
      <c r="X398" s="41">
        <f>IFERROR(SUM(X394:X396),"0")</f>
        <v>0</v>
      </c>
      <c r="Y398" s="41">
        <f>IFERROR(SUM(Y394:Y396),"0")</f>
        <v>0</v>
      </c>
      <c r="Z398" s="40"/>
      <c r="AA398" s="64"/>
      <c r="AB398" s="64"/>
      <c r="AC398" s="64"/>
    </row>
    <row r="399" spans="1:68" ht="16.5" hidden="1" customHeight="1" x14ac:dyDescent="0.25">
      <c r="A399" s="834" t="s">
        <v>666</v>
      </c>
      <c r="B399" s="834"/>
      <c r="C399" s="834"/>
      <c r="D399" s="834"/>
      <c r="E399" s="834"/>
      <c r="F399" s="834"/>
      <c r="G399" s="834"/>
      <c r="H399" s="834"/>
      <c r="I399" s="834"/>
      <c r="J399" s="834"/>
      <c r="K399" s="834"/>
      <c r="L399" s="834"/>
      <c r="M399" s="834"/>
      <c r="N399" s="834"/>
      <c r="O399" s="834"/>
      <c r="P399" s="834"/>
      <c r="Q399" s="834"/>
      <c r="R399" s="834"/>
      <c r="S399" s="834"/>
      <c r="T399" s="834"/>
      <c r="U399" s="834"/>
      <c r="V399" s="834"/>
      <c r="W399" s="834"/>
      <c r="X399" s="834"/>
      <c r="Y399" s="834"/>
      <c r="Z399" s="834"/>
      <c r="AA399" s="62"/>
      <c r="AB399" s="62"/>
      <c r="AC399" s="62"/>
    </row>
    <row r="400" spans="1:68" ht="14.25" hidden="1" customHeight="1" x14ac:dyDescent="0.25">
      <c r="A400" s="835" t="s">
        <v>78</v>
      </c>
      <c r="B400" s="835"/>
      <c r="C400" s="835"/>
      <c r="D400" s="835"/>
      <c r="E400" s="835"/>
      <c r="F400" s="835"/>
      <c r="G400" s="835"/>
      <c r="H400" s="835"/>
      <c r="I400" s="835"/>
      <c r="J400" s="835"/>
      <c r="K400" s="835"/>
      <c r="L400" s="835"/>
      <c r="M400" s="835"/>
      <c r="N400" s="835"/>
      <c r="O400" s="835"/>
      <c r="P400" s="835"/>
      <c r="Q400" s="835"/>
      <c r="R400" s="835"/>
      <c r="S400" s="835"/>
      <c r="T400" s="835"/>
      <c r="U400" s="835"/>
      <c r="V400" s="835"/>
      <c r="W400" s="835"/>
      <c r="X400" s="835"/>
      <c r="Y400" s="835"/>
      <c r="Z400" s="835"/>
      <c r="AA400" s="63"/>
      <c r="AB400" s="63"/>
      <c r="AC400" s="63"/>
    </row>
    <row r="401" spans="1:68" ht="27" hidden="1" customHeight="1" x14ac:dyDescent="0.25">
      <c r="A401" s="60" t="s">
        <v>667</v>
      </c>
      <c r="B401" s="60" t="s">
        <v>668</v>
      </c>
      <c r="C401" s="34">
        <v>4301031066</v>
      </c>
      <c r="D401" s="836">
        <v>4607091383836</v>
      </c>
      <c r="E401" s="836"/>
      <c r="F401" s="59">
        <v>0.3</v>
      </c>
      <c r="G401" s="35">
        <v>6</v>
      </c>
      <c r="H401" s="59">
        <v>1.8</v>
      </c>
      <c r="I401" s="59">
        <v>2.048</v>
      </c>
      <c r="J401" s="35">
        <v>156</v>
      </c>
      <c r="K401" s="35" t="s">
        <v>89</v>
      </c>
      <c r="L401" s="35" t="s">
        <v>45</v>
      </c>
      <c r="M401" s="36" t="s">
        <v>82</v>
      </c>
      <c r="N401" s="36"/>
      <c r="O401" s="35">
        <v>40</v>
      </c>
      <c r="P401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38"/>
      <c r="R401" s="838"/>
      <c r="S401" s="838"/>
      <c r="T401" s="83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IFERROR(IF(Y401=0,"",ROUNDUP(Y401/H401,0)*0.00753),"")</f>
        <v/>
      </c>
      <c r="AA401" s="65" t="s">
        <v>45</v>
      </c>
      <c r="AB401" s="66" t="s">
        <v>45</v>
      </c>
      <c r="AC401" s="491" t="s">
        <v>669</v>
      </c>
      <c r="AG401" s="75"/>
      <c r="AJ401" s="79" t="s">
        <v>45</v>
      </c>
      <c r="AK401" s="79">
        <v>0</v>
      </c>
      <c r="BB401" s="492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idden="1" x14ac:dyDescent="0.2">
      <c r="A402" s="843"/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4"/>
      <c r="P402" s="840" t="s">
        <v>40</v>
      </c>
      <c r="Q402" s="841"/>
      <c r="R402" s="841"/>
      <c r="S402" s="841"/>
      <c r="T402" s="841"/>
      <c r="U402" s="841"/>
      <c r="V402" s="842"/>
      <c r="W402" s="40" t="s">
        <v>39</v>
      </c>
      <c r="X402" s="41">
        <f>IFERROR(X401/H401,"0")</f>
        <v>0</v>
      </c>
      <c r="Y402" s="41">
        <f>IFERROR(Y401/H401,"0")</f>
        <v>0</v>
      </c>
      <c r="Z402" s="41">
        <f>IFERROR(IF(Z401="",0,Z401),"0")</f>
        <v>0</v>
      </c>
      <c r="AA402" s="64"/>
      <c r="AB402" s="64"/>
      <c r="AC402" s="64"/>
    </row>
    <row r="403" spans="1:68" hidden="1" x14ac:dyDescent="0.2">
      <c r="A403" s="843"/>
      <c r="B403" s="843"/>
      <c r="C403" s="843"/>
      <c r="D403" s="843"/>
      <c r="E403" s="843"/>
      <c r="F403" s="843"/>
      <c r="G403" s="843"/>
      <c r="H403" s="843"/>
      <c r="I403" s="843"/>
      <c r="J403" s="843"/>
      <c r="K403" s="843"/>
      <c r="L403" s="843"/>
      <c r="M403" s="843"/>
      <c r="N403" s="843"/>
      <c r="O403" s="844"/>
      <c r="P403" s="840" t="s">
        <v>40</v>
      </c>
      <c r="Q403" s="841"/>
      <c r="R403" s="841"/>
      <c r="S403" s="841"/>
      <c r="T403" s="841"/>
      <c r="U403" s="841"/>
      <c r="V403" s="842"/>
      <c r="W403" s="40" t="s">
        <v>0</v>
      </c>
      <c r="X403" s="41">
        <f>IFERROR(SUM(X401:X401),"0")</f>
        <v>0</v>
      </c>
      <c r="Y403" s="41">
        <f>IFERROR(SUM(Y401:Y401),"0")</f>
        <v>0</v>
      </c>
      <c r="Z403" s="40"/>
      <c r="AA403" s="64"/>
      <c r="AB403" s="64"/>
      <c r="AC403" s="64"/>
    </row>
    <row r="404" spans="1:68" ht="14.25" hidden="1" customHeight="1" x14ac:dyDescent="0.25">
      <c r="A404" s="835" t="s">
        <v>84</v>
      </c>
      <c r="B404" s="835"/>
      <c r="C404" s="835"/>
      <c r="D404" s="835"/>
      <c r="E404" s="835"/>
      <c r="F404" s="835"/>
      <c r="G404" s="835"/>
      <c r="H404" s="835"/>
      <c r="I404" s="835"/>
      <c r="J404" s="835"/>
      <c r="K404" s="835"/>
      <c r="L404" s="835"/>
      <c r="M404" s="835"/>
      <c r="N404" s="835"/>
      <c r="O404" s="835"/>
      <c r="P404" s="835"/>
      <c r="Q404" s="835"/>
      <c r="R404" s="835"/>
      <c r="S404" s="835"/>
      <c r="T404" s="835"/>
      <c r="U404" s="835"/>
      <c r="V404" s="835"/>
      <c r="W404" s="835"/>
      <c r="X404" s="835"/>
      <c r="Y404" s="835"/>
      <c r="Z404" s="835"/>
      <c r="AA404" s="63"/>
      <c r="AB404" s="63"/>
      <c r="AC404" s="63"/>
    </row>
    <row r="405" spans="1:68" ht="37.5" hidden="1" customHeight="1" x14ac:dyDescent="0.25">
      <c r="A405" s="60" t="s">
        <v>670</v>
      </c>
      <c r="B405" s="60" t="s">
        <v>671</v>
      </c>
      <c r="C405" s="34">
        <v>4301051142</v>
      </c>
      <c r="D405" s="836">
        <v>4607091387919</v>
      </c>
      <c r="E405" s="836"/>
      <c r="F405" s="59">
        <v>1.35</v>
      </c>
      <c r="G405" s="35">
        <v>6</v>
      </c>
      <c r="H405" s="59">
        <v>8.1</v>
      </c>
      <c r="I405" s="59">
        <v>8.6639999999999997</v>
      </c>
      <c r="J405" s="35">
        <v>56</v>
      </c>
      <c r="K405" s="35" t="s">
        <v>130</v>
      </c>
      <c r="L405" s="35" t="s">
        <v>45</v>
      </c>
      <c r="M405" s="36" t="s">
        <v>82</v>
      </c>
      <c r="N405" s="36"/>
      <c r="O405" s="35">
        <v>45</v>
      </c>
      <c r="P405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38"/>
      <c r="R405" s="838"/>
      <c r="S405" s="838"/>
      <c r="T405" s="839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3" t="s">
        <v>672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673</v>
      </c>
      <c r="B406" s="60" t="s">
        <v>674</v>
      </c>
      <c r="C406" s="34">
        <v>4301051461</v>
      </c>
      <c r="D406" s="836">
        <v>4680115883604</v>
      </c>
      <c r="E406" s="836"/>
      <c r="F406" s="59">
        <v>0.35</v>
      </c>
      <c r="G406" s="35">
        <v>6</v>
      </c>
      <c r="H406" s="59">
        <v>2.1</v>
      </c>
      <c r="I406" s="59">
        <v>2.3719999999999999</v>
      </c>
      <c r="J406" s="35">
        <v>156</v>
      </c>
      <c r="K406" s="35" t="s">
        <v>89</v>
      </c>
      <c r="L406" s="35" t="s">
        <v>45</v>
      </c>
      <c r="M406" s="36" t="s">
        <v>133</v>
      </c>
      <c r="N406" s="36"/>
      <c r="O406" s="35">
        <v>45</v>
      </c>
      <c r="P406" s="10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38"/>
      <c r="R406" s="838"/>
      <c r="S406" s="838"/>
      <c r="T406" s="839"/>
      <c r="U406" s="37" t="s">
        <v>45</v>
      </c>
      <c r="V406" s="37" t="s">
        <v>45</v>
      </c>
      <c r="W406" s="38" t="s">
        <v>0</v>
      </c>
      <c r="X406" s="56">
        <v>12</v>
      </c>
      <c r="Y406" s="53">
        <f>IFERROR(IF(X406="",0,CEILING((X406/$H406),1)*$H406),"")</f>
        <v>12.600000000000001</v>
      </c>
      <c r="Z406" s="39">
        <f>IFERROR(IF(Y406=0,"",ROUNDUP(Y406/H406,0)*0.00753),"")</f>
        <v>4.5179999999999998E-2</v>
      </c>
      <c r="AA406" s="65" t="s">
        <v>45</v>
      </c>
      <c r="AB406" s="66" t="s">
        <v>45</v>
      </c>
      <c r="AC406" s="495" t="s">
        <v>675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13.554285714285713</v>
      </c>
      <c r="BN406" s="75">
        <f>IFERROR(Y406*I406/H406,"0")</f>
        <v>14.232000000000001</v>
      </c>
      <c r="BO406" s="75">
        <f>IFERROR(1/J406*(X406/H406),"0")</f>
        <v>3.6630036630036632E-2</v>
      </c>
      <c r="BP406" s="75">
        <f>IFERROR(1/J406*(Y406/H406),"0")</f>
        <v>3.8461538461538464E-2</v>
      </c>
    </row>
    <row r="407" spans="1:68" ht="27" customHeight="1" x14ac:dyDescent="0.25">
      <c r="A407" s="60" t="s">
        <v>676</v>
      </c>
      <c r="B407" s="60" t="s">
        <v>677</v>
      </c>
      <c r="C407" s="34">
        <v>4301051485</v>
      </c>
      <c r="D407" s="836">
        <v>4680115883567</v>
      </c>
      <c r="E407" s="836"/>
      <c r="F407" s="59">
        <v>0.35</v>
      </c>
      <c r="G407" s="35">
        <v>6</v>
      </c>
      <c r="H407" s="59">
        <v>2.1</v>
      </c>
      <c r="I407" s="59">
        <v>2.36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10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38"/>
      <c r="R407" s="838"/>
      <c r="S407" s="838"/>
      <c r="T407" s="839"/>
      <c r="U407" s="37" t="s">
        <v>45</v>
      </c>
      <c r="V407" s="37" t="s">
        <v>45</v>
      </c>
      <c r="W407" s="38" t="s">
        <v>0</v>
      </c>
      <c r="X407" s="56">
        <v>16</v>
      </c>
      <c r="Y407" s="53">
        <f>IFERROR(IF(X407="",0,CEILING((X407/$H407),1)*$H407),"")</f>
        <v>16.8</v>
      </c>
      <c r="Z407" s="39">
        <f>IFERROR(IF(Y407=0,"",ROUNDUP(Y407/H407,0)*0.00753),"")</f>
        <v>6.0240000000000002E-2</v>
      </c>
      <c r="AA407" s="65" t="s">
        <v>45</v>
      </c>
      <c r="AB407" s="66" t="s">
        <v>45</v>
      </c>
      <c r="AC407" s="497" t="s">
        <v>678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17.980952380952381</v>
      </c>
      <c r="BN407" s="75">
        <f>IFERROR(Y407*I407/H407,"0")</f>
        <v>18.88</v>
      </c>
      <c r="BO407" s="75">
        <f>IFERROR(1/J407*(X407/H407),"0")</f>
        <v>4.8840048840048833E-2</v>
      </c>
      <c r="BP407" s="75">
        <f>IFERROR(1/J407*(Y407/H407),"0")</f>
        <v>5.128205128205128E-2</v>
      </c>
    </row>
    <row r="408" spans="1:68" x14ac:dyDescent="0.2">
      <c r="A408" s="843"/>
      <c r="B408" s="843"/>
      <c r="C408" s="843"/>
      <c r="D408" s="843"/>
      <c r="E408" s="843"/>
      <c r="F408" s="843"/>
      <c r="G408" s="843"/>
      <c r="H408" s="843"/>
      <c r="I408" s="843"/>
      <c r="J408" s="843"/>
      <c r="K408" s="843"/>
      <c r="L408" s="843"/>
      <c r="M408" s="843"/>
      <c r="N408" s="843"/>
      <c r="O408" s="844"/>
      <c r="P408" s="840" t="s">
        <v>40</v>
      </c>
      <c r="Q408" s="841"/>
      <c r="R408" s="841"/>
      <c r="S408" s="841"/>
      <c r="T408" s="841"/>
      <c r="U408" s="841"/>
      <c r="V408" s="842"/>
      <c r="W408" s="40" t="s">
        <v>39</v>
      </c>
      <c r="X408" s="41">
        <f>IFERROR(X405/H405,"0")+IFERROR(X406/H406,"0")+IFERROR(X407/H407,"0")</f>
        <v>13.333333333333332</v>
      </c>
      <c r="Y408" s="41">
        <f>IFERROR(Y405/H405,"0")+IFERROR(Y406/H406,"0")+IFERROR(Y407/H407,"0")</f>
        <v>14</v>
      </c>
      <c r="Z408" s="41">
        <f>IFERROR(IF(Z405="",0,Z405),"0")+IFERROR(IF(Z406="",0,Z406),"0")+IFERROR(IF(Z407="",0,Z407),"0")</f>
        <v>0.10542</v>
      </c>
      <c r="AA408" s="64"/>
      <c r="AB408" s="64"/>
      <c r="AC408" s="64"/>
    </row>
    <row r="409" spans="1:68" x14ac:dyDescent="0.2">
      <c r="A409" s="843"/>
      <c r="B409" s="843"/>
      <c r="C409" s="843"/>
      <c r="D409" s="843"/>
      <c r="E409" s="843"/>
      <c r="F409" s="843"/>
      <c r="G409" s="843"/>
      <c r="H409" s="843"/>
      <c r="I409" s="843"/>
      <c r="J409" s="843"/>
      <c r="K409" s="843"/>
      <c r="L409" s="843"/>
      <c r="M409" s="843"/>
      <c r="N409" s="843"/>
      <c r="O409" s="844"/>
      <c r="P409" s="840" t="s">
        <v>40</v>
      </c>
      <c r="Q409" s="841"/>
      <c r="R409" s="841"/>
      <c r="S409" s="841"/>
      <c r="T409" s="841"/>
      <c r="U409" s="841"/>
      <c r="V409" s="842"/>
      <c r="W409" s="40" t="s">
        <v>0</v>
      </c>
      <c r="X409" s="41">
        <f>IFERROR(SUM(X405:X407),"0")</f>
        <v>28</v>
      </c>
      <c r="Y409" s="41">
        <f>IFERROR(SUM(Y405:Y407),"0")</f>
        <v>29.400000000000002</v>
      </c>
      <c r="Z409" s="40"/>
      <c r="AA409" s="64"/>
      <c r="AB409" s="64"/>
      <c r="AC409" s="64"/>
    </row>
    <row r="410" spans="1:68" ht="27.75" hidden="1" customHeight="1" x14ac:dyDescent="0.2">
      <c r="A410" s="833" t="s">
        <v>679</v>
      </c>
      <c r="B410" s="833"/>
      <c r="C410" s="833"/>
      <c r="D410" s="833"/>
      <c r="E410" s="833"/>
      <c r="F410" s="833"/>
      <c r="G410" s="833"/>
      <c r="H410" s="833"/>
      <c r="I410" s="833"/>
      <c r="J410" s="833"/>
      <c r="K410" s="833"/>
      <c r="L410" s="833"/>
      <c r="M410" s="833"/>
      <c r="N410" s="833"/>
      <c r="O410" s="833"/>
      <c r="P410" s="833"/>
      <c r="Q410" s="833"/>
      <c r="R410" s="833"/>
      <c r="S410" s="833"/>
      <c r="T410" s="833"/>
      <c r="U410" s="833"/>
      <c r="V410" s="833"/>
      <c r="W410" s="833"/>
      <c r="X410" s="833"/>
      <c r="Y410" s="833"/>
      <c r="Z410" s="833"/>
      <c r="AA410" s="52"/>
      <c r="AB410" s="52"/>
      <c r="AC410" s="52"/>
    </row>
    <row r="411" spans="1:68" ht="16.5" hidden="1" customHeight="1" x14ac:dyDescent="0.25">
      <c r="A411" s="834" t="s">
        <v>680</v>
      </c>
      <c r="B411" s="834"/>
      <c r="C411" s="834"/>
      <c r="D411" s="834"/>
      <c r="E411" s="834"/>
      <c r="F411" s="834"/>
      <c r="G411" s="834"/>
      <c r="H411" s="834"/>
      <c r="I411" s="834"/>
      <c r="J411" s="834"/>
      <c r="K411" s="834"/>
      <c r="L411" s="834"/>
      <c r="M411" s="834"/>
      <c r="N411" s="834"/>
      <c r="O411" s="834"/>
      <c r="P411" s="834"/>
      <c r="Q411" s="834"/>
      <c r="R411" s="834"/>
      <c r="S411" s="834"/>
      <c r="T411" s="834"/>
      <c r="U411" s="834"/>
      <c r="V411" s="834"/>
      <c r="W411" s="834"/>
      <c r="X411" s="834"/>
      <c r="Y411" s="834"/>
      <c r="Z411" s="834"/>
      <c r="AA411" s="62"/>
      <c r="AB411" s="62"/>
      <c r="AC411" s="62"/>
    </row>
    <row r="412" spans="1:68" ht="14.25" hidden="1" customHeight="1" x14ac:dyDescent="0.25">
      <c r="A412" s="835" t="s">
        <v>125</v>
      </c>
      <c r="B412" s="835"/>
      <c r="C412" s="835"/>
      <c r="D412" s="835"/>
      <c r="E412" s="835"/>
      <c r="F412" s="835"/>
      <c r="G412" s="835"/>
      <c r="H412" s="835"/>
      <c r="I412" s="835"/>
      <c r="J412" s="835"/>
      <c r="K412" s="835"/>
      <c r="L412" s="835"/>
      <c r="M412" s="835"/>
      <c r="N412" s="835"/>
      <c r="O412" s="835"/>
      <c r="P412" s="835"/>
      <c r="Q412" s="835"/>
      <c r="R412" s="835"/>
      <c r="S412" s="835"/>
      <c r="T412" s="835"/>
      <c r="U412" s="835"/>
      <c r="V412" s="835"/>
      <c r="W412" s="835"/>
      <c r="X412" s="835"/>
      <c r="Y412" s="835"/>
      <c r="Z412" s="835"/>
      <c r="AA412" s="63"/>
      <c r="AB412" s="63"/>
      <c r="AC412" s="63"/>
    </row>
    <row r="413" spans="1:68" ht="27" hidden="1" customHeight="1" x14ac:dyDescent="0.25">
      <c r="A413" s="60" t="s">
        <v>681</v>
      </c>
      <c r="B413" s="60" t="s">
        <v>682</v>
      </c>
      <c r="C413" s="34">
        <v>4301011869</v>
      </c>
      <c r="D413" s="836">
        <v>4680115884847</v>
      </c>
      <c r="E413" s="836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 t="s">
        <v>45</v>
      </c>
      <c r="M413" s="36" t="s">
        <v>82</v>
      </c>
      <c r="N413" s="36"/>
      <c r="O413" s="35">
        <v>60</v>
      </c>
      <c r="P413" s="105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38"/>
      <c r="R413" s="838"/>
      <c r="S413" s="838"/>
      <c r="T413" s="83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3" si="77">IFERROR(IF(X413="",0,CEILING((X413/$H413),1)*$H413),"")</f>
        <v>0</v>
      </c>
      <c r="Z413" s="39" t="str">
        <f>IFERROR(IF(Y413=0,"",ROUNDUP(Y413/H413,0)*0.02175),"")</f>
        <v/>
      </c>
      <c r="AA413" s="65" t="s">
        <v>45</v>
      </c>
      <c r="AB413" s="66" t="s">
        <v>45</v>
      </c>
      <c r="AC413" s="499" t="s">
        <v>683</v>
      </c>
      <c r="AG413" s="75"/>
      <c r="AJ413" s="79" t="s">
        <v>45</v>
      </c>
      <c r="AK413" s="79">
        <v>0</v>
      </c>
      <c r="BB413" s="500" t="s">
        <v>66</v>
      </c>
      <c r="BM413" s="75">
        <f t="shared" ref="BM413:BM423" si="78">IFERROR(X413*I413/H413,"0")</f>
        <v>0</v>
      </c>
      <c r="BN413" s="75">
        <f t="shared" ref="BN413:BN423" si="79">IFERROR(Y413*I413/H413,"0")</f>
        <v>0</v>
      </c>
      <c r="BO413" s="75">
        <f t="shared" ref="BO413:BO423" si="80">IFERROR(1/J413*(X413/H413),"0")</f>
        <v>0</v>
      </c>
      <c r="BP413" s="75">
        <f t="shared" ref="BP413:BP423" si="81">IFERROR(1/J413*(Y413/H413),"0")</f>
        <v>0</v>
      </c>
    </row>
    <row r="414" spans="1:68" ht="27" hidden="1" customHeight="1" x14ac:dyDescent="0.25">
      <c r="A414" s="60" t="s">
        <v>681</v>
      </c>
      <c r="B414" s="60" t="s">
        <v>684</v>
      </c>
      <c r="C414" s="34">
        <v>4301011946</v>
      </c>
      <c r="D414" s="836">
        <v>4680115884847</v>
      </c>
      <c r="E414" s="836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45</v>
      </c>
      <c r="M414" s="36" t="s">
        <v>157</v>
      </c>
      <c r="N414" s="36"/>
      <c r="O414" s="35">
        <v>60</v>
      </c>
      <c r="P414" s="10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38"/>
      <c r="R414" s="838"/>
      <c r="S414" s="838"/>
      <c r="T414" s="83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IFERROR(IF(Y414=0,"",ROUNDUP(Y414/H414,0)*0.02039),"")</f>
        <v/>
      </c>
      <c r="AA414" s="65" t="s">
        <v>45</v>
      </c>
      <c r="AB414" s="66" t="s">
        <v>45</v>
      </c>
      <c r="AC414" s="501" t="s">
        <v>685</v>
      </c>
      <c r="AG414" s="75"/>
      <c r="AJ414" s="79" t="s">
        <v>45</v>
      </c>
      <c r="AK414" s="79">
        <v>0</v>
      </c>
      <c r="BB414" s="502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27" customHeight="1" x14ac:dyDescent="0.25">
      <c r="A415" s="60" t="s">
        <v>686</v>
      </c>
      <c r="B415" s="60" t="s">
        <v>687</v>
      </c>
      <c r="C415" s="34">
        <v>4301011870</v>
      </c>
      <c r="D415" s="836">
        <v>4680115884854</v>
      </c>
      <c r="E415" s="836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82</v>
      </c>
      <c r="N415" s="36"/>
      <c r="O415" s="35">
        <v>60</v>
      </c>
      <c r="P415" s="10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38"/>
      <c r="R415" s="838"/>
      <c r="S415" s="838"/>
      <c r="T415" s="839"/>
      <c r="U415" s="37" t="s">
        <v>45</v>
      </c>
      <c r="V415" s="37" t="s">
        <v>45</v>
      </c>
      <c r="W415" s="38" t="s">
        <v>0</v>
      </c>
      <c r="X415" s="56">
        <v>300</v>
      </c>
      <c r="Y415" s="53">
        <f t="shared" si="77"/>
        <v>300</v>
      </c>
      <c r="Z415" s="39">
        <f>IFERROR(IF(Y415=0,"",ROUNDUP(Y415/H415,0)*0.02175),"")</f>
        <v>0.43499999999999994</v>
      </c>
      <c r="AA415" s="65" t="s">
        <v>45</v>
      </c>
      <c r="AB415" s="66" t="s">
        <v>45</v>
      </c>
      <c r="AC415" s="503" t="s">
        <v>688</v>
      </c>
      <c r="AG415" s="75"/>
      <c r="AJ415" s="79" t="s">
        <v>45</v>
      </c>
      <c r="AK415" s="79">
        <v>0</v>
      </c>
      <c r="BB415" s="504" t="s">
        <v>66</v>
      </c>
      <c r="BM415" s="75">
        <f t="shared" si="78"/>
        <v>309.60000000000002</v>
      </c>
      <c r="BN415" s="75">
        <f t="shared" si="79"/>
        <v>309.60000000000002</v>
      </c>
      <c r="BO415" s="75">
        <f t="shared" si="80"/>
        <v>0.41666666666666663</v>
      </c>
      <c r="BP415" s="75">
        <f t="shared" si="81"/>
        <v>0.41666666666666663</v>
      </c>
    </row>
    <row r="416" spans="1:68" ht="27" hidden="1" customHeight="1" x14ac:dyDescent="0.25">
      <c r="A416" s="60" t="s">
        <v>686</v>
      </c>
      <c r="B416" s="60" t="s">
        <v>689</v>
      </c>
      <c r="C416" s="34">
        <v>4301011947</v>
      </c>
      <c r="D416" s="836">
        <v>4680115884854</v>
      </c>
      <c r="E416" s="83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45</v>
      </c>
      <c r="M416" s="36" t="s">
        <v>157</v>
      </c>
      <c r="N416" s="36"/>
      <c r="O416" s="35">
        <v>60</v>
      </c>
      <c r="P416" s="10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38"/>
      <c r="R416" s="838"/>
      <c r="S416" s="838"/>
      <c r="T416" s="83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505" t="s">
        <v>685</v>
      </c>
      <c r="AG416" s="75"/>
      <c r="AJ416" s="79" t="s">
        <v>45</v>
      </c>
      <c r="AK416" s="79">
        <v>0</v>
      </c>
      <c r="BB416" s="506" t="s">
        <v>66</v>
      </c>
      <c r="BM416" s="75">
        <f t="shared" si="78"/>
        <v>0</v>
      </c>
      <c r="BN416" s="75">
        <f t="shared" si="79"/>
        <v>0</v>
      </c>
      <c r="BO416" s="75">
        <f t="shared" si="80"/>
        <v>0</v>
      </c>
      <c r="BP416" s="75">
        <f t="shared" si="81"/>
        <v>0</v>
      </c>
    </row>
    <row r="417" spans="1:68" ht="27" customHeight="1" x14ac:dyDescent="0.25">
      <c r="A417" s="60" t="s">
        <v>690</v>
      </c>
      <c r="B417" s="60" t="s">
        <v>691</v>
      </c>
      <c r="C417" s="34">
        <v>4301011339</v>
      </c>
      <c r="D417" s="836">
        <v>4607091383997</v>
      </c>
      <c r="E417" s="83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82</v>
      </c>
      <c r="N417" s="36"/>
      <c r="O417" s="35">
        <v>60</v>
      </c>
      <c r="P417" s="10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38"/>
      <c r="R417" s="838"/>
      <c r="S417" s="838"/>
      <c r="T417" s="839"/>
      <c r="U417" s="37" t="s">
        <v>45</v>
      </c>
      <c r="V417" s="37" t="s">
        <v>45</v>
      </c>
      <c r="W417" s="38" t="s">
        <v>0</v>
      </c>
      <c r="X417" s="56">
        <v>5250</v>
      </c>
      <c r="Y417" s="53">
        <f t="shared" si="77"/>
        <v>5250</v>
      </c>
      <c r="Z417" s="39">
        <f>IFERROR(IF(Y417=0,"",ROUNDUP(Y417/H417,0)*0.02175),"")</f>
        <v>7.6124999999999998</v>
      </c>
      <c r="AA417" s="65" t="s">
        <v>45</v>
      </c>
      <c r="AB417" s="66" t="s">
        <v>45</v>
      </c>
      <c r="AC417" s="507" t="s">
        <v>692</v>
      </c>
      <c r="AG417" s="75"/>
      <c r="AJ417" s="79" t="s">
        <v>45</v>
      </c>
      <c r="AK417" s="79">
        <v>0</v>
      </c>
      <c r="BB417" s="508" t="s">
        <v>66</v>
      </c>
      <c r="BM417" s="75">
        <f t="shared" si="78"/>
        <v>5418</v>
      </c>
      <c r="BN417" s="75">
        <f t="shared" si="79"/>
        <v>5418</v>
      </c>
      <c r="BO417" s="75">
        <f t="shared" si="80"/>
        <v>7.2916666666666661</v>
      </c>
      <c r="BP417" s="75">
        <f t="shared" si="81"/>
        <v>7.2916666666666661</v>
      </c>
    </row>
    <row r="418" spans="1:68" ht="27" hidden="1" customHeight="1" x14ac:dyDescent="0.25">
      <c r="A418" s="60" t="s">
        <v>693</v>
      </c>
      <c r="B418" s="60" t="s">
        <v>694</v>
      </c>
      <c r="C418" s="34">
        <v>4301011867</v>
      </c>
      <c r="D418" s="836">
        <v>4680115884830</v>
      </c>
      <c r="E418" s="83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10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38"/>
      <c r="R418" s="838"/>
      <c r="S418" s="838"/>
      <c r="T418" s="83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695</v>
      </c>
      <c r="AG418" s="75"/>
      <c r="AJ418" s="79" t="s">
        <v>45</v>
      </c>
      <c r="AK418" s="79">
        <v>0</v>
      </c>
      <c r="BB418" s="510" t="s">
        <v>66</v>
      </c>
      <c r="BM418" s="75">
        <f t="shared" si="78"/>
        <v>0</v>
      </c>
      <c r="BN418" s="75">
        <f t="shared" si="79"/>
        <v>0</v>
      </c>
      <c r="BO418" s="75">
        <f t="shared" si="80"/>
        <v>0</v>
      </c>
      <c r="BP418" s="75">
        <f t="shared" si="81"/>
        <v>0</v>
      </c>
    </row>
    <row r="419" spans="1:68" ht="27" hidden="1" customHeight="1" x14ac:dyDescent="0.25">
      <c r="A419" s="60" t="s">
        <v>693</v>
      </c>
      <c r="B419" s="60" t="s">
        <v>696</v>
      </c>
      <c r="C419" s="34">
        <v>4301011943</v>
      </c>
      <c r="D419" s="836">
        <v>4680115884830</v>
      </c>
      <c r="E419" s="83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157</v>
      </c>
      <c r="N419" s="36"/>
      <c r="O419" s="35">
        <v>60</v>
      </c>
      <c r="P419" s="10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38"/>
      <c r="R419" s="838"/>
      <c r="S419" s="838"/>
      <c r="T419" s="83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11" t="s">
        <v>685</v>
      </c>
      <c r="AG419" s="75"/>
      <c r="AJ419" s="79" t="s">
        <v>45</v>
      </c>
      <c r="AK419" s="79">
        <v>0</v>
      </c>
      <c r="BB419" s="512" t="s">
        <v>66</v>
      </c>
      <c r="BM419" s="75">
        <f t="shared" si="78"/>
        <v>0</v>
      </c>
      <c r="BN419" s="75">
        <f t="shared" si="79"/>
        <v>0</v>
      </c>
      <c r="BO419" s="75">
        <f t="shared" si="80"/>
        <v>0</v>
      </c>
      <c r="BP419" s="75">
        <f t="shared" si="81"/>
        <v>0</v>
      </c>
    </row>
    <row r="420" spans="1:68" ht="27" hidden="1" customHeight="1" x14ac:dyDescent="0.25">
      <c r="A420" s="60" t="s">
        <v>697</v>
      </c>
      <c r="B420" s="60" t="s">
        <v>698</v>
      </c>
      <c r="C420" s="34">
        <v>4301011433</v>
      </c>
      <c r="D420" s="836">
        <v>4680115882638</v>
      </c>
      <c r="E420" s="83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89</v>
      </c>
      <c r="L420" s="35" t="s">
        <v>45</v>
      </c>
      <c r="M420" s="36" t="s">
        <v>129</v>
      </c>
      <c r="N420" s="36"/>
      <c r="O420" s="35">
        <v>90</v>
      </c>
      <c r="P420" s="10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38"/>
      <c r="R420" s="838"/>
      <c r="S420" s="838"/>
      <c r="T420" s="83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7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699</v>
      </c>
      <c r="AG420" s="75"/>
      <c r="AJ420" s="79" t="s">
        <v>45</v>
      </c>
      <c r="AK420" s="79">
        <v>0</v>
      </c>
      <c r="BB420" s="514" t="s">
        <v>66</v>
      </c>
      <c r="BM420" s="75">
        <f t="shared" si="78"/>
        <v>0</v>
      </c>
      <c r="BN420" s="75">
        <f t="shared" si="79"/>
        <v>0</v>
      </c>
      <c r="BO420" s="75">
        <f t="shared" si="80"/>
        <v>0</v>
      </c>
      <c r="BP420" s="75">
        <f t="shared" si="81"/>
        <v>0</v>
      </c>
    </row>
    <row r="421" spans="1:68" ht="27" hidden="1" customHeight="1" x14ac:dyDescent="0.25">
      <c r="A421" s="60" t="s">
        <v>700</v>
      </c>
      <c r="B421" s="60" t="s">
        <v>701</v>
      </c>
      <c r="C421" s="34">
        <v>4301011952</v>
      </c>
      <c r="D421" s="836">
        <v>4680115884922</v>
      </c>
      <c r="E421" s="836"/>
      <c r="F421" s="59">
        <v>0.5</v>
      </c>
      <c r="G421" s="35">
        <v>10</v>
      </c>
      <c r="H421" s="59">
        <v>5</v>
      </c>
      <c r="I421" s="59">
        <v>5.21</v>
      </c>
      <c r="J421" s="35">
        <v>132</v>
      </c>
      <c r="K421" s="35" t="s">
        <v>89</v>
      </c>
      <c r="L421" s="35" t="s">
        <v>45</v>
      </c>
      <c r="M421" s="36" t="s">
        <v>82</v>
      </c>
      <c r="N421" s="36"/>
      <c r="O421" s="35">
        <v>60</v>
      </c>
      <c r="P421" s="10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38"/>
      <c r="R421" s="838"/>
      <c r="S421" s="838"/>
      <c r="T421" s="83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77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688</v>
      </c>
      <c r="AG421" s="75"/>
      <c r="AJ421" s="79" t="s">
        <v>45</v>
      </c>
      <c r="AK421" s="79">
        <v>0</v>
      </c>
      <c r="BB421" s="516" t="s">
        <v>66</v>
      </c>
      <c r="BM421" s="75">
        <f t="shared" si="78"/>
        <v>0</v>
      </c>
      <c r="BN421" s="75">
        <f t="shared" si="79"/>
        <v>0</v>
      </c>
      <c r="BO421" s="75">
        <f t="shared" si="80"/>
        <v>0</v>
      </c>
      <c r="BP421" s="75">
        <f t="shared" si="81"/>
        <v>0</v>
      </c>
    </row>
    <row r="422" spans="1:68" ht="27" hidden="1" customHeight="1" x14ac:dyDescent="0.25">
      <c r="A422" s="60" t="s">
        <v>702</v>
      </c>
      <c r="B422" s="60" t="s">
        <v>703</v>
      </c>
      <c r="C422" s="34">
        <v>4301011866</v>
      </c>
      <c r="D422" s="836">
        <v>4680115884878</v>
      </c>
      <c r="E422" s="836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106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38"/>
      <c r="R422" s="838"/>
      <c r="S422" s="838"/>
      <c r="T422" s="83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7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17" t="s">
        <v>704</v>
      </c>
      <c r="AG422" s="75"/>
      <c r="AJ422" s="79" t="s">
        <v>45</v>
      </c>
      <c r="AK422" s="79">
        <v>0</v>
      </c>
      <c r="BB422" s="518" t="s">
        <v>66</v>
      </c>
      <c r="BM422" s="75">
        <f t="shared" si="78"/>
        <v>0</v>
      </c>
      <c r="BN422" s="75">
        <f t="shared" si="79"/>
        <v>0</v>
      </c>
      <c r="BO422" s="75">
        <f t="shared" si="80"/>
        <v>0</v>
      </c>
      <c r="BP422" s="75">
        <f t="shared" si="81"/>
        <v>0</v>
      </c>
    </row>
    <row r="423" spans="1:68" ht="27" hidden="1" customHeight="1" x14ac:dyDescent="0.25">
      <c r="A423" s="60" t="s">
        <v>705</v>
      </c>
      <c r="B423" s="60" t="s">
        <v>706</v>
      </c>
      <c r="C423" s="34">
        <v>4301011868</v>
      </c>
      <c r="D423" s="836">
        <v>4680115884861</v>
      </c>
      <c r="E423" s="836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10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38"/>
      <c r="R423" s="838"/>
      <c r="S423" s="838"/>
      <c r="T423" s="83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7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695</v>
      </c>
      <c r="AG423" s="75"/>
      <c r="AJ423" s="79" t="s">
        <v>45</v>
      </c>
      <c r="AK423" s="79">
        <v>0</v>
      </c>
      <c r="BB423" s="520" t="s">
        <v>66</v>
      </c>
      <c r="BM423" s="75">
        <f t="shared" si="78"/>
        <v>0</v>
      </c>
      <c r="BN423" s="75">
        <f t="shared" si="79"/>
        <v>0</v>
      </c>
      <c r="BO423" s="75">
        <f t="shared" si="80"/>
        <v>0</v>
      </c>
      <c r="BP423" s="75">
        <f t="shared" si="81"/>
        <v>0</v>
      </c>
    </row>
    <row r="424" spans="1:68" x14ac:dyDescent="0.2">
      <c r="A424" s="843"/>
      <c r="B424" s="843"/>
      <c r="C424" s="843"/>
      <c r="D424" s="843"/>
      <c r="E424" s="843"/>
      <c r="F424" s="843"/>
      <c r="G424" s="843"/>
      <c r="H424" s="843"/>
      <c r="I424" s="843"/>
      <c r="J424" s="843"/>
      <c r="K424" s="843"/>
      <c r="L424" s="843"/>
      <c r="M424" s="843"/>
      <c r="N424" s="843"/>
      <c r="O424" s="844"/>
      <c r="P424" s="840" t="s">
        <v>40</v>
      </c>
      <c r="Q424" s="841"/>
      <c r="R424" s="841"/>
      <c r="S424" s="841"/>
      <c r="T424" s="841"/>
      <c r="U424" s="841"/>
      <c r="V424" s="842"/>
      <c r="W424" s="40" t="s">
        <v>39</v>
      </c>
      <c r="X424" s="41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370</v>
      </c>
      <c r="Y424" s="41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370</v>
      </c>
      <c r="Z424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8.0474999999999994</v>
      </c>
      <c r="AA424" s="64"/>
      <c r="AB424" s="64"/>
      <c r="AC424" s="64"/>
    </row>
    <row r="425" spans="1:68" x14ac:dyDescent="0.2">
      <c r="A425" s="843"/>
      <c r="B425" s="843"/>
      <c r="C425" s="843"/>
      <c r="D425" s="843"/>
      <c r="E425" s="843"/>
      <c r="F425" s="843"/>
      <c r="G425" s="843"/>
      <c r="H425" s="843"/>
      <c r="I425" s="843"/>
      <c r="J425" s="843"/>
      <c r="K425" s="843"/>
      <c r="L425" s="843"/>
      <c r="M425" s="843"/>
      <c r="N425" s="843"/>
      <c r="O425" s="844"/>
      <c r="P425" s="840" t="s">
        <v>40</v>
      </c>
      <c r="Q425" s="841"/>
      <c r="R425" s="841"/>
      <c r="S425" s="841"/>
      <c r="T425" s="841"/>
      <c r="U425" s="841"/>
      <c r="V425" s="842"/>
      <c r="W425" s="40" t="s">
        <v>0</v>
      </c>
      <c r="X425" s="41">
        <f>IFERROR(SUM(X413:X423),"0")</f>
        <v>5550</v>
      </c>
      <c r="Y425" s="41">
        <f>IFERROR(SUM(Y413:Y423),"0")</f>
        <v>5550</v>
      </c>
      <c r="Z425" s="40"/>
      <c r="AA425" s="64"/>
      <c r="AB425" s="64"/>
      <c r="AC425" s="64"/>
    </row>
    <row r="426" spans="1:68" ht="14.25" hidden="1" customHeight="1" x14ac:dyDescent="0.25">
      <c r="A426" s="835" t="s">
        <v>179</v>
      </c>
      <c r="B426" s="835"/>
      <c r="C426" s="835"/>
      <c r="D426" s="835"/>
      <c r="E426" s="835"/>
      <c r="F426" s="835"/>
      <c r="G426" s="835"/>
      <c r="H426" s="835"/>
      <c r="I426" s="835"/>
      <c r="J426" s="835"/>
      <c r="K426" s="835"/>
      <c r="L426" s="835"/>
      <c r="M426" s="835"/>
      <c r="N426" s="835"/>
      <c r="O426" s="835"/>
      <c r="P426" s="835"/>
      <c r="Q426" s="835"/>
      <c r="R426" s="835"/>
      <c r="S426" s="835"/>
      <c r="T426" s="835"/>
      <c r="U426" s="835"/>
      <c r="V426" s="835"/>
      <c r="W426" s="835"/>
      <c r="X426" s="835"/>
      <c r="Y426" s="835"/>
      <c r="Z426" s="835"/>
      <c r="AA426" s="63"/>
      <c r="AB426" s="63"/>
      <c r="AC426" s="63"/>
    </row>
    <row r="427" spans="1:68" ht="27" customHeight="1" x14ac:dyDescent="0.25">
      <c r="A427" s="60" t="s">
        <v>707</v>
      </c>
      <c r="B427" s="60" t="s">
        <v>708</v>
      </c>
      <c r="C427" s="34">
        <v>4301020178</v>
      </c>
      <c r="D427" s="836">
        <v>4607091383980</v>
      </c>
      <c r="E427" s="836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130</v>
      </c>
      <c r="L427" s="35" t="s">
        <v>45</v>
      </c>
      <c r="M427" s="36" t="s">
        <v>129</v>
      </c>
      <c r="N427" s="36"/>
      <c r="O427" s="35">
        <v>50</v>
      </c>
      <c r="P427" s="10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38"/>
      <c r="R427" s="838"/>
      <c r="S427" s="838"/>
      <c r="T427" s="839"/>
      <c r="U427" s="37" t="s">
        <v>45</v>
      </c>
      <c r="V427" s="37" t="s">
        <v>45</v>
      </c>
      <c r="W427" s="38" t="s">
        <v>0</v>
      </c>
      <c r="X427" s="56">
        <v>2250</v>
      </c>
      <c r="Y427" s="53">
        <f>IFERROR(IF(X427="",0,CEILING((X427/$H427),1)*$H427),"")</f>
        <v>2250</v>
      </c>
      <c r="Z427" s="39">
        <f>IFERROR(IF(Y427=0,"",ROUNDUP(Y427/H427,0)*0.02175),"")</f>
        <v>3.2624999999999997</v>
      </c>
      <c r="AA427" s="65" t="s">
        <v>45</v>
      </c>
      <c r="AB427" s="66" t="s">
        <v>45</v>
      </c>
      <c r="AC427" s="521" t="s">
        <v>709</v>
      </c>
      <c r="AG427" s="75"/>
      <c r="AJ427" s="79" t="s">
        <v>45</v>
      </c>
      <c r="AK427" s="79">
        <v>0</v>
      </c>
      <c r="BB427" s="522" t="s">
        <v>66</v>
      </c>
      <c r="BM427" s="75">
        <f>IFERROR(X427*I427/H427,"0")</f>
        <v>2322</v>
      </c>
      <c r="BN427" s="75">
        <f>IFERROR(Y427*I427/H427,"0")</f>
        <v>2322</v>
      </c>
      <c r="BO427" s="75">
        <f>IFERROR(1/J427*(X427/H427),"0")</f>
        <v>3.125</v>
      </c>
      <c r="BP427" s="75">
        <f>IFERROR(1/J427*(Y427/H427),"0")</f>
        <v>3.125</v>
      </c>
    </row>
    <row r="428" spans="1:68" ht="27" hidden="1" customHeight="1" x14ac:dyDescent="0.25">
      <c r="A428" s="60" t="s">
        <v>710</v>
      </c>
      <c r="B428" s="60" t="s">
        <v>711</v>
      </c>
      <c r="C428" s="34">
        <v>4301020179</v>
      </c>
      <c r="D428" s="836">
        <v>4607091384178</v>
      </c>
      <c r="E428" s="836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89</v>
      </c>
      <c r="L428" s="35" t="s">
        <v>45</v>
      </c>
      <c r="M428" s="36" t="s">
        <v>129</v>
      </c>
      <c r="N428" s="36"/>
      <c r="O428" s="35">
        <v>50</v>
      </c>
      <c r="P428" s="10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38"/>
      <c r="R428" s="838"/>
      <c r="S428" s="838"/>
      <c r="T428" s="839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709</v>
      </c>
      <c r="AG428" s="75"/>
      <c r="AJ428" s="79" t="s">
        <v>45</v>
      </c>
      <c r="AK428" s="79">
        <v>0</v>
      </c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x14ac:dyDescent="0.2">
      <c r="A429" s="843"/>
      <c r="B429" s="843"/>
      <c r="C429" s="843"/>
      <c r="D429" s="843"/>
      <c r="E429" s="843"/>
      <c r="F429" s="843"/>
      <c r="G429" s="843"/>
      <c r="H429" s="843"/>
      <c r="I429" s="843"/>
      <c r="J429" s="843"/>
      <c r="K429" s="843"/>
      <c r="L429" s="843"/>
      <c r="M429" s="843"/>
      <c r="N429" s="843"/>
      <c r="O429" s="844"/>
      <c r="P429" s="840" t="s">
        <v>40</v>
      </c>
      <c r="Q429" s="841"/>
      <c r="R429" s="841"/>
      <c r="S429" s="841"/>
      <c r="T429" s="841"/>
      <c r="U429" s="841"/>
      <c r="V429" s="842"/>
      <c r="W429" s="40" t="s">
        <v>39</v>
      </c>
      <c r="X429" s="41">
        <f>IFERROR(X427/H427,"0")+IFERROR(X428/H428,"0")</f>
        <v>150</v>
      </c>
      <c r="Y429" s="41">
        <f>IFERROR(Y427/H427,"0")+IFERROR(Y428/H428,"0")</f>
        <v>150</v>
      </c>
      <c r="Z429" s="41">
        <f>IFERROR(IF(Z427="",0,Z427),"0")+IFERROR(IF(Z428="",0,Z428),"0")</f>
        <v>3.2624999999999997</v>
      </c>
      <c r="AA429" s="64"/>
      <c r="AB429" s="64"/>
      <c r="AC429" s="64"/>
    </row>
    <row r="430" spans="1:68" x14ac:dyDescent="0.2">
      <c r="A430" s="843"/>
      <c r="B430" s="843"/>
      <c r="C430" s="843"/>
      <c r="D430" s="843"/>
      <c r="E430" s="843"/>
      <c r="F430" s="843"/>
      <c r="G430" s="843"/>
      <c r="H430" s="843"/>
      <c r="I430" s="843"/>
      <c r="J430" s="843"/>
      <c r="K430" s="843"/>
      <c r="L430" s="843"/>
      <c r="M430" s="843"/>
      <c r="N430" s="843"/>
      <c r="O430" s="844"/>
      <c r="P430" s="840" t="s">
        <v>40</v>
      </c>
      <c r="Q430" s="841"/>
      <c r="R430" s="841"/>
      <c r="S430" s="841"/>
      <c r="T430" s="841"/>
      <c r="U430" s="841"/>
      <c r="V430" s="842"/>
      <c r="W430" s="40" t="s">
        <v>0</v>
      </c>
      <c r="X430" s="41">
        <f>IFERROR(SUM(X427:X428),"0")</f>
        <v>2250</v>
      </c>
      <c r="Y430" s="41">
        <f>IFERROR(SUM(Y427:Y428),"0")</f>
        <v>2250</v>
      </c>
      <c r="Z430" s="40"/>
      <c r="AA430" s="64"/>
      <c r="AB430" s="64"/>
      <c r="AC430" s="64"/>
    </row>
    <row r="431" spans="1:68" ht="14.25" hidden="1" customHeight="1" x14ac:dyDescent="0.25">
      <c r="A431" s="835" t="s">
        <v>84</v>
      </c>
      <c r="B431" s="835"/>
      <c r="C431" s="835"/>
      <c r="D431" s="835"/>
      <c r="E431" s="835"/>
      <c r="F431" s="835"/>
      <c r="G431" s="835"/>
      <c r="H431" s="835"/>
      <c r="I431" s="835"/>
      <c r="J431" s="835"/>
      <c r="K431" s="835"/>
      <c r="L431" s="835"/>
      <c r="M431" s="835"/>
      <c r="N431" s="835"/>
      <c r="O431" s="835"/>
      <c r="P431" s="835"/>
      <c r="Q431" s="835"/>
      <c r="R431" s="835"/>
      <c r="S431" s="835"/>
      <c r="T431" s="835"/>
      <c r="U431" s="835"/>
      <c r="V431" s="835"/>
      <c r="W431" s="835"/>
      <c r="X431" s="835"/>
      <c r="Y431" s="835"/>
      <c r="Z431" s="835"/>
      <c r="AA431" s="63"/>
      <c r="AB431" s="63"/>
      <c r="AC431" s="63"/>
    </row>
    <row r="432" spans="1:68" ht="27" customHeight="1" x14ac:dyDescent="0.25">
      <c r="A432" s="60" t="s">
        <v>712</v>
      </c>
      <c r="B432" s="60" t="s">
        <v>713</v>
      </c>
      <c r="C432" s="34">
        <v>4301051639</v>
      </c>
      <c r="D432" s="836">
        <v>4607091383928</v>
      </c>
      <c r="E432" s="836"/>
      <c r="F432" s="59">
        <v>1.3</v>
      </c>
      <c r="G432" s="35">
        <v>6</v>
      </c>
      <c r="H432" s="59">
        <v>7.8</v>
      </c>
      <c r="I432" s="59">
        <v>8.3699999999999992</v>
      </c>
      <c r="J432" s="35">
        <v>56</v>
      </c>
      <c r="K432" s="35" t="s">
        <v>130</v>
      </c>
      <c r="L432" s="35" t="s">
        <v>45</v>
      </c>
      <c r="M432" s="36" t="s">
        <v>82</v>
      </c>
      <c r="N432" s="36"/>
      <c r="O432" s="35">
        <v>40</v>
      </c>
      <c r="P432" s="106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38"/>
      <c r="R432" s="838"/>
      <c r="S432" s="838"/>
      <c r="T432" s="839"/>
      <c r="U432" s="37" t="s">
        <v>45</v>
      </c>
      <c r="V432" s="37" t="s">
        <v>45</v>
      </c>
      <c r="W432" s="38" t="s">
        <v>0</v>
      </c>
      <c r="X432" s="56">
        <v>1200</v>
      </c>
      <c r="Y432" s="53">
        <f>IFERROR(IF(X432="",0,CEILING((X432/$H432),1)*$H432),"")</f>
        <v>1201.2</v>
      </c>
      <c r="Z432" s="39">
        <f>IFERROR(IF(Y432=0,"",ROUNDUP(Y432/H432,0)*0.02175),"")</f>
        <v>3.3494999999999999</v>
      </c>
      <c r="AA432" s="65" t="s">
        <v>45</v>
      </c>
      <c r="AB432" s="66" t="s">
        <v>45</v>
      </c>
      <c r="AC432" s="525" t="s">
        <v>714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1287.6923076923074</v>
      </c>
      <c r="BN432" s="75">
        <f>IFERROR(Y432*I432/H432,"0")</f>
        <v>1288.98</v>
      </c>
      <c r="BO432" s="75">
        <f>IFERROR(1/J432*(X432/H432),"0")</f>
        <v>2.7472527472527468</v>
      </c>
      <c r="BP432" s="75">
        <f>IFERROR(1/J432*(Y432/H432),"0")</f>
        <v>2.75</v>
      </c>
    </row>
    <row r="433" spans="1:68" ht="27" hidden="1" customHeight="1" x14ac:dyDescent="0.25">
      <c r="A433" s="60" t="s">
        <v>712</v>
      </c>
      <c r="B433" s="60" t="s">
        <v>715</v>
      </c>
      <c r="C433" s="34">
        <v>4301051560</v>
      </c>
      <c r="D433" s="836">
        <v>4607091383928</v>
      </c>
      <c r="E433" s="836"/>
      <c r="F433" s="59">
        <v>1.3</v>
      </c>
      <c r="G433" s="35">
        <v>6</v>
      </c>
      <c r="H433" s="59">
        <v>7.8</v>
      </c>
      <c r="I433" s="59">
        <v>8.3699999999999992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10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38"/>
      <c r="R433" s="838"/>
      <c r="S433" s="838"/>
      <c r="T433" s="839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716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37.5" customHeight="1" x14ac:dyDescent="0.25">
      <c r="A434" s="60" t="s">
        <v>717</v>
      </c>
      <c r="B434" s="60" t="s">
        <v>718</v>
      </c>
      <c r="C434" s="34">
        <v>4301051636</v>
      </c>
      <c r="D434" s="836">
        <v>4607091384260</v>
      </c>
      <c r="E434" s="836"/>
      <c r="F434" s="59">
        <v>1.3</v>
      </c>
      <c r="G434" s="35">
        <v>6</v>
      </c>
      <c r="H434" s="59">
        <v>7.8</v>
      </c>
      <c r="I434" s="59">
        <v>8.3640000000000008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106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38"/>
      <c r="R434" s="838"/>
      <c r="S434" s="838"/>
      <c r="T434" s="839"/>
      <c r="U434" s="37" t="s">
        <v>45</v>
      </c>
      <c r="V434" s="37" t="s">
        <v>45</v>
      </c>
      <c r="W434" s="38" t="s">
        <v>0</v>
      </c>
      <c r="X434" s="56">
        <v>570</v>
      </c>
      <c r="Y434" s="53">
        <f>IFERROR(IF(X434="",0,CEILING((X434/$H434),1)*$H434),"")</f>
        <v>577.19999999999993</v>
      </c>
      <c r="Z434" s="39">
        <f>IFERROR(IF(Y434=0,"",ROUNDUP(Y434/H434,0)*0.02175),"")</f>
        <v>1.6094999999999999</v>
      </c>
      <c r="AA434" s="65" t="s">
        <v>45</v>
      </c>
      <c r="AB434" s="66" t="s">
        <v>45</v>
      </c>
      <c r="AC434" s="529" t="s">
        <v>719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611.21538461538466</v>
      </c>
      <c r="BN434" s="75">
        <f>IFERROR(Y434*I434/H434,"0")</f>
        <v>618.93599999999992</v>
      </c>
      <c r="BO434" s="75">
        <f>IFERROR(1/J434*(X434/H434),"0")</f>
        <v>1.304945054945055</v>
      </c>
      <c r="BP434" s="75">
        <f>IFERROR(1/J434*(Y434/H434),"0")</f>
        <v>1.3214285714285714</v>
      </c>
    </row>
    <row r="435" spans="1:68" x14ac:dyDescent="0.2">
      <c r="A435" s="843"/>
      <c r="B435" s="843"/>
      <c r="C435" s="843"/>
      <c r="D435" s="843"/>
      <c r="E435" s="843"/>
      <c r="F435" s="843"/>
      <c r="G435" s="843"/>
      <c r="H435" s="843"/>
      <c r="I435" s="843"/>
      <c r="J435" s="843"/>
      <c r="K435" s="843"/>
      <c r="L435" s="843"/>
      <c r="M435" s="843"/>
      <c r="N435" s="843"/>
      <c r="O435" s="844"/>
      <c r="P435" s="840" t="s">
        <v>40</v>
      </c>
      <c r="Q435" s="841"/>
      <c r="R435" s="841"/>
      <c r="S435" s="841"/>
      <c r="T435" s="841"/>
      <c r="U435" s="841"/>
      <c r="V435" s="842"/>
      <c r="W435" s="40" t="s">
        <v>39</v>
      </c>
      <c r="X435" s="41">
        <f>IFERROR(X432/H432,"0")+IFERROR(X433/H433,"0")+IFERROR(X434/H434,"0")</f>
        <v>226.92307692307691</v>
      </c>
      <c r="Y435" s="41">
        <f>IFERROR(Y432/H432,"0")+IFERROR(Y433/H433,"0")+IFERROR(Y434/H434,"0")</f>
        <v>228</v>
      </c>
      <c r="Z435" s="41">
        <f>IFERROR(IF(Z432="",0,Z432),"0")+IFERROR(IF(Z433="",0,Z433),"0")+IFERROR(IF(Z434="",0,Z434),"0")</f>
        <v>4.9589999999999996</v>
      </c>
      <c r="AA435" s="64"/>
      <c r="AB435" s="64"/>
      <c r="AC435" s="64"/>
    </row>
    <row r="436" spans="1:68" x14ac:dyDescent="0.2">
      <c r="A436" s="843"/>
      <c r="B436" s="843"/>
      <c r="C436" s="843"/>
      <c r="D436" s="843"/>
      <c r="E436" s="843"/>
      <c r="F436" s="843"/>
      <c r="G436" s="843"/>
      <c r="H436" s="843"/>
      <c r="I436" s="843"/>
      <c r="J436" s="843"/>
      <c r="K436" s="843"/>
      <c r="L436" s="843"/>
      <c r="M436" s="843"/>
      <c r="N436" s="843"/>
      <c r="O436" s="844"/>
      <c r="P436" s="840" t="s">
        <v>40</v>
      </c>
      <c r="Q436" s="841"/>
      <c r="R436" s="841"/>
      <c r="S436" s="841"/>
      <c r="T436" s="841"/>
      <c r="U436" s="841"/>
      <c r="V436" s="842"/>
      <c r="W436" s="40" t="s">
        <v>0</v>
      </c>
      <c r="X436" s="41">
        <f>IFERROR(SUM(X432:X434),"0")</f>
        <v>1770</v>
      </c>
      <c r="Y436" s="41">
        <f>IFERROR(SUM(Y432:Y434),"0")</f>
        <v>1778.4</v>
      </c>
      <c r="Z436" s="40"/>
      <c r="AA436" s="64"/>
      <c r="AB436" s="64"/>
      <c r="AC436" s="64"/>
    </row>
    <row r="437" spans="1:68" ht="14.25" hidden="1" customHeight="1" x14ac:dyDescent="0.25">
      <c r="A437" s="835" t="s">
        <v>225</v>
      </c>
      <c r="B437" s="835"/>
      <c r="C437" s="835"/>
      <c r="D437" s="835"/>
      <c r="E437" s="835"/>
      <c r="F437" s="835"/>
      <c r="G437" s="835"/>
      <c r="H437" s="835"/>
      <c r="I437" s="835"/>
      <c r="J437" s="835"/>
      <c r="K437" s="835"/>
      <c r="L437" s="835"/>
      <c r="M437" s="835"/>
      <c r="N437" s="835"/>
      <c r="O437" s="835"/>
      <c r="P437" s="835"/>
      <c r="Q437" s="835"/>
      <c r="R437" s="835"/>
      <c r="S437" s="835"/>
      <c r="T437" s="835"/>
      <c r="U437" s="835"/>
      <c r="V437" s="835"/>
      <c r="W437" s="835"/>
      <c r="X437" s="835"/>
      <c r="Y437" s="835"/>
      <c r="Z437" s="835"/>
      <c r="AA437" s="63"/>
      <c r="AB437" s="63"/>
      <c r="AC437" s="63"/>
    </row>
    <row r="438" spans="1:68" ht="27" customHeight="1" x14ac:dyDescent="0.25">
      <c r="A438" s="60" t="s">
        <v>720</v>
      </c>
      <c r="B438" s="60" t="s">
        <v>721</v>
      </c>
      <c r="C438" s="34">
        <v>4301060314</v>
      </c>
      <c r="D438" s="836">
        <v>4607091384673</v>
      </c>
      <c r="E438" s="836"/>
      <c r="F438" s="59">
        <v>1.3</v>
      </c>
      <c r="G438" s="35">
        <v>6</v>
      </c>
      <c r="H438" s="59">
        <v>7.8</v>
      </c>
      <c r="I438" s="59">
        <v>8.3640000000000008</v>
      </c>
      <c r="J438" s="35">
        <v>56</v>
      </c>
      <c r="K438" s="35" t="s">
        <v>130</v>
      </c>
      <c r="L438" s="35" t="s">
        <v>45</v>
      </c>
      <c r="M438" s="36" t="s">
        <v>82</v>
      </c>
      <c r="N438" s="36"/>
      <c r="O438" s="35">
        <v>30</v>
      </c>
      <c r="P438" s="10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38"/>
      <c r="R438" s="838"/>
      <c r="S438" s="838"/>
      <c r="T438" s="839"/>
      <c r="U438" s="37" t="s">
        <v>45</v>
      </c>
      <c r="V438" s="37" t="s">
        <v>45</v>
      </c>
      <c r="W438" s="38" t="s">
        <v>0</v>
      </c>
      <c r="X438" s="56">
        <v>380</v>
      </c>
      <c r="Y438" s="53">
        <f>IFERROR(IF(X438="",0,CEILING((X438/$H438),1)*$H438),"")</f>
        <v>382.2</v>
      </c>
      <c r="Z438" s="39">
        <f>IFERROR(IF(Y438=0,"",ROUNDUP(Y438/H438,0)*0.02175),"")</f>
        <v>1.06575</v>
      </c>
      <c r="AA438" s="65" t="s">
        <v>45</v>
      </c>
      <c r="AB438" s="66" t="s">
        <v>45</v>
      </c>
      <c r="AC438" s="531" t="s">
        <v>722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407.47692307692313</v>
      </c>
      <c r="BN438" s="75">
        <f>IFERROR(Y438*I438/H438,"0")</f>
        <v>409.83600000000001</v>
      </c>
      <c r="BO438" s="75">
        <f>IFERROR(1/J438*(X438/H438),"0")</f>
        <v>0.86996336996336998</v>
      </c>
      <c r="BP438" s="75">
        <f>IFERROR(1/J438*(Y438/H438),"0")</f>
        <v>0.875</v>
      </c>
    </row>
    <row r="439" spans="1:68" ht="37.5" hidden="1" customHeight="1" x14ac:dyDescent="0.25">
      <c r="A439" s="60" t="s">
        <v>720</v>
      </c>
      <c r="B439" s="60" t="s">
        <v>723</v>
      </c>
      <c r="C439" s="34">
        <v>4301060345</v>
      </c>
      <c r="D439" s="836">
        <v>4607091384673</v>
      </c>
      <c r="E439" s="836"/>
      <c r="F439" s="59">
        <v>1.3</v>
      </c>
      <c r="G439" s="35">
        <v>6</v>
      </c>
      <c r="H439" s="59">
        <v>7.8</v>
      </c>
      <c r="I439" s="59">
        <v>8.3640000000000008</v>
      </c>
      <c r="J439" s="35">
        <v>56</v>
      </c>
      <c r="K439" s="35" t="s">
        <v>130</v>
      </c>
      <c r="L439" s="35" t="s">
        <v>45</v>
      </c>
      <c r="M439" s="36" t="s">
        <v>82</v>
      </c>
      <c r="N439" s="36"/>
      <c r="O439" s="35">
        <v>30</v>
      </c>
      <c r="P439" s="107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38"/>
      <c r="R439" s="838"/>
      <c r="S439" s="838"/>
      <c r="T439" s="839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724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843"/>
      <c r="B440" s="843"/>
      <c r="C440" s="843"/>
      <c r="D440" s="843"/>
      <c r="E440" s="843"/>
      <c r="F440" s="843"/>
      <c r="G440" s="843"/>
      <c r="H440" s="843"/>
      <c r="I440" s="843"/>
      <c r="J440" s="843"/>
      <c r="K440" s="843"/>
      <c r="L440" s="843"/>
      <c r="M440" s="843"/>
      <c r="N440" s="843"/>
      <c r="O440" s="844"/>
      <c r="P440" s="840" t="s">
        <v>40</v>
      </c>
      <c r="Q440" s="841"/>
      <c r="R440" s="841"/>
      <c r="S440" s="841"/>
      <c r="T440" s="841"/>
      <c r="U440" s="841"/>
      <c r="V440" s="842"/>
      <c r="W440" s="40" t="s">
        <v>39</v>
      </c>
      <c r="X440" s="41">
        <f>IFERROR(X438/H438,"0")+IFERROR(X439/H439,"0")</f>
        <v>48.717948717948723</v>
      </c>
      <c r="Y440" s="41">
        <f>IFERROR(Y438/H438,"0")+IFERROR(Y439/H439,"0")</f>
        <v>49</v>
      </c>
      <c r="Z440" s="41">
        <f>IFERROR(IF(Z438="",0,Z438),"0")+IFERROR(IF(Z439="",0,Z439),"0")</f>
        <v>1.06575</v>
      </c>
      <c r="AA440" s="64"/>
      <c r="AB440" s="64"/>
      <c r="AC440" s="64"/>
    </row>
    <row r="441" spans="1:68" x14ac:dyDescent="0.2">
      <c r="A441" s="843"/>
      <c r="B441" s="843"/>
      <c r="C441" s="843"/>
      <c r="D441" s="843"/>
      <c r="E441" s="843"/>
      <c r="F441" s="843"/>
      <c r="G441" s="843"/>
      <c r="H441" s="843"/>
      <c r="I441" s="843"/>
      <c r="J441" s="843"/>
      <c r="K441" s="843"/>
      <c r="L441" s="843"/>
      <c r="M441" s="843"/>
      <c r="N441" s="843"/>
      <c r="O441" s="844"/>
      <c r="P441" s="840" t="s">
        <v>40</v>
      </c>
      <c r="Q441" s="841"/>
      <c r="R441" s="841"/>
      <c r="S441" s="841"/>
      <c r="T441" s="841"/>
      <c r="U441" s="841"/>
      <c r="V441" s="842"/>
      <c r="W441" s="40" t="s">
        <v>0</v>
      </c>
      <c r="X441" s="41">
        <f>IFERROR(SUM(X438:X439),"0")</f>
        <v>380</v>
      </c>
      <c r="Y441" s="41">
        <f>IFERROR(SUM(Y438:Y439),"0")</f>
        <v>382.2</v>
      </c>
      <c r="Z441" s="40"/>
      <c r="AA441" s="64"/>
      <c r="AB441" s="64"/>
      <c r="AC441" s="64"/>
    </row>
    <row r="442" spans="1:68" ht="16.5" hidden="1" customHeight="1" x14ac:dyDescent="0.25">
      <c r="A442" s="834" t="s">
        <v>725</v>
      </c>
      <c r="B442" s="834"/>
      <c r="C442" s="834"/>
      <c r="D442" s="834"/>
      <c r="E442" s="834"/>
      <c r="F442" s="834"/>
      <c r="G442" s="834"/>
      <c r="H442" s="834"/>
      <c r="I442" s="834"/>
      <c r="J442" s="834"/>
      <c r="K442" s="834"/>
      <c r="L442" s="834"/>
      <c r="M442" s="834"/>
      <c r="N442" s="834"/>
      <c r="O442" s="834"/>
      <c r="P442" s="834"/>
      <c r="Q442" s="834"/>
      <c r="R442" s="834"/>
      <c r="S442" s="834"/>
      <c r="T442" s="834"/>
      <c r="U442" s="834"/>
      <c r="V442" s="834"/>
      <c r="W442" s="834"/>
      <c r="X442" s="834"/>
      <c r="Y442" s="834"/>
      <c r="Z442" s="834"/>
      <c r="AA442" s="62"/>
      <c r="AB442" s="62"/>
      <c r="AC442" s="62"/>
    </row>
    <row r="443" spans="1:68" ht="14.25" hidden="1" customHeight="1" x14ac:dyDescent="0.25">
      <c r="A443" s="835" t="s">
        <v>125</v>
      </c>
      <c r="B443" s="835"/>
      <c r="C443" s="835"/>
      <c r="D443" s="835"/>
      <c r="E443" s="835"/>
      <c r="F443" s="835"/>
      <c r="G443" s="835"/>
      <c r="H443" s="835"/>
      <c r="I443" s="835"/>
      <c r="J443" s="835"/>
      <c r="K443" s="835"/>
      <c r="L443" s="835"/>
      <c r="M443" s="835"/>
      <c r="N443" s="835"/>
      <c r="O443" s="835"/>
      <c r="P443" s="835"/>
      <c r="Q443" s="835"/>
      <c r="R443" s="835"/>
      <c r="S443" s="835"/>
      <c r="T443" s="835"/>
      <c r="U443" s="835"/>
      <c r="V443" s="835"/>
      <c r="W443" s="835"/>
      <c r="X443" s="835"/>
      <c r="Y443" s="835"/>
      <c r="Z443" s="835"/>
      <c r="AA443" s="63"/>
      <c r="AB443" s="63"/>
      <c r="AC443" s="63"/>
    </row>
    <row r="444" spans="1:68" ht="27" hidden="1" customHeight="1" x14ac:dyDescent="0.25">
      <c r="A444" s="60" t="s">
        <v>726</v>
      </c>
      <c r="B444" s="60" t="s">
        <v>727</v>
      </c>
      <c r="C444" s="34">
        <v>4301011483</v>
      </c>
      <c r="D444" s="836">
        <v>4680115881907</v>
      </c>
      <c r="E444" s="836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 t="s">
        <v>45</v>
      </c>
      <c r="M444" s="36" t="s">
        <v>82</v>
      </c>
      <c r="N444" s="36"/>
      <c r="O444" s="35">
        <v>60</v>
      </c>
      <c r="P444" s="10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38"/>
      <c r="R444" s="838"/>
      <c r="S444" s="838"/>
      <c r="T444" s="839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50" si="82">IFERROR(IF(X444="",0,CEILING((X444/$H444),1)*$H444),"")</f>
        <v>0</v>
      </c>
      <c r="Z444" s="39" t="str">
        <f t="shared" ref="Z444:Z449" si="83">IFERROR(IF(Y444=0,"",ROUNDUP(Y444/H444,0)*0.02175),"")</f>
        <v/>
      </c>
      <c r="AA444" s="65" t="s">
        <v>45</v>
      </c>
      <c r="AB444" s="66" t="s">
        <v>45</v>
      </c>
      <c r="AC444" s="535" t="s">
        <v>728</v>
      </c>
      <c r="AG444" s="75"/>
      <c r="AJ444" s="79" t="s">
        <v>45</v>
      </c>
      <c r="AK444" s="79">
        <v>0</v>
      </c>
      <c r="BB444" s="536" t="s">
        <v>66</v>
      </c>
      <c r="BM444" s="75">
        <f t="shared" ref="BM444:BM450" si="84">IFERROR(X444*I444/H444,"0")</f>
        <v>0</v>
      </c>
      <c r="BN444" s="75">
        <f t="shared" ref="BN444:BN450" si="85">IFERROR(Y444*I444/H444,"0")</f>
        <v>0</v>
      </c>
      <c r="BO444" s="75">
        <f t="shared" ref="BO444:BO450" si="86">IFERROR(1/J444*(X444/H444),"0")</f>
        <v>0</v>
      </c>
      <c r="BP444" s="75">
        <f t="shared" ref="BP444:BP450" si="87">IFERROR(1/J444*(Y444/H444),"0")</f>
        <v>0</v>
      </c>
    </row>
    <row r="445" spans="1:68" ht="27" hidden="1" customHeight="1" x14ac:dyDescent="0.25">
      <c r="A445" s="60" t="s">
        <v>726</v>
      </c>
      <c r="B445" s="60" t="s">
        <v>729</v>
      </c>
      <c r="C445" s="34">
        <v>4301011873</v>
      </c>
      <c r="D445" s="836">
        <v>4680115881907</v>
      </c>
      <c r="E445" s="836"/>
      <c r="F445" s="59">
        <v>1.8</v>
      </c>
      <c r="G445" s="35">
        <v>8</v>
      </c>
      <c r="H445" s="59">
        <v>14.4</v>
      </c>
      <c r="I445" s="59">
        <v>14.88</v>
      </c>
      <c r="J445" s="35">
        <v>56</v>
      </c>
      <c r="K445" s="35" t="s">
        <v>130</v>
      </c>
      <c r="L445" s="35" t="s">
        <v>45</v>
      </c>
      <c r="M445" s="36" t="s">
        <v>82</v>
      </c>
      <c r="N445" s="36"/>
      <c r="O445" s="35">
        <v>60</v>
      </c>
      <c r="P445" s="1072" t="s">
        <v>730</v>
      </c>
      <c r="Q445" s="838"/>
      <c r="R445" s="838"/>
      <c r="S445" s="838"/>
      <c r="T445" s="83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82"/>
        <v>0</v>
      </c>
      <c r="Z445" s="39" t="str">
        <f t="shared" si="83"/>
        <v/>
      </c>
      <c r="AA445" s="65" t="s">
        <v>45</v>
      </c>
      <c r="AB445" s="66" t="s">
        <v>45</v>
      </c>
      <c r="AC445" s="537" t="s">
        <v>731</v>
      </c>
      <c r="AG445" s="75"/>
      <c r="AJ445" s="79" t="s">
        <v>45</v>
      </c>
      <c r="AK445" s="79">
        <v>0</v>
      </c>
      <c r="BB445" s="538" t="s">
        <v>66</v>
      </c>
      <c r="BM445" s="75">
        <f t="shared" si="84"/>
        <v>0</v>
      </c>
      <c r="BN445" s="75">
        <f t="shared" si="85"/>
        <v>0</v>
      </c>
      <c r="BO445" s="75">
        <f t="shared" si="86"/>
        <v>0</v>
      </c>
      <c r="BP445" s="75">
        <f t="shared" si="87"/>
        <v>0</v>
      </c>
    </row>
    <row r="446" spans="1:68" ht="27" hidden="1" customHeight="1" x14ac:dyDescent="0.25">
      <c r="A446" s="60" t="s">
        <v>732</v>
      </c>
      <c r="B446" s="60" t="s">
        <v>733</v>
      </c>
      <c r="C446" s="34">
        <v>4301011655</v>
      </c>
      <c r="D446" s="836">
        <v>4680115883925</v>
      </c>
      <c r="E446" s="836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10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38"/>
      <c r="R446" s="838"/>
      <c r="S446" s="838"/>
      <c r="T446" s="83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2"/>
        <v>0</v>
      </c>
      <c r="Z446" s="39" t="str">
        <f t="shared" si="83"/>
        <v/>
      </c>
      <c r="AA446" s="65" t="s">
        <v>45</v>
      </c>
      <c r="AB446" s="66" t="s">
        <v>45</v>
      </c>
      <c r="AC446" s="539" t="s">
        <v>728</v>
      </c>
      <c r="AG446" s="75"/>
      <c r="AJ446" s="79" t="s">
        <v>45</v>
      </c>
      <c r="AK446" s="79">
        <v>0</v>
      </c>
      <c r="BB446" s="540" t="s">
        <v>66</v>
      </c>
      <c r="BM446" s="75">
        <f t="shared" si="84"/>
        <v>0</v>
      </c>
      <c r="BN446" s="75">
        <f t="shared" si="85"/>
        <v>0</v>
      </c>
      <c r="BO446" s="75">
        <f t="shared" si="86"/>
        <v>0</v>
      </c>
      <c r="BP446" s="75">
        <f t="shared" si="87"/>
        <v>0</v>
      </c>
    </row>
    <row r="447" spans="1:68" ht="37.5" customHeight="1" x14ac:dyDescent="0.25">
      <c r="A447" s="60" t="s">
        <v>734</v>
      </c>
      <c r="B447" s="60" t="s">
        <v>735</v>
      </c>
      <c r="C447" s="34">
        <v>4301011312</v>
      </c>
      <c r="D447" s="836">
        <v>4607091384192</v>
      </c>
      <c r="E447" s="836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129</v>
      </c>
      <c r="N447" s="36"/>
      <c r="O447" s="35">
        <v>60</v>
      </c>
      <c r="P447" s="10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38"/>
      <c r="R447" s="838"/>
      <c r="S447" s="838"/>
      <c r="T447" s="839"/>
      <c r="U447" s="37" t="s">
        <v>45</v>
      </c>
      <c r="V447" s="37" t="s">
        <v>45</v>
      </c>
      <c r="W447" s="38" t="s">
        <v>0</v>
      </c>
      <c r="X447" s="56">
        <v>36</v>
      </c>
      <c r="Y447" s="53">
        <f t="shared" si="82"/>
        <v>43.2</v>
      </c>
      <c r="Z447" s="39">
        <f t="shared" si="83"/>
        <v>8.6999999999999994E-2</v>
      </c>
      <c r="AA447" s="65" t="s">
        <v>45</v>
      </c>
      <c r="AB447" s="66" t="s">
        <v>45</v>
      </c>
      <c r="AC447" s="541" t="s">
        <v>736</v>
      </c>
      <c r="AG447" s="75"/>
      <c r="AJ447" s="79" t="s">
        <v>45</v>
      </c>
      <c r="AK447" s="79">
        <v>0</v>
      </c>
      <c r="BB447" s="542" t="s">
        <v>66</v>
      </c>
      <c r="BM447" s="75">
        <f t="shared" si="84"/>
        <v>37.599999999999994</v>
      </c>
      <c r="BN447" s="75">
        <f t="shared" si="85"/>
        <v>45.12</v>
      </c>
      <c r="BO447" s="75">
        <f t="shared" si="86"/>
        <v>5.9523809523809514E-2</v>
      </c>
      <c r="BP447" s="75">
        <f t="shared" si="87"/>
        <v>7.1428571428571425E-2</v>
      </c>
    </row>
    <row r="448" spans="1:68" ht="37.5" hidden="1" customHeight="1" x14ac:dyDescent="0.25">
      <c r="A448" s="60" t="s">
        <v>737</v>
      </c>
      <c r="B448" s="60" t="s">
        <v>738</v>
      </c>
      <c r="C448" s="34">
        <v>4301011874</v>
      </c>
      <c r="D448" s="836">
        <v>4680115884892</v>
      </c>
      <c r="E448" s="836"/>
      <c r="F448" s="59">
        <v>1.8</v>
      </c>
      <c r="G448" s="35">
        <v>8</v>
      </c>
      <c r="H448" s="59">
        <v>14.4</v>
      </c>
      <c r="I448" s="59">
        <v>14.88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7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38"/>
      <c r="R448" s="838"/>
      <c r="S448" s="838"/>
      <c r="T448" s="83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2"/>
        <v>0</v>
      </c>
      <c r="Z448" s="39" t="str">
        <f t="shared" si="83"/>
        <v/>
      </c>
      <c r="AA448" s="65" t="s">
        <v>45</v>
      </c>
      <c r="AB448" s="66" t="s">
        <v>45</v>
      </c>
      <c r="AC448" s="543" t="s">
        <v>739</v>
      </c>
      <c r="AG448" s="75"/>
      <c r="AJ448" s="79" t="s">
        <v>45</v>
      </c>
      <c r="AK448" s="79">
        <v>0</v>
      </c>
      <c r="BB448" s="544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hidden="1" customHeight="1" x14ac:dyDescent="0.25">
      <c r="A449" s="60" t="s">
        <v>740</v>
      </c>
      <c r="B449" s="60" t="s">
        <v>741</v>
      </c>
      <c r="C449" s="34">
        <v>4301011875</v>
      </c>
      <c r="D449" s="836">
        <v>4680115884885</v>
      </c>
      <c r="E449" s="836"/>
      <c r="F449" s="59">
        <v>0.8</v>
      </c>
      <c r="G449" s="35">
        <v>15</v>
      </c>
      <c r="H449" s="59">
        <v>12</v>
      </c>
      <c r="I449" s="59">
        <v>12.48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38"/>
      <c r="R449" s="838"/>
      <c r="S449" s="838"/>
      <c r="T449" s="83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2"/>
        <v>0</v>
      </c>
      <c r="Z449" s="39" t="str">
        <f t="shared" si="83"/>
        <v/>
      </c>
      <c r="AA449" s="65" t="s">
        <v>45</v>
      </c>
      <c r="AB449" s="66" t="s">
        <v>45</v>
      </c>
      <c r="AC449" s="545" t="s">
        <v>739</v>
      </c>
      <c r="AG449" s="75"/>
      <c r="AJ449" s="79" t="s">
        <v>45</v>
      </c>
      <c r="AK449" s="79">
        <v>0</v>
      </c>
      <c r="BB449" s="546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37.5" hidden="1" customHeight="1" x14ac:dyDescent="0.25">
      <c r="A450" s="60" t="s">
        <v>742</v>
      </c>
      <c r="B450" s="60" t="s">
        <v>743</v>
      </c>
      <c r="C450" s="34">
        <v>4301011871</v>
      </c>
      <c r="D450" s="836">
        <v>4680115884908</v>
      </c>
      <c r="E450" s="836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89</v>
      </c>
      <c r="L450" s="35" t="s">
        <v>45</v>
      </c>
      <c r="M450" s="36" t="s">
        <v>82</v>
      </c>
      <c r="N450" s="36"/>
      <c r="O450" s="35">
        <v>60</v>
      </c>
      <c r="P450" s="10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38"/>
      <c r="R450" s="838"/>
      <c r="S450" s="838"/>
      <c r="T450" s="83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47" t="s">
        <v>739</v>
      </c>
      <c r="AG450" s="75"/>
      <c r="AJ450" s="79" t="s">
        <v>45</v>
      </c>
      <c r="AK450" s="79">
        <v>0</v>
      </c>
      <c r="BB450" s="548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x14ac:dyDescent="0.2">
      <c r="A451" s="843"/>
      <c r="B451" s="843"/>
      <c r="C451" s="843"/>
      <c r="D451" s="843"/>
      <c r="E451" s="843"/>
      <c r="F451" s="843"/>
      <c r="G451" s="843"/>
      <c r="H451" s="843"/>
      <c r="I451" s="843"/>
      <c r="J451" s="843"/>
      <c r="K451" s="843"/>
      <c r="L451" s="843"/>
      <c r="M451" s="843"/>
      <c r="N451" s="843"/>
      <c r="O451" s="844"/>
      <c r="P451" s="840" t="s">
        <v>40</v>
      </c>
      <c r="Q451" s="841"/>
      <c r="R451" s="841"/>
      <c r="S451" s="841"/>
      <c r="T451" s="841"/>
      <c r="U451" s="841"/>
      <c r="V451" s="842"/>
      <c r="W451" s="40" t="s">
        <v>39</v>
      </c>
      <c r="X451" s="41">
        <f>IFERROR(X444/H444,"0")+IFERROR(X445/H445,"0")+IFERROR(X446/H446,"0")+IFERROR(X447/H447,"0")+IFERROR(X448/H448,"0")+IFERROR(X449/H449,"0")+IFERROR(X450/H450,"0")</f>
        <v>3.333333333333333</v>
      </c>
      <c r="Y451" s="41">
        <f>IFERROR(Y444/H444,"0")+IFERROR(Y445/H445,"0")+IFERROR(Y446/H446,"0")+IFERROR(Y447/H447,"0")+IFERROR(Y448/H448,"0")+IFERROR(Y449/H449,"0")+IFERROR(Y450/H450,"0")</f>
        <v>4</v>
      </c>
      <c r="Z451" s="41">
        <f>IFERROR(IF(Z444="",0,Z444),"0")+IFERROR(IF(Z445="",0,Z445),"0")+IFERROR(IF(Z446="",0,Z446),"0")+IFERROR(IF(Z447="",0,Z447),"0")+IFERROR(IF(Z448="",0,Z448),"0")+IFERROR(IF(Z449="",0,Z449),"0")+IFERROR(IF(Z450="",0,Z450),"0")</f>
        <v>8.6999999999999994E-2</v>
      </c>
      <c r="AA451" s="64"/>
      <c r="AB451" s="64"/>
      <c r="AC451" s="64"/>
    </row>
    <row r="452" spans="1:68" x14ac:dyDescent="0.2">
      <c r="A452" s="843"/>
      <c r="B452" s="843"/>
      <c r="C452" s="843"/>
      <c r="D452" s="843"/>
      <c r="E452" s="843"/>
      <c r="F452" s="843"/>
      <c r="G452" s="843"/>
      <c r="H452" s="843"/>
      <c r="I452" s="843"/>
      <c r="J452" s="843"/>
      <c r="K452" s="843"/>
      <c r="L452" s="843"/>
      <c r="M452" s="843"/>
      <c r="N452" s="843"/>
      <c r="O452" s="844"/>
      <c r="P452" s="840" t="s">
        <v>40</v>
      </c>
      <c r="Q452" s="841"/>
      <c r="R452" s="841"/>
      <c r="S452" s="841"/>
      <c r="T452" s="841"/>
      <c r="U452" s="841"/>
      <c r="V452" s="842"/>
      <c r="W452" s="40" t="s">
        <v>0</v>
      </c>
      <c r="X452" s="41">
        <f>IFERROR(SUM(X444:X450),"0")</f>
        <v>36</v>
      </c>
      <c r="Y452" s="41">
        <f>IFERROR(SUM(Y444:Y450),"0")</f>
        <v>43.2</v>
      </c>
      <c r="Z452" s="40"/>
      <c r="AA452" s="64"/>
      <c r="AB452" s="64"/>
      <c r="AC452" s="64"/>
    </row>
    <row r="453" spans="1:68" ht="14.25" hidden="1" customHeight="1" x14ac:dyDescent="0.25">
      <c r="A453" s="835" t="s">
        <v>78</v>
      </c>
      <c r="B453" s="835"/>
      <c r="C453" s="835"/>
      <c r="D453" s="835"/>
      <c r="E453" s="835"/>
      <c r="F453" s="835"/>
      <c r="G453" s="835"/>
      <c r="H453" s="835"/>
      <c r="I453" s="835"/>
      <c r="J453" s="835"/>
      <c r="K453" s="835"/>
      <c r="L453" s="835"/>
      <c r="M453" s="835"/>
      <c r="N453" s="835"/>
      <c r="O453" s="835"/>
      <c r="P453" s="835"/>
      <c r="Q453" s="835"/>
      <c r="R453" s="835"/>
      <c r="S453" s="835"/>
      <c r="T453" s="835"/>
      <c r="U453" s="835"/>
      <c r="V453" s="835"/>
      <c r="W453" s="835"/>
      <c r="X453" s="835"/>
      <c r="Y453" s="835"/>
      <c r="Z453" s="835"/>
      <c r="AA453" s="63"/>
      <c r="AB453" s="63"/>
      <c r="AC453" s="63"/>
    </row>
    <row r="454" spans="1:68" ht="27" customHeight="1" x14ac:dyDescent="0.25">
      <c r="A454" s="60" t="s">
        <v>744</v>
      </c>
      <c r="B454" s="60" t="s">
        <v>745</v>
      </c>
      <c r="C454" s="34">
        <v>4301031303</v>
      </c>
      <c r="D454" s="836">
        <v>4607091384802</v>
      </c>
      <c r="E454" s="836"/>
      <c r="F454" s="59">
        <v>0.73</v>
      </c>
      <c r="G454" s="35">
        <v>6</v>
      </c>
      <c r="H454" s="59">
        <v>4.38</v>
      </c>
      <c r="I454" s="59">
        <v>4.6399999999999997</v>
      </c>
      <c r="J454" s="35">
        <v>156</v>
      </c>
      <c r="K454" s="35" t="s">
        <v>89</v>
      </c>
      <c r="L454" s="35" t="s">
        <v>45</v>
      </c>
      <c r="M454" s="36" t="s">
        <v>82</v>
      </c>
      <c r="N454" s="36"/>
      <c r="O454" s="35">
        <v>35</v>
      </c>
      <c r="P454" s="10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38"/>
      <c r="R454" s="838"/>
      <c r="S454" s="838"/>
      <c r="T454" s="839"/>
      <c r="U454" s="37" t="s">
        <v>45</v>
      </c>
      <c r="V454" s="37" t="s">
        <v>45</v>
      </c>
      <c r="W454" s="38" t="s">
        <v>0</v>
      </c>
      <c r="X454" s="56">
        <v>240</v>
      </c>
      <c r="Y454" s="53">
        <f>IFERROR(IF(X454="",0,CEILING((X454/$H454),1)*$H454),"")</f>
        <v>240.9</v>
      </c>
      <c r="Z454" s="39">
        <f>IFERROR(IF(Y454=0,"",ROUNDUP(Y454/H454,0)*0.00753),"")</f>
        <v>0.41415000000000002</v>
      </c>
      <c r="AA454" s="65" t="s">
        <v>45</v>
      </c>
      <c r="AB454" s="66" t="s">
        <v>45</v>
      </c>
      <c r="AC454" s="549" t="s">
        <v>746</v>
      </c>
      <c r="AG454" s="75"/>
      <c r="AJ454" s="79" t="s">
        <v>45</v>
      </c>
      <c r="AK454" s="79">
        <v>0</v>
      </c>
      <c r="BB454" s="550" t="s">
        <v>66</v>
      </c>
      <c r="BM454" s="75">
        <f>IFERROR(X454*I454/H454,"0")</f>
        <v>254.24657534246575</v>
      </c>
      <c r="BN454" s="75">
        <f>IFERROR(Y454*I454/H454,"0")</f>
        <v>255.19999999999996</v>
      </c>
      <c r="BO454" s="75">
        <f>IFERROR(1/J454*(X454/H454),"0")</f>
        <v>0.35124692658939233</v>
      </c>
      <c r="BP454" s="75">
        <f>IFERROR(1/J454*(Y454/H454),"0")</f>
        <v>0.35256410256410253</v>
      </c>
    </row>
    <row r="455" spans="1:68" ht="27" hidden="1" customHeight="1" x14ac:dyDescent="0.25">
      <c r="A455" s="60" t="s">
        <v>747</v>
      </c>
      <c r="B455" s="60" t="s">
        <v>748</v>
      </c>
      <c r="C455" s="34">
        <v>4301031304</v>
      </c>
      <c r="D455" s="836">
        <v>4607091384826</v>
      </c>
      <c r="E455" s="836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38"/>
      <c r="R455" s="838"/>
      <c r="S455" s="838"/>
      <c r="T455" s="839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51" t="s">
        <v>746</v>
      </c>
      <c r="AG455" s="75"/>
      <c r="AJ455" s="79" t="s">
        <v>45</v>
      </c>
      <c r="AK455" s="79">
        <v>0</v>
      </c>
      <c r="BB455" s="552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43"/>
      <c r="B456" s="843"/>
      <c r="C456" s="843"/>
      <c r="D456" s="843"/>
      <c r="E456" s="843"/>
      <c r="F456" s="843"/>
      <c r="G456" s="843"/>
      <c r="H456" s="843"/>
      <c r="I456" s="843"/>
      <c r="J456" s="843"/>
      <c r="K456" s="843"/>
      <c r="L456" s="843"/>
      <c r="M456" s="843"/>
      <c r="N456" s="843"/>
      <c r="O456" s="844"/>
      <c r="P456" s="840" t="s">
        <v>40</v>
      </c>
      <c r="Q456" s="841"/>
      <c r="R456" s="841"/>
      <c r="S456" s="841"/>
      <c r="T456" s="841"/>
      <c r="U456" s="841"/>
      <c r="V456" s="842"/>
      <c r="W456" s="40" t="s">
        <v>39</v>
      </c>
      <c r="X456" s="41">
        <f>IFERROR(X454/H454,"0")+IFERROR(X455/H455,"0")</f>
        <v>54.794520547945204</v>
      </c>
      <c r="Y456" s="41">
        <f>IFERROR(Y454/H454,"0")+IFERROR(Y455/H455,"0")</f>
        <v>55</v>
      </c>
      <c r="Z456" s="41">
        <f>IFERROR(IF(Z454="",0,Z454),"0")+IFERROR(IF(Z455="",0,Z455),"0")</f>
        <v>0.41415000000000002</v>
      </c>
      <c r="AA456" s="64"/>
      <c r="AB456" s="64"/>
      <c r="AC456" s="64"/>
    </row>
    <row r="457" spans="1:68" x14ac:dyDescent="0.2">
      <c r="A457" s="843"/>
      <c r="B457" s="843"/>
      <c r="C457" s="843"/>
      <c r="D457" s="843"/>
      <c r="E457" s="843"/>
      <c r="F457" s="843"/>
      <c r="G457" s="843"/>
      <c r="H457" s="843"/>
      <c r="I457" s="843"/>
      <c r="J457" s="843"/>
      <c r="K457" s="843"/>
      <c r="L457" s="843"/>
      <c r="M457" s="843"/>
      <c r="N457" s="843"/>
      <c r="O457" s="844"/>
      <c r="P457" s="840" t="s">
        <v>40</v>
      </c>
      <c r="Q457" s="841"/>
      <c r="R457" s="841"/>
      <c r="S457" s="841"/>
      <c r="T457" s="841"/>
      <c r="U457" s="841"/>
      <c r="V457" s="842"/>
      <c r="W457" s="40" t="s">
        <v>0</v>
      </c>
      <c r="X457" s="41">
        <f>IFERROR(SUM(X454:X455),"0")</f>
        <v>240</v>
      </c>
      <c r="Y457" s="41">
        <f>IFERROR(SUM(Y454:Y455),"0")</f>
        <v>240.9</v>
      </c>
      <c r="Z457" s="40"/>
      <c r="AA457" s="64"/>
      <c r="AB457" s="64"/>
      <c r="AC457" s="64"/>
    </row>
    <row r="458" spans="1:68" ht="14.25" hidden="1" customHeight="1" x14ac:dyDescent="0.25">
      <c r="A458" s="835" t="s">
        <v>84</v>
      </c>
      <c r="B458" s="835"/>
      <c r="C458" s="835"/>
      <c r="D458" s="835"/>
      <c r="E458" s="835"/>
      <c r="F458" s="835"/>
      <c r="G458" s="835"/>
      <c r="H458" s="835"/>
      <c r="I458" s="835"/>
      <c r="J458" s="835"/>
      <c r="K458" s="835"/>
      <c r="L458" s="835"/>
      <c r="M458" s="835"/>
      <c r="N458" s="835"/>
      <c r="O458" s="835"/>
      <c r="P458" s="835"/>
      <c r="Q458" s="835"/>
      <c r="R458" s="835"/>
      <c r="S458" s="835"/>
      <c r="T458" s="835"/>
      <c r="U458" s="835"/>
      <c r="V458" s="835"/>
      <c r="W458" s="835"/>
      <c r="X458" s="835"/>
      <c r="Y458" s="835"/>
      <c r="Z458" s="835"/>
      <c r="AA458" s="63"/>
      <c r="AB458" s="63"/>
      <c r="AC458" s="63"/>
    </row>
    <row r="459" spans="1:68" ht="37.5" customHeight="1" x14ac:dyDescent="0.25">
      <c r="A459" s="60" t="s">
        <v>749</v>
      </c>
      <c r="B459" s="60" t="s">
        <v>750</v>
      </c>
      <c r="C459" s="34">
        <v>4301051635</v>
      </c>
      <c r="D459" s="836">
        <v>4607091384246</v>
      </c>
      <c r="E459" s="836"/>
      <c r="F459" s="59">
        <v>1.3</v>
      </c>
      <c r="G459" s="35">
        <v>6</v>
      </c>
      <c r="H459" s="59">
        <v>7.8</v>
      </c>
      <c r="I459" s="59">
        <v>8.3640000000000008</v>
      </c>
      <c r="J459" s="35">
        <v>56</v>
      </c>
      <c r="K459" s="35" t="s">
        <v>130</v>
      </c>
      <c r="L459" s="35" t="s">
        <v>45</v>
      </c>
      <c r="M459" s="36" t="s">
        <v>82</v>
      </c>
      <c r="N459" s="36"/>
      <c r="O459" s="35">
        <v>40</v>
      </c>
      <c r="P459" s="10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38"/>
      <c r="R459" s="838"/>
      <c r="S459" s="838"/>
      <c r="T459" s="839"/>
      <c r="U459" s="37" t="s">
        <v>45</v>
      </c>
      <c r="V459" s="37" t="s">
        <v>45</v>
      </c>
      <c r="W459" s="38" t="s">
        <v>0</v>
      </c>
      <c r="X459" s="56">
        <v>100</v>
      </c>
      <c r="Y459" s="53">
        <f>IFERROR(IF(X459="",0,CEILING((X459/$H459),1)*$H459),"")</f>
        <v>101.39999999999999</v>
      </c>
      <c r="Z459" s="39">
        <f>IFERROR(IF(Y459=0,"",ROUNDUP(Y459/H459,0)*0.02175),"")</f>
        <v>0.28275</v>
      </c>
      <c r="AA459" s="65" t="s">
        <v>45</v>
      </c>
      <c r="AB459" s="66" t="s">
        <v>45</v>
      </c>
      <c r="AC459" s="553" t="s">
        <v>751</v>
      </c>
      <c r="AG459" s="75"/>
      <c r="AJ459" s="79" t="s">
        <v>45</v>
      </c>
      <c r="AK459" s="79">
        <v>0</v>
      </c>
      <c r="BB459" s="554" t="s">
        <v>66</v>
      </c>
      <c r="BM459" s="75">
        <f>IFERROR(X459*I459/H459,"0")</f>
        <v>107.23076923076924</v>
      </c>
      <c r="BN459" s="75">
        <f>IFERROR(Y459*I459/H459,"0")</f>
        <v>108.732</v>
      </c>
      <c r="BO459" s="75">
        <f>IFERROR(1/J459*(X459/H459),"0")</f>
        <v>0.22893772893772893</v>
      </c>
      <c r="BP459" s="75">
        <f>IFERROR(1/J459*(Y459/H459),"0")</f>
        <v>0.23214285714285712</v>
      </c>
    </row>
    <row r="460" spans="1:68" ht="27" hidden="1" customHeight="1" x14ac:dyDescent="0.25">
      <c r="A460" s="60" t="s">
        <v>752</v>
      </c>
      <c r="B460" s="60" t="s">
        <v>753</v>
      </c>
      <c r="C460" s="34">
        <v>4301051445</v>
      </c>
      <c r="D460" s="836">
        <v>4680115881976</v>
      </c>
      <c r="E460" s="836"/>
      <c r="F460" s="59">
        <v>1.3</v>
      </c>
      <c r="G460" s="35">
        <v>6</v>
      </c>
      <c r="H460" s="59">
        <v>7.8</v>
      </c>
      <c r="I460" s="59">
        <v>8.2799999999999994</v>
      </c>
      <c r="J460" s="35">
        <v>56</v>
      </c>
      <c r="K460" s="35" t="s">
        <v>130</v>
      </c>
      <c r="L460" s="35" t="s">
        <v>45</v>
      </c>
      <c r="M460" s="36" t="s">
        <v>82</v>
      </c>
      <c r="N460" s="36"/>
      <c r="O460" s="35">
        <v>40</v>
      </c>
      <c r="P460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38"/>
      <c r="R460" s="838"/>
      <c r="S460" s="838"/>
      <c r="T460" s="839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IFERROR(IF(Y460=0,"",ROUNDUP(Y460/H460,0)*0.02175),"")</f>
        <v/>
      </c>
      <c r="AA460" s="65" t="s">
        <v>45</v>
      </c>
      <c r="AB460" s="66" t="s">
        <v>45</v>
      </c>
      <c r="AC460" s="555" t="s">
        <v>754</v>
      </c>
      <c r="AG460" s="75"/>
      <c r="AJ460" s="79" t="s">
        <v>45</v>
      </c>
      <c r="AK460" s="79">
        <v>0</v>
      </c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hidden="1" customHeight="1" x14ac:dyDescent="0.25">
      <c r="A461" s="60" t="s">
        <v>755</v>
      </c>
      <c r="B461" s="60" t="s">
        <v>756</v>
      </c>
      <c r="C461" s="34">
        <v>4301051297</v>
      </c>
      <c r="D461" s="836">
        <v>4607091384253</v>
      </c>
      <c r="E461" s="836"/>
      <c r="F461" s="59">
        <v>0.4</v>
      </c>
      <c r="G461" s="35">
        <v>6</v>
      </c>
      <c r="H461" s="59">
        <v>2.4</v>
      </c>
      <c r="I461" s="59">
        <v>2.6840000000000002</v>
      </c>
      <c r="J461" s="35">
        <v>156</v>
      </c>
      <c r="K461" s="35" t="s">
        <v>89</v>
      </c>
      <c r="L461" s="35" t="s">
        <v>45</v>
      </c>
      <c r="M461" s="36" t="s">
        <v>82</v>
      </c>
      <c r="N461" s="36"/>
      <c r="O461" s="35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38"/>
      <c r="R461" s="838"/>
      <c r="S461" s="838"/>
      <c r="T461" s="839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IFERROR(IF(Y461=0,"",ROUNDUP(Y461/H461,0)*0.00753),"")</f>
        <v/>
      </c>
      <c r="AA461" s="65" t="s">
        <v>45</v>
      </c>
      <c r="AB461" s="66" t="s">
        <v>45</v>
      </c>
      <c r="AC461" s="557" t="s">
        <v>757</v>
      </c>
      <c r="AG461" s="75"/>
      <c r="AJ461" s="79" t="s">
        <v>45</v>
      </c>
      <c r="AK461" s="79">
        <v>0</v>
      </c>
      <c r="BB461" s="558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hidden="1" customHeight="1" x14ac:dyDescent="0.25">
      <c r="A462" s="60" t="s">
        <v>755</v>
      </c>
      <c r="B462" s="60" t="s">
        <v>758</v>
      </c>
      <c r="C462" s="34">
        <v>4301051634</v>
      </c>
      <c r="D462" s="836">
        <v>4607091384253</v>
      </c>
      <c r="E462" s="836"/>
      <c r="F462" s="59">
        <v>0.4</v>
      </c>
      <c r="G462" s="35">
        <v>6</v>
      </c>
      <c r="H462" s="59">
        <v>2.4</v>
      </c>
      <c r="I462" s="59">
        <v>2.6840000000000002</v>
      </c>
      <c r="J462" s="35">
        <v>156</v>
      </c>
      <c r="K462" s="35" t="s">
        <v>89</v>
      </c>
      <c r="L462" s="35" t="s">
        <v>45</v>
      </c>
      <c r="M462" s="36" t="s">
        <v>82</v>
      </c>
      <c r="N462" s="36"/>
      <c r="O462" s="35">
        <v>40</v>
      </c>
      <c r="P462" s="10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38"/>
      <c r="R462" s="838"/>
      <c r="S462" s="838"/>
      <c r="T462" s="83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IFERROR(IF(Y462=0,"",ROUNDUP(Y462/H462,0)*0.00753),"")</f>
        <v/>
      </c>
      <c r="AA462" s="65" t="s">
        <v>45</v>
      </c>
      <c r="AB462" s="66" t="s">
        <v>45</v>
      </c>
      <c r="AC462" s="559" t="s">
        <v>751</v>
      </c>
      <c r="AG462" s="75"/>
      <c r="AJ462" s="79" t="s">
        <v>45</v>
      </c>
      <c r="AK462" s="79">
        <v>0</v>
      </c>
      <c r="BB462" s="560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759</v>
      </c>
      <c r="B463" s="60" t="s">
        <v>760</v>
      </c>
      <c r="C463" s="34">
        <v>4301051444</v>
      </c>
      <c r="D463" s="836">
        <v>4680115881969</v>
      </c>
      <c r="E463" s="836"/>
      <c r="F463" s="59">
        <v>0.4</v>
      </c>
      <c r="G463" s="35">
        <v>6</v>
      </c>
      <c r="H463" s="59">
        <v>2.4</v>
      </c>
      <c r="I463" s="59">
        <v>2.6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0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38"/>
      <c r="R463" s="838"/>
      <c r="S463" s="838"/>
      <c r="T463" s="83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754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43"/>
      <c r="B464" s="843"/>
      <c r="C464" s="843"/>
      <c r="D464" s="843"/>
      <c r="E464" s="843"/>
      <c r="F464" s="843"/>
      <c r="G464" s="843"/>
      <c r="H464" s="843"/>
      <c r="I464" s="843"/>
      <c r="J464" s="843"/>
      <c r="K464" s="843"/>
      <c r="L464" s="843"/>
      <c r="M464" s="843"/>
      <c r="N464" s="843"/>
      <c r="O464" s="844"/>
      <c r="P464" s="840" t="s">
        <v>40</v>
      </c>
      <c r="Q464" s="841"/>
      <c r="R464" s="841"/>
      <c r="S464" s="841"/>
      <c r="T464" s="841"/>
      <c r="U464" s="841"/>
      <c r="V464" s="842"/>
      <c r="W464" s="40" t="s">
        <v>39</v>
      </c>
      <c r="X464" s="41">
        <f>IFERROR(X459/H459,"0")+IFERROR(X460/H460,"0")+IFERROR(X461/H461,"0")+IFERROR(X462/H462,"0")+IFERROR(X463/H463,"0")</f>
        <v>12.820512820512821</v>
      </c>
      <c r="Y464" s="41">
        <f>IFERROR(Y459/H459,"0")+IFERROR(Y460/H460,"0")+IFERROR(Y461/H461,"0")+IFERROR(Y462/H462,"0")+IFERROR(Y463/H463,"0")</f>
        <v>13</v>
      </c>
      <c r="Z464" s="41">
        <f>IFERROR(IF(Z459="",0,Z459),"0")+IFERROR(IF(Z460="",0,Z460),"0")+IFERROR(IF(Z461="",0,Z461),"0")+IFERROR(IF(Z462="",0,Z462),"0")+IFERROR(IF(Z463="",0,Z463),"0")</f>
        <v>0.28275</v>
      </c>
      <c r="AA464" s="64"/>
      <c r="AB464" s="64"/>
      <c r="AC464" s="64"/>
    </row>
    <row r="465" spans="1:68" x14ac:dyDescent="0.2">
      <c r="A465" s="843"/>
      <c r="B465" s="843"/>
      <c r="C465" s="843"/>
      <c r="D465" s="843"/>
      <c r="E465" s="843"/>
      <c r="F465" s="843"/>
      <c r="G465" s="843"/>
      <c r="H465" s="843"/>
      <c r="I465" s="843"/>
      <c r="J465" s="843"/>
      <c r="K465" s="843"/>
      <c r="L465" s="843"/>
      <c r="M465" s="843"/>
      <c r="N465" s="843"/>
      <c r="O465" s="844"/>
      <c r="P465" s="840" t="s">
        <v>40</v>
      </c>
      <c r="Q465" s="841"/>
      <c r="R465" s="841"/>
      <c r="S465" s="841"/>
      <c r="T465" s="841"/>
      <c r="U465" s="841"/>
      <c r="V465" s="842"/>
      <c r="W465" s="40" t="s">
        <v>0</v>
      </c>
      <c r="X465" s="41">
        <f>IFERROR(SUM(X459:X463),"0")</f>
        <v>100</v>
      </c>
      <c r="Y465" s="41">
        <f>IFERROR(SUM(Y459:Y463),"0")</f>
        <v>101.39999999999999</v>
      </c>
      <c r="Z465" s="40"/>
      <c r="AA465" s="64"/>
      <c r="AB465" s="64"/>
      <c r="AC465" s="64"/>
    </row>
    <row r="466" spans="1:68" ht="14.25" hidden="1" customHeight="1" x14ac:dyDescent="0.25">
      <c r="A466" s="835" t="s">
        <v>225</v>
      </c>
      <c r="B466" s="835"/>
      <c r="C466" s="835"/>
      <c r="D466" s="835"/>
      <c r="E466" s="835"/>
      <c r="F466" s="835"/>
      <c r="G466" s="835"/>
      <c r="H466" s="835"/>
      <c r="I466" s="835"/>
      <c r="J466" s="835"/>
      <c r="K466" s="835"/>
      <c r="L466" s="835"/>
      <c r="M466" s="835"/>
      <c r="N466" s="835"/>
      <c r="O466" s="835"/>
      <c r="P466" s="835"/>
      <c r="Q466" s="835"/>
      <c r="R466" s="835"/>
      <c r="S466" s="835"/>
      <c r="T466" s="835"/>
      <c r="U466" s="835"/>
      <c r="V466" s="835"/>
      <c r="W466" s="835"/>
      <c r="X466" s="835"/>
      <c r="Y466" s="835"/>
      <c r="Z466" s="835"/>
      <c r="AA466" s="63"/>
      <c r="AB466" s="63"/>
      <c r="AC466" s="63"/>
    </row>
    <row r="467" spans="1:68" ht="27" customHeight="1" x14ac:dyDescent="0.25">
      <c r="A467" s="60" t="s">
        <v>761</v>
      </c>
      <c r="B467" s="60" t="s">
        <v>762</v>
      </c>
      <c r="C467" s="34">
        <v>4301060377</v>
      </c>
      <c r="D467" s="836">
        <v>4607091389357</v>
      </c>
      <c r="E467" s="836"/>
      <c r="F467" s="59">
        <v>1.3</v>
      </c>
      <c r="G467" s="35">
        <v>6</v>
      </c>
      <c r="H467" s="59">
        <v>7.8</v>
      </c>
      <c r="I467" s="59">
        <v>8.2799999999999994</v>
      </c>
      <c r="J467" s="35">
        <v>56</v>
      </c>
      <c r="K467" s="35" t="s">
        <v>130</v>
      </c>
      <c r="L467" s="35" t="s">
        <v>45</v>
      </c>
      <c r="M467" s="36" t="s">
        <v>82</v>
      </c>
      <c r="N467" s="36"/>
      <c r="O467" s="35">
        <v>40</v>
      </c>
      <c r="P467" s="10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38"/>
      <c r="R467" s="838"/>
      <c r="S467" s="838"/>
      <c r="T467" s="839"/>
      <c r="U467" s="37" t="s">
        <v>45</v>
      </c>
      <c r="V467" s="37" t="s">
        <v>45</v>
      </c>
      <c r="W467" s="38" t="s">
        <v>0</v>
      </c>
      <c r="X467" s="56">
        <v>80</v>
      </c>
      <c r="Y467" s="53">
        <f>IFERROR(IF(X467="",0,CEILING((X467/$H467),1)*$H467),"")</f>
        <v>85.8</v>
      </c>
      <c r="Z467" s="39">
        <f>IFERROR(IF(Y467=0,"",ROUNDUP(Y467/H467,0)*0.02175),"")</f>
        <v>0.23924999999999999</v>
      </c>
      <c r="AA467" s="65" t="s">
        <v>45</v>
      </c>
      <c r="AB467" s="66" t="s">
        <v>45</v>
      </c>
      <c r="AC467" s="563" t="s">
        <v>763</v>
      </c>
      <c r="AG467" s="75"/>
      <c r="AJ467" s="79" t="s">
        <v>45</v>
      </c>
      <c r="AK467" s="79">
        <v>0</v>
      </c>
      <c r="BB467" s="564" t="s">
        <v>66</v>
      </c>
      <c r="BM467" s="75">
        <f>IFERROR(X467*I467/H467,"0")</f>
        <v>84.92307692307692</v>
      </c>
      <c r="BN467" s="75">
        <f>IFERROR(Y467*I467/H467,"0")</f>
        <v>91.08</v>
      </c>
      <c r="BO467" s="75">
        <f>IFERROR(1/J467*(X467/H467),"0")</f>
        <v>0.18315018315018317</v>
      </c>
      <c r="BP467" s="75">
        <f>IFERROR(1/J467*(Y467/H467),"0")</f>
        <v>0.19642857142857142</v>
      </c>
    </row>
    <row r="468" spans="1:68" x14ac:dyDescent="0.2">
      <c r="A468" s="843"/>
      <c r="B468" s="843"/>
      <c r="C468" s="843"/>
      <c r="D468" s="843"/>
      <c r="E468" s="843"/>
      <c r="F468" s="843"/>
      <c r="G468" s="843"/>
      <c r="H468" s="843"/>
      <c r="I468" s="843"/>
      <c r="J468" s="843"/>
      <c r="K468" s="843"/>
      <c r="L468" s="843"/>
      <c r="M468" s="843"/>
      <c r="N468" s="843"/>
      <c r="O468" s="844"/>
      <c r="P468" s="840" t="s">
        <v>40</v>
      </c>
      <c r="Q468" s="841"/>
      <c r="R468" s="841"/>
      <c r="S468" s="841"/>
      <c r="T468" s="841"/>
      <c r="U468" s="841"/>
      <c r="V468" s="842"/>
      <c r="W468" s="40" t="s">
        <v>39</v>
      </c>
      <c r="X468" s="41">
        <f>IFERROR(X467/H467,"0")</f>
        <v>10.256410256410257</v>
      </c>
      <c r="Y468" s="41">
        <f>IFERROR(Y467/H467,"0")</f>
        <v>11</v>
      </c>
      <c r="Z468" s="41">
        <f>IFERROR(IF(Z467="",0,Z467),"0")</f>
        <v>0.23924999999999999</v>
      </c>
      <c r="AA468" s="64"/>
      <c r="AB468" s="64"/>
      <c r="AC468" s="64"/>
    </row>
    <row r="469" spans="1:68" x14ac:dyDescent="0.2">
      <c r="A469" s="843"/>
      <c r="B469" s="843"/>
      <c r="C469" s="843"/>
      <c r="D469" s="843"/>
      <c r="E469" s="843"/>
      <c r="F469" s="843"/>
      <c r="G469" s="843"/>
      <c r="H469" s="843"/>
      <c r="I469" s="843"/>
      <c r="J469" s="843"/>
      <c r="K469" s="843"/>
      <c r="L469" s="843"/>
      <c r="M469" s="843"/>
      <c r="N469" s="843"/>
      <c r="O469" s="844"/>
      <c r="P469" s="840" t="s">
        <v>40</v>
      </c>
      <c r="Q469" s="841"/>
      <c r="R469" s="841"/>
      <c r="S469" s="841"/>
      <c r="T469" s="841"/>
      <c r="U469" s="841"/>
      <c r="V469" s="842"/>
      <c r="W469" s="40" t="s">
        <v>0</v>
      </c>
      <c r="X469" s="41">
        <f>IFERROR(SUM(X467:X467),"0")</f>
        <v>80</v>
      </c>
      <c r="Y469" s="41">
        <f>IFERROR(SUM(Y467:Y467),"0")</f>
        <v>85.8</v>
      </c>
      <c r="Z469" s="40"/>
      <c r="AA469" s="64"/>
      <c r="AB469" s="64"/>
      <c r="AC469" s="64"/>
    </row>
    <row r="470" spans="1:68" ht="27.75" hidden="1" customHeight="1" x14ac:dyDescent="0.2">
      <c r="A470" s="833" t="s">
        <v>764</v>
      </c>
      <c r="B470" s="833"/>
      <c r="C470" s="833"/>
      <c r="D470" s="833"/>
      <c r="E470" s="833"/>
      <c r="F470" s="833"/>
      <c r="G470" s="833"/>
      <c r="H470" s="833"/>
      <c r="I470" s="833"/>
      <c r="J470" s="833"/>
      <c r="K470" s="833"/>
      <c r="L470" s="833"/>
      <c r="M470" s="833"/>
      <c r="N470" s="833"/>
      <c r="O470" s="833"/>
      <c r="P470" s="833"/>
      <c r="Q470" s="833"/>
      <c r="R470" s="833"/>
      <c r="S470" s="833"/>
      <c r="T470" s="833"/>
      <c r="U470" s="833"/>
      <c r="V470" s="833"/>
      <c r="W470" s="833"/>
      <c r="X470" s="833"/>
      <c r="Y470" s="833"/>
      <c r="Z470" s="833"/>
      <c r="AA470" s="52"/>
      <c r="AB470" s="52"/>
      <c r="AC470" s="52"/>
    </row>
    <row r="471" spans="1:68" ht="16.5" hidden="1" customHeight="1" x14ac:dyDescent="0.25">
      <c r="A471" s="834" t="s">
        <v>765</v>
      </c>
      <c r="B471" s="834"/>
      <c r="C471" s="834"/>
      <c r="D471" s="834"/>
      <c r="E471" s="834"/>
      <c r="F471" s="834"/>
      <c r="G471" s="834"/>
      <c r="H471" s="834"/>
      <c r="I471" s="834"/>
      <c r="J471" s="834"/>
      <c r="K471" s="834"/>
      <c r="L471" s="834"/>
      <c r="M471" s="834"/>
      <c r="N471" s="834"/>
      <c r="O471" s="834"/>
      <c r="P471" s="834"/>
      <c r="Q471" s="834"/>
      <c r="R471" s="834"/>
      <c r="S471" s="834"/>
      <c r="T471" s="834"/>
      <c r="U471" s="834"/>
      <c r="V471" s="834"/>
      <c r="W471" s="834"/>
      <c r="X471" s="834"/>
      <c r="Y471" s="834"/>
      <c r="Z471" s="834"/>
      <c r="AA471" s="62"/>
      <c r="AB471" s="62"/>
      <c r="AC471" s="62"/>
    </row>
    <row r="472" spans="1:68" ht="14.25" hidden="1" customHeight="1" x14ac:dyDescent="0.25">
      <c r="A472" s="835" t="s">
        <v>125</v>
      </c>
      <c r="B472" s="835"/>
      <c r="C472" s="835"/>
      <c r="D472" s="835"/>
      <c r="E472" s="835"/>
      <c r="F472" s="835"/>
      <c r="G472" s="835"/>
      <c r="H472" s="835"/>
      <c r="I472" s="835"/>
      <c r="J472" s="835"/>
      <c r="K472" s="835"/>
      <c r="L472" s="835"/>
      <c r="M472" s="835"/>
      <c r="N472" s="835"/>
      <c r="O472" s="835"/>
      <c r="P472" s="835"/>
      <c r="Q472" s="835"/>
      <c r="R472" s="835"/>
      <c r="S472" s="835"/>
      <c r="T472" s="835"/>
      <c r="U472" s="835"/>
      <c r="V472" s="835"/>
      <c r="W472" s="835"/>
      <c r="X472" s="835"/>
      <c r="Y472" s="835"/>
      <c r="Z472" s="835"/>
      <c r="AA472" s="63"/>
      <c r="AB472" s="63"/>
      <c r="AC472" s="63"/>
    </row>
    <row r="473" spans="1:68" ht="27" hidden="1" customHeight="1" x14ac:dyDescent="0.25">
      <c r="A473" s="60" t="s">
        <v>766</v>
      </c>
      <c r="B473" s="60" t="s">
        <v>767</v>
      </c>
      <c r="C473" s="34">
        <v>4301011428</v>
      </c>
      <c r="D473" s="836">
        <v>4607091389708</v>
      </c>
      <c r="E473" s="836"/>
      <c r="F473" s="59">
        <v>0.45</v>
      </c>
      <c r="G473" s="35">
        <v>6</v>
      </c>
      <c r="H473" s="59">
        <v>2.7</v>
      </c>
      <c r="I473" s="59">
        <v>2.9</v>
      </c>
      <c r="J473" s="35">
        <v>156</v>
      </c>
      <c r="K473" s="35" t="s">
        <v>89</v>
      </c>
      <c r="L473" s="35" t="s">
        <v>45</v>
      </c>
      <c r="M473" s="36" t="s">
        <v>129</v>
      </c>
      <c r="N473" s="36"/>
      <c r="O473" s="35">
        <v>50</v>
      </c>
      <c r="P473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38"/>
      <c r="R473" s="838"/>
      <c r="S473" s="838"/>
      <c r="T473" s="839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65" t="s">
        <v>768</v>
      </c>
      <c r="AG473" s="75"/>
      <c r="AJ473" s="79" t="s">
        <v>45</v>
      </c>
      <c r="AK473" s="79">
        <v>0</v>
      </c>
      <c r="BB473" s="566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843"/>
      <c r="B474" s="843"/>
      <c r="C474" s="843"/>
      <c r="D474" s="843"/>
      <c r="E474" s="843"/>
      <c r="F474" s="843"/>
      <c r="G474" s="843"/>
      <c r="H474" s="843"/>
      <c r="I474" s="843"/>
      <c r="J474" s="843"/>
      <c r="K474" s="843"/>
      <c r="L474" s="843"/>
      <c r="M474" s="843"/>
      <c r="N474" s="843"/>
      <c r="O474" s="844"/>
      <c r="P474" s="840" t="s">
        <v>40</v>
      </c>
      <c r="Q474" s="841"/>
      <c r="R474" s="841"/>
      <c r="S474" s="841"/>
      <c r="T474" s="841"/>
      <c r="U474" s="841"/>
      <c r="V474" s="842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hidden="1" x14ac:dyDescent="0.2">
      <c r="A475" s="843"/>
      <c r="B475" s="843"/>
      <c r="C475" s="843"/>
      <c r="D475" s="843"/>
      <c r="E475" s="843"/>
      <c r="F475" s="843"/>
      <c r="G475" s="843"/>
      <c r="H475" s="843"/>
      <c r="I475" s="843"/>
      <c r="J475" s="843"/>
      <c r="K475" s="843"/>
      <c r="L475" s="843"/>
      <c r="M475" s="843"/>
      <c r="N475" s="843"/>
      <c r="O475" s="844"/>
      <c r="P475" s="840" t="s">
        <v>40</v>
      </c>
      <c r="Q475" s="841"/>
      <c r="R475" s="841"/>
      <c r="S475" s="841"/>
      <c r="T475" s="841"/>
      <c r="U475" s="841"/>
      <c r="V475" s="842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835" t="s">
        <v>78</v>
      </c>
      <c r="B476" s="835"/>
      <c r="C476" s="835"/>
      <c r="D476" s="835"/>
      <c r="E476" s="835"/>
      <c r="F476" s="835"/>
      <c r="G476" s="835"/>
      <c r="H476" s="835"/>
      <c r="I476" s="835"/>
      <c r="J476" s="835"/>
      <c r="K476" s="835"/>
      <c r="L476" s="835"/>
      <c r="M476" s="835"/>
      <c r="N476" s="835"/>
      <c r="O476" s="835"/>
      <c r="P476" s="835"/>
      <c r="Q476" s="835"/>
      <c r="R476" s="835"/>
      <c r="S476" s="835"/>
      <c r="T476" s="835"/>
      <c r="U476" s="835"/>
      <c r="V476" s="835"/>
      <c r="W476" s="835"/>
      <c r="X476" s="835"/>
      <c r="Y476" s="835"/>
      <c r="Z476" s="835"/>
      <c r="AA476" s="63"/>
      <c r="AB476" s="63"/>
      <c r="AC476" s="63"/>
    </row>
    <row r="477" spans="1:68" ht="27" customHeight="1" x14ac:dyDescent="0.25">
      <c r="A477" s="60" t="s">
        <v>769</v>
      </c>
      <c r="B477" s="60" t="s">
        <v>770</v>
      </c>
      <c r="C477" s="34">
        <v>4301031355</v>
      </c>
      <c r="D477" s="836">
        <v>4607091389753</v>
      </c>
      <c r="E477" s="836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89</v>
      </c>
      <c r="L477" s="35" t="s">
        <v>45</v>
      </c>
      <c r="M477" s="36" t="s">
        <v>82</v>
      </c>
      <c r="N477" s="36"/>
      <c r="O477" s="35">
        <v>50</v>
      </c>
      <c r="P477" s="108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838"/>
      <c r="R477" s="838"/>
      <c r="S477" s="838"/>
      <c r="T477" s="839"/>
      <c r="U477" s="37" t="s">
        <v>45</v>
      </c>
      <c r="V477" s="37" t="s">
        <v>45</v>
      </c>
      <c r="W477" s="38" t="s">
        <v>0</v>
      </c>
      <c r="X477" s="56">
        <v>55</v>
      </c>
      <c r="Y477" s="53">
        <f t="shared" ref="Y477:Y495" si="88">IFERROR(IF(X477="",0,CEILING((X477/$H477),1)*$H477),"")</f>
        <v>58.800000000000004</v>
      </c>
      <c r="Z477" s="39">
        <f>IFERROR(IF(Y477=0,"",ROUNDUP(Y477/H477,0)*0.00753),"")</f>
        <v>0.10542</v>
      </c>
      <c r="AA477" s="65" t="s">
        <v>45</v>
      </c>
      <c r="AB477" s="66" t="s">
        <v>45</v>
      </c>
      <c r="AC477" s="567" t="s">
        <v>771</v>
      </c>
      <c r="AG477" s="75"/>
      <c r="AJ477" s="79" t="s">
        <v>45</v>
      </c>
      <c r="AK477" s="79">
        <v>0</v>
      </c>
      <c r="BB477" s="568" t="s">
        <v>66</v>
      </c>
      <c r="BM477" s="75">
        <f t="shared" ref="BM477:BM495" si="89">IFERROR(X477*I477/H477,"0")</f>
        <v>58.011904761904752</v>
      </c>
      <c r="BN477" s="75">
        <f t="shared" ref="BN477:BN495" si="90">IFERROR(Y477*I477/H477,"0")</f>
        <v>62.019999999999996</v>
      </c>
      <c r="BO477" s="75">
        <f t="shared" ref="BO477:BO495" si="91">IFERROR(1/J477*(X477/H477),"0")</f>
        <v>8.3943833943833937E-2</v>
      </c>
      <c r="BP477" s="75">
        <f t="shared" ref="BP477:BP495" si="92">IFERROR(1/J477*(Y477/H477),"0")</f>
        <v>8.9743589743589744E-2</v>
      </c>
    </row>
    <row r="478" spans="1:68" ht="27" hidden="1" customHeight="1" x14ac:dyDescent="0.25">
      <c r="A478" s="60" t="s">
        <v>769</v>
      </c>
      <c r="B478" s="60" t="s">
        <v>772</v>
      </c>
      <c r="C478" s="34">
        <v>4301031322</v>
      </c>
      <c r="D478" s="836">
        <v>4607091389753</v>
      </c>
      <c r="E478" s="836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 t="s">
        <v>45</v>
      </c>
      <c r="M478" s="36" t="s">
        <v>82</v>
      </c>
      <c r="N478" s="36"/>
      <c r="O478" s="35">
        <v>50</v>
      </c>
      <c r="P478" s="10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838"/>
      <c r="R478" s="838"/>
      <c r="S478" s="838"/>
      <c r="T478" s="83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8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771</v>
      </c>
      <c r="AG478" s="75"/>
      <c r="AJ478" s="79" t="s">
        <v>45</v>
      </c>
      <c r="AK478" s="79">
        <v>0</v>
      </c>
      <c r="BB478" s="570" t="s">
        <v>66</v>
      </c>
      <c r="BM478" s="75">
        <f t="shared" si="89"/>
        <v>0</v>
      </c>
      <c r="BN478" s="75">
        <f t="shared" si="90"/>
        <v>0</v>
      </c>
      <c r="BO478" s="75">
        <f t="shared" si="91"/>
        <v>0</v>
      </c>
      <c r="BP478" s="75">
        <f t="shared" si="92"/>
        <v>0</v>
      </c>
    </row>
    <row r="479" spans="1:68" ht="27" hidden="1" customHeight="1" x14ac:dyDescent="0.25">
      <c r="A479" s="60" t="s">
        <v>773</v>
      </c>
      <c r="B479" s="60" t="s">
        <v>774</v>
      </c>
      <c r="C479" s="34">
        <v>4301031323</v>
      </c>
      <c r="D479" s="836">
        <v>4607091389760</v>
      </c>
      <c r="E479" s="836"/>
      <c r="F479" s="59">
        <v>0.7</v>
      </c>
      <c r="G479" s="35">
        <v>6</v>
      </c>
      <c r="H479" s="59">
        <v>4.2</v>
      </c>
      <c r="I479" s="59">
        <v>4.43</v>
      </c>
      <c r="J479" s="35">
        <v>156</v>
      </c>
      <c r="K479" s="35" t="s">
        <v>89</v>
      </c>
      <c r="L479" s="35" t="s">
        <v>45</v>
      </c>
      <c r="M479" s="36" t="s">
        <v>82</v>
      </c>
      <c r="N479" s="36"/>
      <c r="O479" s="35">
        <v>50</v>
      </c>
      <c r="P479" s="108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38"/>
      <c r="R479" s="838"/>
      <c r="S479" s="838"/>
      <c r="T479" s="83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8"/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71" t="s">
        <v>775</v>
      </c>
      <c r="AG479" s="75"/>
      <c r="AJ479" s="79" t="s">
        <v>45</v>
      </c>
      <c r="AK479" s="79">
        <v>0</v>
      </c>
      <c r="BB479" s="572" t="s">
        <v>66</v>
      </c>
      <c r="BM479" s="75">
        <f t="shared" si="89"/>
        <v>0</v>
      </c>
      <c r="BN479" s="75">
        <f t="shared" si="90"/>
        <v>0</v>
      </c>
      <c r="BO479" s="75">
        <f t="shared" si="91"/>
        <v>0</v>
      </c>
      <c r="BP479" s="75">
        <f t="shared" si="92"/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4301031356</v>
      </c>
      <c r="D480" s="836">
        <v>4607091389746</v>
      </c>
      <c r="E480" s="836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89</v>
      </c>
      <c r="L480" s="35" t="s">
        <v>45</v>
      </c>
      <c r="M480" s="36" t="s">
        <v>82</v>
      </c>
      <c r="N480" s="36"/>
      <c r="O480" s="35">
        <v>50</v>
      </c>
      <c r="P480" s="10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38"/>
      <c r="R480" s="838"/>
      <c r="S480" s="838"/>
      <c r="T480" s="839"/>
      <c r="U480" s="37" t="s">
        <v>45</v>
      </c>
      <c r="V480" s="37" t="s">
        <v>45</v>
      </c>
      <c r="W480" s="38" t="s">
        <v>0</v>
      </c>
      <c r="X480" s="56">
        <v>120</v>
      </c>
      <c r="Y480" s="53">
        <f t="shared" si="88"/>
        <v>121.80000000000001</v>
      </c>
      <c r="Z480" s="39">
        <f>IFERROR(IF(Y480=0,"",ROUNDUP(Y480/H480,0)*0.00753),"")</f>
        <v>0.21837000000000001</v>
      </c>
      <c r="AA480" s="65" t="s">
        <v>45</v>
      </c>
      <c r="AB480" s="66" t="s">
        <v>45</v>
      </c>
      <c r="AC480" s="573" t="s">
        <v>778</v>
      </c>
      <c r="AG480" s="75"/>
      <c r="AJ480" s="79" t="s">
        <v>45</v>
      </c>
      <c r="AK480" s="79">
        <v>0</v>
      </c>
      <c r="BB480" s="574" t="s">
        <v>66</v>
      </c>
      <c r="BM480" s="75">
        <f t="shared" si="89"/>
        <v>126.57142857142854</v>
      </c>
      <c r="BN480" s="75">
        <f t="shared" si="90"/>
        <v>128.47</v>
      </c>
      <c r="BO480" s="75">
        <f t="shared" si="91"/>
        <v>0.18315018315018314</v>
      </c>
      <c r="BP480" s="75">
        <f t="shared" si="92"/>
        <v>0.1858974358974359</v>
      </c>
    </row>
    <row r="481" spans="1:68" ht="27" hidden="1" customHeight="1" x14ac:dyDescent="0.25">
      <c r="A481" s="60" t="s">
        <v>776</v>
      </c>
      <c r="B481" s="60" t="s">
        <v>779</v>
      </c>
      <c r="C481" s="34">
        <v>4301031325</v>
      </c>
      <c r="D481" s="836">
        <v>4607091389746</v>
      </c>
      <c r="E481" s="83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 t="s">
        <v>45</v>
      </c>
      <c r="M481" s="36" t="s">
        <v>82</v>
      </c>
      <c r="N481" s="36"/>
      <c r="O481" s="35">
        <v>50</v>
      </c>
      <c r="P481" s="10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38"/>
      <c r="R481" s="838"/>
      <c r="S481" s="838"/>
      <c r="T481" s="83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75" t="s">
        <v>778</v>
      </c>
      <c r="AG481" s="75"/>
      <c r="AJ481" s="79" t="s">
        <v>45</v>
      </c>
      <c r="AK481" s="79">
        <v>0</v>
      </c>
      <c r="BB481" s="576" t="s">
        <v>66</v>
      </c>
      <c r="BM481" s="75">
        <f t="shared" si="89"/>
        <v>0</v>
      </c>
      <c r="BN481" s="75">
        <f t="shared" si="90"/>
        <v>0</v>
      </c>
      <c r="BO481" s="75">
        <f t="shared" si="91"/>
        <v>0</v>
      </c>
      <c r="BP481" s="75">
        <f t="shared" si="92"/>
        <v>0</v>
      </c>
    </row>
    <row r="482" spans="1:68" ht="27" hidden="1" customHeight="1" x14ac:dyDescent="0.25">
      <c r="A482" s="60" t="s">
        <v>780</v>
      </c>
      <c r="B482" s="60" t="s">
        <v>781</v>
      </c>
      <c r="C482" s="34">
        <v>4301031257</v>
      </c>
      <c r="D482" s="836">
        <v>4680115883147</v>
      </c>
      <c r="E482" s="836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45</v>
      </c>
      <c r="P482" s="10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38"/>
      <c r="R482" s="838"/>
      <c r="S482" s="838"/>
      <c r="T482" s="83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8"/>
        <v>0</v>
      </c>
      <c r="Z482" s="39" t="str">
        <f t="shared" ref="Z482:Z495" si="93">IFERROR(IF(Y482=0,"",ROUNDUP(Y482/H482,0)*0.00502),"")</f>
        <v/>
      </c>
      <c r="AA482" s="65" t="s">
        <v>45</v>
      </c>
      <c r="AB482" s="66" t="s">
        <v>45</v>
      </c>
      <c r="AC482" s="577" t="s">
        <v>782</v>
      </c>
      <c r="AG482" s="75"/>
      <c r="AJ482" s="79" t="s">
        <v>45</v>
      </c>
      <c r="AK482" s="79">
        <v>0</v>
      </c>
      <c r="BB482" s="578" t="s">
        <v>66</v>
      </c>
      <c r="BM482" s="75">
        <f t="shared" si="89"/>
        <v>0</v>
      </c>
      <c r="BN482" s="75">
        <f t="shared" si="90"/>
        <v>0</v>
      </c>
      <c r="BO482" s="75">
        <f t="shared" si="91"/>
        <v>0</v>
      </c>
      <c r="BP482" s="75">
        <f t="shared" si="92"/>
        <v>0</v>
      </c>
    </row>
    <row r="483" spans="1:68" ht="27" hidden="1" customHeight="1" x14ac:dyDescent="0.25">
      <c r="A483" s="60" t="s">
        <v>780</v>
      </c>
      <c r="B483" s="60" t="s">
        <v>783</v>
      </c>
      <c r="C483" s="34">
        <v>4301031335</v>
      </c>
      <c r="D483" s="836">
        <v>4680115883147</v>
      </c>
      <c r="E483" s="836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38"/>
      <c r="R483" s="838"/>
      <c r="S483" s="838"/>
      <c r="T483" s="83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8"/>
        <v>0</v>
      </c>
      <c r="Z483" s="39" t="str">
        <f t="shared" si="93"/>
        <v/>
      </c>
      <c r="AA483" s="65" t="s">
        <v>45</v>
      </c>
      <c r="AB483" s="66" t="s">
        <v>45</v>
      </c>
      <c r="AC483" s="579" t="s">
        <v>771</v>
      </c>
      <c r="AG483" s="75"/>
      <c r="AJ483" s="79" t="s">
        <v>45</v>
      </c>
      <c r="AK483" s="79">
        <v>0</v>
      </c>
      <c r="BB483" s="580" t="s">
        <v>66</v>
      </c>
      <c r="BM483" s="75">
        <f t="shared" si="89"/>
        <v>0</v>
      </c>
      <c r="BN483" s="75">
        <f t="shared" si="90"/>
        <v>0</v>
      </c>
      <c r="BO483" s="75">
        <f t="shared" si="91"/>
        <v>0</v>
      </c>
      <c r="BP483" s="75">
        <f t="shared" si="92"/>
        <v>0</v>
      </c>
    </row>
    <row r="484" spans="1:68" ht="27" hidden="1" customHeight="1" x14ac:dyDescent="0.25">
      <c r="A484" s="60" t="s">
        <v>784</v>
      </c>
      <c r="B484" s="60" t="s">
        <v>785</v>
      </c>
      <c r="C484" s="34">
        <v>4301031362</v>
      </c>
      <c r="D484" s="836">
        <v>4607091384338</v>
      </c>
      <c r="E484" s="836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4" t="s">
        <v>786</v>
      </c>
      <c r="Q484" s="838"/>
      <c r="R484" s="838"/>
      <c r="S484" s="838"/>
      <c r="T484" s="83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8"/>
        <v>0</v>
      </c>
      <c r="Z484" s="39" t="str">
        <f t="shared" si="93"/>
        <v/>
      </c>
      <c r="AA484" s="65" t="s">
        <v>45</v>
      </c>
      <c r="AB484" s="66" t="s">
        <v>45</v>
      </c>
      <c r="AC484" s="581" t="s">
        <v>771</v>
      </c>
      <c r="AG484" s="75"/>
      <c r="AJ484" s="79" t="s">
        <v>45</v>
      </c>
      <c r="AK484" s="79">
        <v>0</v>
      </c>
      <c r="BB484" s="582" t="s">
        <v>66</v>
      </c>
      <c r="BM484" s="75">
        <f t="shared" si="89"/>
        <v>0</v>
      </c>
      <c r="BN484" s="75">
        <f t="shared" si="90"/>
        <v>0</v>
      </c>
      <c r="BO484" s="75">
        <f t="shared" si="91"/>
        <v>0</v>
      </c>
      <c r="BP484" s="75">
        <f t="shared" si="92"/>
        <v>0</v>
      </c>
    </row>
    <row r="485" spans="1:68" ht="27" hidden="1" customHeight="1" x14ac:dyDescent="0.25">
      <c r="A485" s="60" t="s">
        <v>784</v>
      </c>
      <c r="B485" s="60" t="s">
        <v>787</v>
      </c>
      <c r="C485" s="34">
        <v>4301031330</v>
      </c>
      <c r="D485" s="836">
        <v>4607091384338</v>
      </c>
      <c r="E485" s="836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838"/>
      <c r="R485" s="838"/>
      <c r="S485" s="838"/>
      <c r="T485" s="83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8"/>
        <v>0</v>
      </c>
      <c r="Z485" s="39" t="str">
        <f t="shared" si="93"/>
        <v/>
      </c>
      <c r="AA485" s="65" t="s">
        <v>45</v>
      </c>
      <c r="AB485" s="66" t="s">
        <v>45</v>
      </c>
      <c r="AC485" s="583" t="s">
        <v>771</v>
      </c>
      <c r="AG485" s="75"/>
      <c r="AJ485" s="79" t="s">
        <v>45</v>
      </c>
      <c r="AK485" s="79">
        <v>0</v>
      </c>
      <c r="BB485" s="584" t="s">
        <v>66</v>
      </c>
      <c r="BM485" s="75">
        <f t="shared" si="89"/>
        <v>0</v>
      </c>
      <c r="BN485" s="75">
        <f t="shared" si="90"/>
        <v>0</v>
      </c>
      <c r="BO485" s="75">
        <f t="shared" si="91"/>
        <v>0</v>
      </c>
      <c r="BP485" s="75">
        <f t="shared" si="92"/>
        <v>0</v>
      </c>
    </row>
    <row r="486" spans="1:68" ht="37.5" hidden="1" customHeight="1" x14ac:dyDescent="0.25">
      <c r="A486" s="60" t="s">
        <v>788</v>
      </c>
      <c r="B486" s="60" t="s">
        <v>789</v>
      </c>
      <c r="C486" s="34">
        <v>4301031254</v>
      </c>
      <c r="D486" s="836">
        <v>4680115883154</v>
      </c>
      <c r="E486" s="836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45</v>
      </c>
      <c r="P486" s="10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38"/>
      <c r="R486" s="838"/>
      <c r="S486" s="838"/>
      <c r="T486" s="83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8"/>
        <v>0</v>
      </c>
      <c r="Z486" s="39" t="str">
        <f t="shared" si="93"/>
        <v/>
      </c>
      <c r="AA486" s="65" t="s">
        <v>45</v>
      </c>
      <c r="AB486" s="66" t="s">
        <v>45</v>
      </c>
      <c r="AC486" s="585" t="s">
        <v>790</v>
      </c>
      <c r="AG486" s="75"/>
      <c r="AJ486" s="79" t="s">
        <v>45</v>
      </c>
      <c r="AK486" s="79">
        <v>0</v>
      </c>
      <c r="BB486" s="586" t="s">
        <v>66</v>
      </c>
      <c r="BM486" s="75">
        <f t="shared" si="89"/>
        <v>0</v>
      </c>
      <c r="BN486" s="75">
        <f t="shared" si="90"/>
        <v>0</v>
      </c>
      <c r="BO486" s="75">
        <f t="shared" si="91"/>
        <v>0</v>
      </c>
      <c r="BP486" s="75">
        <f t="shared" si="92"/>
        <v>0</v>
      </c>
    </row>
    <row r="487" spans="1:68" ht="37.5" hidden="1" customHeight="1" x14ac:dyDescent="0.25">
      <c r="A487" s="60" t="s">
        <v>788</v>
      </c>
      <c r="B487" s="60" t="s">
        <v>791</v>
      </c>
      <c r="C487" s="34">
        <v>4301031336</v>
      </c>
      <c r="D487" s="836">
        <v>4680115883154</v>
      </c>
      <c r="E487" s="836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0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38"/>
      <c r="R487" s="838"/>
      <c r="S487" s="838"/>
      <c r="T487" s="83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8"/>
        <v>0</v>
      </c>
      <c r="Z487" s="39" t="str">
        <f t="shared" si="93"/>
        <v/>
      </c>
      <c r="AA487" s="65" t="s">
        <v>45</v>
      </c>
      <c r="AB487" s="66" t="s">
        <v>45</v>
      </c>
      <c r="AC487" s="587" t="s">
        <v>792</v>
      </c>
      <c r="AG487" s="75"/>
      <c r="AJ487" s="79" t="s">
        <v>45</v>
      </c>
      <c r="AK487" s="79">
        <v>0</v>
      </c>
      <c r="BB487" s="588" t="s">
        <v>66</v>
      </c>
      <c r="BM487" s="75">
        <f t="shared" si="89"/>
        <v>0</v>
      </c>
      <c r="BN487" s="75">
        <f t="shared" si="90"/>
        <v>0</v>
      </c>
      <c r="BO487" s="75">
        <f t="shared" si="91"/>
        <v>0</v>
      </c>
      <c r="BP487" s="75">
        <f t="shared" si="92"/>
        <v>0</v>
      </c>
    </row>
    <row r="488" spans="1:68" ht="37.5" hidden="1" customHeight="1" x14ac:dyDescent="0.25">
      <c r="A488" s="60" t="s">
        <v>793</v>
      </c>
      <c r="B488" s="60" t="s">
        <v>794</v>
      </c>
      <c r="C488" s="34">
        <v>4301031361</v>
      </c>
      <c r="D488" s="836">
        <v>4607091389524</v>
      </c>
      <c r="E488" s="836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098" t="s">
        <v>795</v>
      </c>
      <c r="Q488" s="838"/>
      <c r="R488" s="838"/>
      <c r="S488" s="838"/>
      <c r="T488" s="83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8"/>
        <v>0</v>
      </c>
      <c r="Z488" s="39" t="str">
        <f t="shared" si="93"/>
        <v/>
      </c>
      <c r="AA488" s="65" t="s">
        <v>45</v>
      </c>
      <c r="AB488" s="66" t="s">
        <v>45</v>
      </c>
      <c r="AC488" s="589" t="s">
        <v>792</v>
      </c>
      <c r="AG488" s="75"/>
      <c r="AJ488" s="79" t="s">
        <v>45</v>
      </c>
      <c r="AK488" s="79">
        <v>0</v>
      </c>
      <c r="BB488" s="590" t="s">
        <v>66</v>
      </c>
      <c r="BM488" s="75">
        <f t="shared" si="89"/>
        <v>0</v>
      </c>
      <c r="BN488" s="75">
        <f t="shared" si="90"/>
        <v>0</v>
      </c>
      <c r="BO488" s="75">
        <f t="shared" si="91"/>
        <v>0</v>
      </c>
      <c r="BP488" s="75">
        <f t="shared" si="92"/>
        <v>0</v>
      </c>
    </row>
    <row r="489" spans="1:68" ht="37.5" hidden="1" customHeight="1" x14ac:dyDescent="0.25">
      <c r="A489" s="60" t="s">
        <v>793</v>
      </c>
      <c r="B489" s="60" t="s">
        <v>796</v>
      </c>
      <c r="C489" s="34">
        <v>4301031331</v>
      </c>
      <c r="D489" s="836">
        <v>4607091389524</v>
      </c>
      <c r="E489" s="836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0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838"/>
      <c r="R489" s="838"/>
      <c r="S489" s="838"/>
      <c r="T489" s="83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8"/>
        <v>0</v>
      </c>
      <c r="Z489" s="39" t="str">
        <f t="shared" si="93"/>
        <v/>
      </c>
      <c r="AA489" s="65" t="s">
        <v>45</v>
      </c>
      <c r="AB489" s="66" t="s">
        <v>45</v>
      </c>
      <c r="AC489" s="591" t="s">
        <v>792</v>
      </c>
      <c r="AG489" s="75"/>
      <c r="AJ489" s="79" t="s">
        <v>45</v>
      </c>
      <c r="AK489" s="79">
        <v>0</v>
      </c>
      <c r="BB489" s="592" t="s">
        <v>66</v>
      </c>
      <c r="BM489" s="75">
        <f t="shared" si="89"/>
        <v>0</v>
      </c>
      <c r="BN489" s="75">
        <f t="shared" si="90"/>
        <v>0</v>
      </c>
      <c r="BO489" s="75">
        <f t="shared" si="91"/>
        <v>0</v>
      </c>
      <c r="BP489" s="75">
        <f t="shared" si="92"/>
        <v>0</v>
      </c>
    </row>
    <row r="490" spans="1:68" ht="27" hidden="1" customHeight="1" x14ac:dyDescent="0.25">
      <c r="A490" s="60" t="s">
        <v>797</v>
      </c>
      <c r="B490" s="60" t="s">
        <v>798</v>
      </c>
      <c r="C490" s="34">
        <v>4301031337</v>
      </c>
      <c r="D490" s="836">
        <v>4680115883161</v>
      </c>
      <c r="E490" s="836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38"/>
      <c r="R490" s="838"/>
      <c r="S490" s="838"/>
      <c r="T490" s="83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8"/>
        <v>0</v>
      </c>
      <c r="Z490" s="39" t="str">
        <f t="shared" si="93"/>
        <v/>
      </c>
      <c r="AA490" s="65" t="s">
        <v>45</v>
      </c>
      <c r="AB490" s="66" t="s">
        <v>45</v>
      </c>
      <c r="AC490" s="593" t="s">
        <v>799</v>
      </c>
      <c r="AG490" s="75"/>
      <c r="AJ490" s="79" t="s">
        <v>45</v>
      </c>
      <c r="AK490" s="79">
        <v>0</v>
      </c>
      <c r="BB490" s="594" t="s">
        <v>66</v>
      </c>
      <c r="BM490" s="75">
        <f t="shared" si="89"/>
        <v>0</v>
      </c>
      <c r="BN490" s="75">
        <f t="shared" si="90"/>
        <v>0</v>
      </c>
      <c r="BO490" s="75">
        <f t="shared" si="91"/>
        <v>0</v>
      </c>
      <c r="BP490" s="75">
        <f t="shared" si="92"/>
        <v>0</v>
      </c>
    </row>
    <row r="491" spans="1:68" ht="27" hidden="1" customHeight="1" x14ac:dyDescent="0.25">
      <c r="A491" s="60" t="s">
        <v>800</v>
      </c>
      <c r="B491" s="60" t="s">
        <v>801</v>
      </c>
      <c r="C491" s="34">
        <v>4301031358</v>
      </c>
      <c r="D491" s="836">
        <v>4607091389531</v>
      </c>
      <c r="E491" s="83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38"/>
      <c r="R491" s="838"/>
      <c r="S491" s="838"/>
      <c r="T491" s="83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8"/>
        <v>0</v>
      </c>
      <c r="Z491" s="39" t="str">
        <f t="shared" si="93"/>
        <v/>
      </c>
      <c r="AA491" s="65" t="s">
        <v>45</v>
      </c>
      <c r="AB491" s="66" t="s">
        <v>45</v>
      </c>
      <c r="AC491" s="595" t="s">
        <v>802</v>
      </c>
      <c r="AG491" s="75"/>
      <c r="AJ491" s="79" t="s">
        <v>45</v>
      </c>
      <c r="AK491" s="79">
        <v>0</v>
      </c>
      <c r="BB491" s="596" t="s">
        <v>66</v>
      </c>
      <c r="BM491" s="75">
        <f t="shared" si="89"/>
        <v>0</v>
      </c>
      <c r="BN491" s="75">
        <f t="shared" si="90"/>
        <v>0</v>
      </c>
      <c r="BO491" s="75">
        <f t="shared" si="91"/>
        <v>0</v>
      </c>
      <c r="BP491" s="75">
        <f t="shared" si="92"/>
        <v>0</v>
      </c>
    </row>
    <row r="492" spans="1:68" ht="27" hidden="1" customHeight="1" x14ac:dyDescent="0.25">
      <c r="A492" s="60" t="s">
        <v>800</v>
      </c>
      <c r="B492" s="60" t="s">
        <v>803</v>
      </c>
      <c r="C492" s="34">
        <v>4301031333</v>
      </c>
      <c r="D492" s="836">
        <v>4607091389531</v>
      </c>
      <c r="E492" s="836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38"/>
      <c r="R492" s="838"/>
      <c r="S492" s="838"/>
      <c r="T492" s="83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88"/>
        <v>0</v>
      </c>
      <c r="Z492" s="39" t="str">
        <f t="shared" si="93"/>
        <v/>
      </c>
      <c r="AA492" s="65" t="s">
        <v>45</v>
      </c>
      <c r="AB492" s="66" t="s">
        <v>45</v>
      </c>
      <c r="AC492" s="597" t="s">
        <v>802</v>
      </c>
      <c r="AG492" s="75"/>
      <c r="AJ492" s="79" t="s">
        <v>45</v>
      </c>
      <c r="AK492" s="79">
        <v>0</v>
      </c>
      <c r="BB492" s="598" t="s">
        <v>66</v>
      </c>
      <c r="BM492" s="75">
        <f t="shared" si="89"/>
        <v>0</v>
      </c>
      <c r="BN492" s="75">
        <f t="shared" si="90"/>
        <v>0</v>
      </c>
      <c r="BO492" s="75">
        <f t="shared" si="91"/>
        <v>0</v>
      </c>
      <c r="BP492" s="75">
        <f t="shared" si="92"/>
        <v>0</v>
      </c>
    </row>
    <row r="493" spans="1:68" ht="37.5" hidden="1" customHeight="1" x14ac:dyDescent="0.25">
      <c r="A493" s="60" t="s">
        <v>804</v>
      </c>
      <c r="B493" s="60" t="s">
        <v>805</v>
      </c>
      <c r="C493" s="34">
        <v>4301031360</v>
      </c>
      <c r="D493" s="836">
        <v>4607091384345</v>
      </c>
      <c r="E493" s="836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38"/>
      <c r="R493" s="838"/>
      <c r="S493" s="838"/>
      <c r="T493" s="83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88"/>
        <v>0</v>
      </c>
      <c r="Z493" s="39" t="str">
        <f t="shared" si="9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89"/>
        <v>0</v>
      </c>
      <c r="BN493" s="75">
        <f t="shared" si="90"/>
        <v>0</v>
      </c>
      <c r="BO493" s="75">
        <f t="shared" si="91"/>
        <v>0</v>
      </c>
      <c r="BP493" s="75">
        <f t="shared" si="92"/>
        <v>0</v>
      </c>
    </row>
    <row r="494" spans="1:68" ht="27" hidden="1" customHeight="1" x14ac:dyDescent="0.25">
      <c r="A494" s="60" t="s">
        <v>806</v>
      </c>
      <c r="B494" s="60" t="s">
        <v>807</v>
      </c>
      <c r="C494" s="34">
        <v>4301031255</v>
      </c>
      <c r="D494" s="836">
        <v>4680115883185</v>
      </c>
      <c r="E494" s="836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11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38"/>
      <c r="R494" s="838"/>
      <c r="S494" s="838"/>
      <c r="T494" s="83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88"/>
        <v>0</v>
      </c>
      <c r="Z494" s="39" t="str">
        <f t="shared" si="93"/>
        <v/>
      </c>
      <c r="AA494" s="65" t="s">
        <v>45</v>
      </c>
      <c r="AB494" s="66" t="s">
        <v>45</v>
      </c>
      <c r="AC494" s="601" t="s">
        <v>808</v>
      </c>
      <c r="AG494" s="75"/>
      <c r="AJ494" s="79" t="s">
        <v>45</v>
      </c>
      <c r="AK494" s="79">
        <v>0</v>
      </c>
      <c r="BB494" s="602" t="s">
        <v>66</v>
      </c>
      <c r="BM494" s="75">
        <f t="shared" si="89"/>
        <v>0</v>
      </c>
      <c r="BN494" s="75">
        <f t="shared" si="90"/>
        <v>0</v>
      </c>
      <c r="BO494" s="75">
        <f t="shared" si="91"/>
        <v>0</v>
      </c>
      <c r="BP494" s="75">
        <f t="shared" si="92"/>
        <v>0</v>
      </c>
    </row>
    <row r="495" spans="1:68" ht="27" hidden="1" customHeight="1" x14ac:dyDescent="0.25">
      <c r="A495" s="60" t="s">
        <v>806</v>
      </c>
      <c r="B495" s="60" t="s">
        <v>809</v>
      </c>
      <c r="C495" s="34">
        <v>4301031338</v>
      </c>
      <c r="D495" s="836">
        <v>4680115883185</v>
      </c>
      <c r="E495" s="836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38"/>
      <c r="R495" s="838"/>
      <c r="S495" s="838"/>
      <c r="T495" s="83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88"/>
        <v>0</v>
      </c>
      <c r="Z495" s="39" t="str">
        <f t="shared" si="93"/>
        <v/>
      </c>
      <c r="AA495" s="65" t="s">
        <v>45</v>
      </c>
      <c r="AB495" s="66" t="s">
        <v>45</v>
      </c>
      <c r="AC495" s="603" t="s">
        <v>775</v>
      </c>
      <c r="AG495" s="75"/>
      <c r="AJ495" s="79" t="s">
        <v>45</v>
      </c>
      <c r="AK495" s="79">
        <v>0</v>
      </c>
      <c r="BB495" s="604" t="s">
        <v>66</v>
      </c>
      <c r="BM495" s="75">
        <f t="shared" si="89"/>
        <v>0</v>
      </c>
      <c r="BN495" s="75">
        <f t="shared" si="90"/>
        <v>0</v>
      </c>
      <c r="BO495" s="75">
        <f t="shared" si="91"/>
        <v>0</v>
      </c>
      <c r="BP495" s="75">
        <f t="shared" si="92"/>
        <v>0</v>
      </c>
    </row>
    <row r="496" spans="1:68" x14ac:dyDescent="0.2">
      <c r="A496" s="843"/>
      <c r="B496" s="843"/>
      <c r="C496" s="843"/>
      <c r="D496" s="843"/>
      <c r="E496" s="843"/>
      <c r="F496" s="843"/>
      <c r="G496" s="843"/>
      <c r="H496" s="843"/>
      <c r="I496" s="843"/>
      <c r="J496" s="843"/>
      <c r="K496" s="843"/>
      <c r="L496" s="843"/>
      <c r="M496" s="843"/>
      <c r="N496" s="843"/>
      <c r="O496" s="844"/>
      <c r="P496" s="840" t="s">
        <v>40</v>
      </c>
      <c r="Q496" s="841"/>
      <c r="R496" s="841"/>
      <c r="S496" s="841"/>
      <c r="T496" s="841"/>
      <c r="U496" s="841"/>
      <c r="V496" s="842"/>
      <c r="W496" s="40" t="s">
        <v>39</v>
      </c>
      <c r="X496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41.666666666666664</v>
      </c>
      <c r="Y496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43</v>
      </c>
      <c r="Z496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0.32379000000000002</v>
      </c>
      <c r="AA496" s="64"/>
      <c r="AB496" s="64"/>
      <c r="AC496" s="64"/>
    </row>
    <row r="497" spans="1:68" x14ac:dyDescent="0.2">
      <c r="A497" s="843"/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4"/>
      <c r="P497" s="840" t="s">
        <v>40</v>
      </c>
      <c r="Q497" s="841"/>
      <c r="R497" s="841"/>
      <c r="S497" s="841"/>
      <c r="T497" s="841"/>
      <c r="U497" s="841"/>
      <c r="V497" s="842"/>
      <c r="W497" s="40" t="s">
        <v>0</v>
      </c>
      <c r="X497" s="41">
        <f>IFERROR(SUM(X477:X495),"0")</f>
        <v>175</v>
      </c>
      <c r="Y497" s="41">
        <f>IFERROR(SUM(Y477:Y495),"0")</f>
        <v>180.60000000000002</v>
      </c>
      <c r="Z497" s="40"/>
      <c r="AA497" s="64"/>
      <c r="AB497" s="64"/>
      <c r="AC497" s="64"/>
    </row>
    <row r="498" spans="1:68" ht="14.25" hidden="1" customHeight="1" x14ac:dyDescent="0.25">
      <c r="A498" s="835" t="s">
        <v>84</v>
      </c>
      <c r="B498" s="835"/>
      <c r="C498" s="835"/>
      <c r="D498" s="835"/>
      <c r="E498" s="835"/>
      <c r="F498" s="835"/>
      <c r="G498" s="835"/>
      <c r="H498" s="835"/>
      <c r="I498" s="835"/>
      <c r="J498" s="835"/>
      <c r="K498" s="835"/>
      <c r="L498" s="835"/>
      <c r="M498" s="835"/>
      <c r="N498" s="835"/>
      <c r="O498" s="835"/>
      <c r="P498" s="835"/>
      <c r="Q498" s="835"/>
      <c r="R498" s="835"/>
      <c r="S498" s="835"/>
      <c r="T498" s="835"/>
      <c r="U498" s="835"/>
      <c r="V498" s="835"/>
      <c r="W498" s="835"/>
      <c r="X498" s="835"/>
      <c r="Y498" s="835"/>
      <c r="Z498" s="835"/>
      <c r="AA498" s="63"/>
      <c r="AB498" s="63"/>
      <c r="AC498" s="63"/>
    </row>
    <row r="499" spans="1:68" ht="27" hidden="1" customHeight="1" x14ac:dyDescent="0.25">
      <c r="A499" s="60" t="s">
        <v>810</v>
      </c>
      <c r="B499" s="60" t="s">
        <v>811</v>
      </c>
      <c r="C499" s="34">
        <v>4301051284</v>
      </c>
      <c r="D499" s="836">
        <v>4607091384352</v>
      </c>
      <c r="E499" s="836"/>
      <c r="F499" s="59">
        <v>0.6</v>
      </c>
      <c r="G499" s="35">
        <v>4</v>
      </c>
      <c r="H499" s="59">
        <v>2.4</v>
      </c>
      <c r="I499" s="59">
        <v>2.6459999999999999</v>
      </c>
      <c r="J499" s="35">
        <v>132</v>
      </c>
      <c r="K499" s="35" t="s">
        <v>89</v>
      </c>
      <c r="L499" s="35" t="s">
        <v>45</v>
      </c>
      <c r="M499" s="36" t="s">
        <v>133</v>
      </c>
      <c r="N499" s="36"/>
      <c r="O499" s="35">
        <v>45</v>
      </c>
      <c r="P499" s="11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38"/>
      <c r="R499" s="838"/>
      <c r="S499" s="838"/>
      <c r="T499" s="83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605" t="s">
        <v>812</v>
      </c>
      <c r="AG499" s="75"/>
      <c r="AJ499" s="79" t="s">
        <v>45</v>
      </c>
      <c r="AK499" s="79">
        <v>0</v>
      </c>
      <c r="BB499" s="606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813</v>
      </c>
      <c r="B500" s="60" t="s">
        <v>814</v>
      </c>
      <c r="C500" s="34">
        <v>4301051431</v>
      </c>
      <c r="D500" s="836">
        <v>4607091389654</v>
      </c>
      <c r="E500" s="836"/>
      <c r="F500" s="59">
        <v>0.33</v>
      </c>
      <c r="G500" s="35">
        <v>6</v>
      </c>
      <c r="H500" s="59">
        <v>1.98</v>
      </c>
      <c r="I500" s="59">
        <v>2.258</v>
      </c>
      <c r="J500" s="35">
        <v>156</v>
      </c>
      <c r="K500" s="35" t="s">
        <v>89</v>
      </c>
      <c r="L500" s="35" t="s">
        <v>45</v>
      </c>
      <c r="M500" s="36" t="s">
        <v>133</v>
      </c>
      <c r="N500" s="36"/>
      <c r="O500" s="35">
        <v>45</v>
      </c>
      <c r="P500" s="11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38"/>
      <c r="R500" s="838"/>
      <c r="S500" s="838"/>
      <c r="T500" s="83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IFERROR(IF(Y500=0,"",ROUNDUP(Y500/H500,0)*0.00753),"")</f>
        <v/>
      </c>
      <c r="AA500" s="65" t="s">
        <v>45</v>
      </c>
      <c r="AB500" s="66" t="s">
        <v>45</v>
      </c>
      <c r="AC500" s="607" t="s">
        <v>815</v>
      </c>
      <c r="AG500" s="75"/>
      <c r="AJ500" s="79" t="s">
        <v>45</v>
      </c>
      <c r="AK500" s="79">
        <v>0</v>
      </c>
      <c r="BB500" s="608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843"/>
      <c r="B501" s="843"/>
      <c r="C501" s="843"/>
      <c r="D501" s="843"/>
      <c r="E501" s="843"/>
      <c r="F501" s="843"/>
      <c r="G501" s="843"/>
      <c r="H501" s="843"/>
      <c r="I501" s="843"/>
      <c r="J501" s="843"/>
      <c r="K501" s="843"/>
      <c r="L501" s="843"/>
      <c r="M501" s="843"/>
      <c r="N501" s="843"/>
      <c r="O501" s="844"/>
      <c r="P501" s="840" t="s">
        <v>40</v>
      </c>
      <c r="Q501" s="841"/>
      <c r="R501" s="841"/>
      <c r="S501" s="841"/>
      <c r="T501" s="841"/>
      <c r="U501" s="841"/>
      <c r="V501" s="842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hidden="1" x14ac:dyDescent="0.2">
      <c r="A502" s="843"/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4"/>
      <c r="P502" s="840" t="s">
        <v>40</v>
      </c>
      <c r="Q502" s="841"/>
      <c r="R502" s="841"/>
      <c r="S502" s="841"/>
      <c r="T502" s="841"/>
      <c r="U502" s="841"/>
      <c r="V502" s="842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835" t="s">
        <v>114</v>
      </c>
      <c r="B503" s="835"/>
      <c r="C503" s="835"/>
      <c r="D503" s="835"/>
      <c r="E503" s="835"/>
      <c r="F503" s="835"/>
      <c r="G503" s="835"/>
      <c r="H503" s="835"/>
      <c r="I503" s="835"/>
      <c r="J503" s="835"/>
      <c r="K503" s="835"/>
      <c r="L503" s="835"/>
      <c r="M503" s="835"/>
      <c r="N503" s="835"/>
      <c r="O503" s="835"/>
      <c r="P503" s="835"/>
      <c r="Q503" s="835"/>
      <c r="R503" s="835"/>
      <c r="S503" s="835"/>
      <c r="T503" s="835"/>
      <c r="U503" s="835"/>
      <c r="V503" s="835"/>
      <c r="W503" s="835"/>
      <c r="X503" s="835"/>
      <c r="Y503" s="835"/>
      <c r="Z503" s="835"/>
      <c r="AA503" s="63"/>
      <c r="AB503" s="63"/>
      <c r="AC503" s="63"/>
    </row>
    <row r="504" spans="1:68" ht="27" hidden="1" customHeight="1" x14ac:dyDescent="0.25">
      <c r="A504" s="60" t="s">
        <v>816</v>
      </c>
      <c r="B504" s="60" t="s">
        <v>817</v>
      </c>
      <c r="C504" s="34">
        <v>4301032045</v>
      </c>
      <c r="D504" s="836">
        <v>4680115884335</v>
      </c>
      <c r="E504" s="836"/>
      <c r="F504" s="59">
        <v>0.06</v>
      </c>
      <c r="G504" s="35">
        <v>20</v>
      </c>
      <c r="H504" s="59">
        <v>1.2</v>
      </c>
      <c r="I504" s="59">
        <v>1.8</v>
      </c>
      <c r="J504" s="35">
        <v>200</v>
      </c>
      <c r="K504" s="35" t="s">
        <v>820</v>
      </c>
      <c r="L504" s="35" t="s">
        <v>45</v>
      </c>
      <c r="M504" s="36" t="s">
        <v>819</v>
      </c>
      <c r="N504" s="36"/>
      <c r="O504" s="35">
        <v>60</v>
      </c>
      <c r="P504" s="11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38"/>
      <c r="R504" s="838"/>
      <c r="S504" s="838"/>
      <c r="T504" s="83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IFERROR(IF(Y504=0,"",ROUNDUP(Y504/H504,0)*0.00627),"")</f>
        <v/>
      </c>
      <c r="AA504" s="65" t="s">
        <v>45</v>
      </c>
      <c r="AB504" s="66" t="s">
        <v>45</v>
      </c>
      <c r="AC504" s="609" t="s">
        <v>818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821</v>
      </c>
      <c r="B505" s="60" t="s">
        <v>822</v>
      </c>
      <c r="C505" s="34">
        <v>4301170011</v>
      </c>
      <c r="D505" s="836">
        <v>4680115884113</v>
      </c>
      <c r="E505" s="836"/>
      <c r="F505" s="59">
        <v>0.11</v>
      </c>
      <c r="G505" s="35">
        <v>12</v>
      </c>
      <c r="H505" s="59">
        <v>1.32</v>
      </c>
      <c r="I505" s="59">
        <v>1.88</v>
      </c>
      <c r="J505" s="35">
        <v>200</v>
      </c>
      <c r="K505" s="35" t="s">
        <v>820</v>
      </c>
      <c r="L505" s="35" t="s">
        <v>45</v>
      </c>
      <c r="M505" s="36" t="s">
        <v>819</v>
      </c>
      <c r="N505" s="36"/>
      <c r="O505" s="35">
        <v>150</v>
      </c>
      <c r="P505" s="11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38"/>
      <c r="R505" s="838"/>
      <c r="S505" s="838"/>
      <c r="T505" s="83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IFERROR(IF(Y505=0,"",ROUNDUP(Y505/H505,0)*0.00627),"")</f>
        <v/>
      </c>
      <c r="AA505" s="65" t="s">
        <v>45</v>
      </c>
      <c r="AB505" s="66" t="s">
        <v>45</v>
      </c>
      <c r="AC505" s="611" t="s">
        <v>823</v>
      </c>
      <c r="AG505" s="75"/>
      <c r="AJ505" s="79" t="s">
        <v>45</v>
      </c>
      <c r="AK505" s="79">
        <v>0</v>
      </c>
      <c r="BB505" s="612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843"/>
      <c r="B506" s="843"/>
      <c r="C506" s="843"/>
      <c r="D506" s="843"/>
      <c r="E506" s="843"/>
      <c r="F506" s="843"/>
      <c r="G506" s="843"/>
      <c r="H506" s="843"/>
      <c r="I506" s="843"/>
      <c r="J506" s="843"/>
      <c r="K506" s="843"/>
      <c r="L506" s="843"/>
      <c r="M506" s="843"/>
      <c r="N506" s="843"/>
      <c r="O506" s="844"/>
      <c r="P506" s="840" t="s">
        <v>40</v>
      </c>
      <c r="Q506" s="841"/>
      <c r="R506" s="841"/>
      <c r="S506" s="841"/>
      <c r="T506" s="841"/>
      <c r="U506" s="841"/>
      <c r="V506" s="842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843"/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4"/>
      <c r="P507" s="840" t="s">
        <v>40</v>
      </c>
      <c r="Q507" s="841"/>
      <c r="R507" s="841"/>
      <c r="S507" s="841"/>
      <c r="T507" s="841"/>
      <c r="U507" s="841"/>
      <c r="V507" s="842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hidden="1" customHeight="1" x14ac:dyDescent="0.25">
      <c r="A508" s="834" t="s">
        <v>824</v>
      </c>
      <c r="B508" s="834"/>
      <c r="C508" s="834"/>
      <c r="D508" s="834"/>
      <c r="E508" s="834"/>
      <c r="F508" s="834"/>
      <c r="G508" s="834"/>
      <c r="H508" s="834"/>
      <c r="I508" s="834"/>
      <c r="J508" s="834"/>
      <c r="K508" s="834"/>
      <c r="L508" s="834"/>
      <c r="M508" s="834"/>
      <c r="N508" s="834"/>
      <c r="O508" s="834"/>
      <c r="P508" s="834"/>
      <c r="Q508" s="834"/>
      <c r="R508" s="834"/>
      <c r="S508" s="834"/>
      <c r="T508" s="834"/>
      <c r="U508" s="834"/>
      <c r="V508" s="834"/>
      <c r="W508" s="834"/>
      <c r="X508" s="834"/>
      <c r="Y508" s="834"/>
      <c r="Z508" s="834"/>
      <c r="AA508" s="62"/>
      <c r="AB508" s="62"/>
      <c r="AC508" s="62"/>
    </row>
    <row r="509" spans="1:68" ht="14.25" hidden="1" customHeight="1" x14ac:dyDescent="0.25">
      <c r="A509" s="835" t="s">
        <v>179</v>
      </c>
      <c r="B509" s="835"/>
      <c r="C509" s="835"/>
      <c r="D509" s="835"/>
      <c r="E509" s="835"/>
      <c r="F509" s="835"/>
      <c r="G509" s="835"/>
      <c r="H509" s="835"/>
      <c r="I509" s="835"/>
      <c r="J509" s="835"/>
      <c r="K509" s="835"/>
      <c r="L509" s="835"/>
      <c r="M509" s="835"/>
      <c r="N509" s="835"/>
      <c r="O509" s="835"/>
      <c r="P509" s="835"/>
      <c r="Q509" s="835"/>
      <c r="R509" s="835"/>
      <c r="S509" s="835"/>
      <c r="T509" s="835"/>
      <c r="U509" s="835"/>
      <c r="V509" s="835"/>
      <c r="W509" s="835"/>
      <c r="X509" s="835"/>
      <c r="Y509" s="835"/>
      <c r="Z509" s="835"/>
      <c r="AA509" s="63"/>
      <c r="AB509" s="63"/>
      <c r="AC509" s="63"/>
    </row>
    <row r="510" spans="1:68" ht="27" hidden="1" customHeight="1" x14ac:dyDescent="0.25">
      <c r="A510" s="60" t="s">
        <v>825</v>
      </c>
      <c r="B510" s="60" t="s">
        <v>826</v>
      </c>
      <c r="C510" s="34">
        <v>4301020315</v>
      </c>
      <c r="D510" s="836">
        <v>4607091389364</v>
      </c>
      <c r="E510" s="836"/>
      <c r="F510" s="59">
        <v>0.42</v>
      </c>
      <c r="G510" s="35">
        <v>6</v>
      </c>
      <c r="H510" s="59">
        <v>2.52</v>
      </c>
      <c r="I510" s="59">
        <v>2.75</v>
      </c>
      <c r="J510" s="35">
        <v>156</v>
      </c>
      <c r="K510" s="35" t="s">
        <v>89</v>
      </c>
      <c r="L510" s="35" t="s">
        <v>45</v>
      </c>
      <c r="M510" s="36" t="s">
        <v>82</v>
      </c>
      <c r="N510" s="36"/>
      <c r="O510" s="35">
        <v>40</v>
      </c>
      <c r="P510" s="11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38"/>
      <c r="R510" s="838"/>
      <c r="S510" s="838"/>
      <c r="T510" s="839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IFERROR(IF(Y510=0,"",ROUNDUP(Y510/H510,0)*0.00753),"")</f>
        <v/>
      </c>
      <c r="AA510" s="65" t="s">
        <v>45</v>
      </c>
      <c r="AB510" s="66" t="s">
        <v>45</v>
      </c>
      <c r="AC510" s="613" t="s">
        <v>827</v>
      </c>
      <c r="AG510" s="75"/>
      <c r="AJ510" s="79" t="s">
        <v>45</v>
      </c>
      <c r="AK510" s="79">
        <v>0</v>
      </c>
      <c r="BB510" s="614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idden="1" x14ac:dyDescent="0.2">
      <c r="A511" s="843"/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4"/>
      <c r="P511" s="840" t="s">
        <v>40</v>
      </c>
      <c r="Q511" s="841"/>
      <c r="R511" s="841"/>
      <c r="S511" s="841"/>
      <c r="T511" s="841"/>
      <c r="U511" s="841"/>
      <c r="V511" s="842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hidden="1" x14ac:dyDescent="0.2">
      <c r="A512" s="843"/>
      <c r="B512" s="843"/>
      <c r="C512" s="843"/>
      <c r="D512" s="843"/>
      <c r="E512" s="843"/>
      <c r="F512" s="843"/>
      <c r="G512" s="843"/>
      <c r="H512" s="843"/>
      <c r="I512" s="843"/>
      <c r="J512" s="843"/>
      <c r="K512" s="843"/>
      <c r="L512" s="843"/>
      <c r="M512" s="843"/>
      <c r="N512" s="843"/>
      <c r="O512" s="844"/>
      <c r="P512" s="840" t="s">
        <v>40</v>
      </c>
      <c r="Q512" s="841"/>
      <c r="R512" s="841"/>
      <c r="S512" s="841"/>
      <c r="T512" s="841"/>
      <c r="U512" s="841"/>
      <c r="V512" s="842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14.25" hidden="1" customHeight="1" x14ac:dyDescent="0.25">
      <c r="A513" s="835" t="s">
        <v>78</v>
      </c>
      <c r="B513" s="835"/>
      <c r="C513" s="835"/>
      <c r="D513" s="835"/>
      <c r="E513" s="835"/>
      <c r="F513" s="835"/>
      <c r="G513" s="835"/>
      <c r="H513" s="835"/>
      <c r="I513" s="835"/>
      <c r="J513" s="835"/>
      <c r="K513" s="835"/>
      <c r="L513" s="835"/>
      <c r="M513" s="835"/>
      <c r="N513" s="835"/>
      <c r="O513" s="835"/>
      <c r="P513" s="835"/>
      <c r="Q513" s="835"/>
      <c r="R513" s="835"/>
      <c r="S513" s="835"/>
      <c r="T513" s="835"/>
      <c r="U513" s="835"/>
      <c r="V513" s="835"/>
      <c r="W513" s="835"/>
      <c r="X513" s="835"/>
      <c r="Y513" s="835"/>
      <c r="Z513" s="835"/>
      <c r="AA513" s="63"/>
      <c r="AB513" s="63"/>
      <c r="AC513" s="63"/>
    </row>
    <row r="514" spans="1:68" ht="27" customHeight="1" x14ac:dyDescent="0.25">
      <c r="A514" s="60" t="s">
        <v>828</v>
      </c>
      <c r="B514" s="60" t="s">
        <v>829</v>
      </c>
      <c r="C514" s="34">
        <v>4301031324</v>
      </c>
      <c r="D514" s="836">
        <v>4607091389739</v>
      </c>
      <c r="E514" s="836"/>
      <c r="F514" s="59">
        <v>0.7</v>
      </c>
      <c r="G514" s="35">
        <v>6</v>
      </c>
      <c r="H514" s="59">
        <v>4.2</v>
      </c>
      <c r="I514" s="59">
        <v>4.43</v>
      </c>
      <c r="J514" s="35">
        <v>156</v>
      </c>
      <c r="K514" s="35" t="s">
        <v>89</v>
      </c>
      <c r="L514" s="35" t="s">
        <v>45</v>
      </c>
      <c r="M514" s="36" t="s">
        <v>82</v>
      </c>
      <c r="N514" s="36"/>
      <c r="O514" s="35">
        <v>50</v>
      </c>
      <c r="P514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38"/>
      <c r="R514" s="838"/>
      <c r="S514" s="838"/>
      <c r="T514" s="839"/>
      <c r="U514" s="37" t="s">
        <v>45</v>
      </c>
      <c r="V514" s="37" t="s">
        <v>45</v>
      </c>
      <c r="W514" s="38" t="s">
        <v>0</v>
      </c>
      <c r="X514" s="56">
        <v>80</v>
      </c>
      <c r="Y514" s="53">
        <f>IFERROR(IF(X514="",0,CEILING((X514/$H514),1)*$H514),"")</f>
        <v>84</v>
      </c>
      <c r="Z514" s="39">
        <f>IFERROR(IF(Y514=0,"",ROUNDUP(Y514/H514,0)*0.00753),"")</f>
        <v>0.15060000000000001</v>
      </c>
      <c r="AA514" s="65" t="s">
        <v>45</v>
      </c>
      <c r="AB514" s="66" t="s">
        <v>45</v>
      </c>
      <c r="AC514" s="615" t="s">
        <v>830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84.380952380952365</v>
      </c>
      <c r="BN514" s="75">
        <f>IFERROR(Y514*I514/H514,"0")</f>
        <v>88.6</v>
      </c>
      <c r="BO514" s="75">
        <f>IFERROR(1/J514*(X514/H514),"0")</f>
        <v>0.1221001221001221</v>
      </c>
      <c r="BP514" s="75">
        <f>IFERROR(1/J514*(Y514/H514),"0")</f>
        <v>0.12820512820512819</v>
      </c>
    </row>
    <row r="515" spans="1:68" ht="27" hidden="1" customHeight="1" x14ac:dyDescent="0.25">
      <c r="A515" s="60" t="s">
        <v>831</v>
      </c>
      <c r="B515" s="60" t="s">
        <v>832</v>
      </c>
      <c r="C515" s="34">
        <v>4301031363</v>
      </c>
      <c r="D515" s="836">
        <v>4607091389425</v>
      </c>
      <c r="E515" s="836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38"/>
      <c r="R515" s="838"/>
      <c r="S515" s="838"/>
      <c r="T515" s="839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17" t="s">
        <v>833</v>
      </c>
      <c r="AG515" s="75"/>
      <c r="AJ515" s="79" t="s">
        <v>45</v>
      </c>
      <c r="AK515" s="79">
        <v>0</v>
      </c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834</v>
      </c>
      <c r="B516" s="60" t="s">
        <v>835</v>
      </c>
      <c r="C516" s="34">
        <v>4301031334</v>
      </c>
      <c r="D516" s="836">
        <v>4680115880771</v>
      </c>
      <c r="E516" s="836"/>
      <c r="F516" s="59">
        <v>0.28000000000000003</v>
      </c>
      <c r="G516" s="35">
        <v>6</v>
      </c>
      <c r="H516" s="59">
        <v>1.68</v>
      </c>
      <c r="I516" s="59">
        <v>1.81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38"/>
      <c r="R516" s="838"/>
      <c r="S516" s="838"/>
      <c r="T516" s="83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9" t="s">
        <v>836</v>
      </c>
      <c r="AG516" s="75"/>
      <c r="AJ516" s="79" t="s">
        <v>45</v>
      </c>
      <c r="AK516" s="79">
        <v>0</v>
      </c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837</v>
      </c>
      <c r="B517" s="60" t="s">
        <v>838</v>
      </c>
      <c r="C517" s="34">
        <v>4301031359</v>
      </c>
      <c r="D517" s="836">
        <v>4607091389500</v>
      </c>
      <c r="E517" s="836"/>
      <c r="F517" s="59">
        <v>0.35</v>
      </c>
      <c r="G517" s="35">
        <v>6</v>
      </c>
      <c r="H517" s="59">
        <v>2.1</v>
      </c>
      <c r="I517" s="59">
        <v>2.23</v>
      </c>
      <c r="J517" s="35">
        <v>234</v>
      </c>
      <c r="K517" s="35" t="s">
        <v>83</v>
      </c>
      <c r="L517" s="35" t="s">
        <v>45</v>
      </c>
      <c r="M517" s="36" t="s">
        <v>82</v>
      </c>
      <c r="N517" s="36"/>
      <c r="O517" s="35">
        <v>50</v>
      </c>
      <c r="P517" s="1114" t="s">
        <v>839</v>
      </c>
      <c r="Q517" s="838"/>
      <c r="R517" s="838"/>
      <c r="S517" s="838"/>
      <c r="T517" s="839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IFERROR(IF(Y517=0,"",ROUNDUP(Y517/H517,0)*0.00502),"")</f>
        <v/>
      </c>
      <c r="AA517" s="65" t="s">
        <v>45</v>
      </c>
      <c r="AB517" s="66" t="s">
        <v>45</v>
      </c>
      <c r="AC517" s="621" t="s">
        <v>836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837</v>
      </c>
      <c r="B518" s="60" t="s">
        <v>840</v>
      </c>
      <c r="C518" s="34">
        <v>4301031327</v>
      </c>
      <c r="D518" s="836">
        <v>4607091389500</v>
      </c>
      <c r="E518" s="836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11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838"/>
      <c r="R518" s="838"/>
      <c r="S518" s="838"/>
      <c r="T518" s="83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23" t="s">
        <v>836</v>
      </c>
      <c r="AG518" s="75"/>
      <c r="AJ518" s="79" t="s">
        <v>45</v>
      </c>
      <c r="AK518" s="79">
        <v>0</v>
      </c>
      <c r="BB518" s="624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43"/>
      <c r="B519" s="843"/>
      <c r="C519" s="843"/>
      <c r="D519" s="843"/>
      <c r="E519" s="843"/>
      <c r="F519" s="843"/>
      <c r="G519" s="843"/>
      <c r="H519" s="843"/>
      <c r="I519" s="843"/>
      <c r="J519" s="843"/>
      <c r="K519" s="843"/>
      <c r="L519" s="843"/>
      <c r="M519" s="843"/>
      <c r="N519" s="843"/>
      <c r="O519" s="844"/>
      <c r="P519" s="840" t="s">
        <v>40</v>
      </c>
      <c r="Q519" s="841"/>
      <c r="R519" s="841"/>
      <c r="S519" s="841"/>
      <c r="T519" s="841"/>
      <c r="U519" s="841"/>
      <c r="V519" s="842"/>
      <c r="W519" s="40" t="s">
        <v>39</v>
      </c>
      <c r="X519" s="41">
        <f>IFERROR(X514/H514,"0")+IFERROR(X515/H515,"0")+IFERROR(X516/H516,"0")+IFERROR(X517/H517,"0")+IFERROR(X518/H518,"0")</f>
        <v>19.047619047619047</v>
      </c>
      <c r="Y519" s="41">
        <f>IFERROR(Y514/H514,"0")+IFERROR(Y515/H515,"0")+IFERROR(Y516/H516,"0")+IFERROR(Y517/H517,"0")+IFERROR(Y518/H518,"0")</f>
        <v>20</v>
      </c>
      <c r="Z519" s="41">
        <f>IFERROR(IF(Z514="",0,Z514),"0")+IFERROR(IF(Z515="",0,Z515),"0")+IFERROR(IF(Z516="",0,Z516),"0")+IFERROR(IF(Z517="",0,Z517),"0")+IFERROR(IF(Z518="",0,Z518),"0")</f>
        <v>0.15060000000000001</v>
      </c>
      <c r="AA519" s="64"/>
      <c r="AB519" s="64"/>
      <c r="AC519" s="64"/>
    </row>
    <row r="520" spans="1:68" x14ac:dyDescent="0.2">
      <c r="A520" s="843"/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4"/>
      <c r="P520" s="840" t="s">
        <v>40</v>
      </c>
      <c r="Q520" s="841"/>
      <c r="R520" s="841"/>
      <c r="S520" s="841"/>
      <c r="T520" s="841"/>
      <c r="U520" s="841"/>
      <c r="V520" s="842"/>
      <c r="W520" s="40" t="s">
        <v>0</v>
      </c>
      <c r="X520" s="41">
        <f>IFERROR(SUM(X514:X518),"0")</f>
        <v>80</v>
      </c>
      <c r="Y520" s="41">
        <f>IFERROR(SUM(Y514:Y518),"0")</f>
        <v>84</v>
      </c>
      <c r="Z520" s="40"/>
      <c r="AA520" s="64"/>
      <c r="AB520" s="64"/>
      <c r="AC520" s="64"/>
    </row>
    <row r="521" spans="1:68" ht="14.25" hidden="1" customHeight="1" x14ac:dyDescent="0.25">
      <c r="A521" s="835" t="s">
        <v>114</v>
      </c>
      <c r="B521" s="835"/>
      <c r="C521" s="835"/>
      <c r="D521" s="835"/>
      <c r="E521" s="835"/>
      <c r="F521" s="835"/>
      <c r="G521" s="835"/>
      <c r="H521" s="835"/>
      <c r="I521" s="835"/>
      <c r="J521" s="835"/>
      <c r="K521" s="835"/>
      <c r="L521" s="835"/>
      <c r="M521" s="835"/>
      <c r="N521" s="835"/>
      <c r="O521" s="835"/>
      <c r="P521" s="835"/>
      <c r="Q521" s="835"/>
      <c r="R521" s="835"/>
      <c r="S521" s="835"/>
      <c r="T521" s="835"/>
      <c r="U521" s="835"/>
      <c r="V521" s="835"/>
      <c r="W521" s="835"/>
      <c r="X521" s="835"/>
      <c r="Y521" s="835"/>
      <c r="Z521" s="835"/>
      <c r="AA521" s="63"/>
      <c r="AB521" s="63"/>
      <c r="AC521" s="63"/>
    </row>
    <row r="522" spans="1:68" ht="27" hidden="1" customHeight="1" x14ac:dyDescent="0.25">
      <c r="A522" s="60" t="s">
        <v>841</v>
      </c>
      <c r="B522" s="60" t="s">
        <v>842</v>
      </c>
      <c r="C522" s="34">
        <v>4301032046</v>
      </c>
      <c r="D522" s="836">
        <v>4680115884359</v>
      </c>
      <c r="E522" s="836"/>
      <c r="F522" s="59">
        <v>0.06</v>
      </c>
      <c r="G522" s="35">
        <v>20</v>
      </c>
      <c r="H522" s="59">
        <v>1.2</v>
      </c>
      <c r="I522" s="59">
        <v>1.8</v>
      </c>
      <c r="J522" s="35">
        <v>200</v>
      </c>
      <c r="K522" s="35" t="s">
        <v>820</v>
      </c>
      <c r="L522" s="35" t="s">
        <v>45</v>
      </c>
      <c r="M522" s="36" t="s">
        <v>819</v>
      </c>
      <c r="N522" s="36"/>
      <c r="O522" s="35">
        <v>60</v>
      </c>
      <c r="P522" s="11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38"/>
      <c r="R522" s="838"/>
      <c r="S522" s="838"/>
      <c r="T522" s="839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25" t="s">
        <v>823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idden="1" x14ac:dyDescent="0.2">
      <c r="A523" s="843"/>
      <c r="B523" s="843"/>
      <c r="C523" s="843"/>
      <c r="D523" s="843"/>
      <c r="E523" s="843"/>
      <c r="F523" s="843"/>
      <c r="G523" s="843"/>
      <c r="H523" s="843"/>
      <c r="I523" s="843"/>
      <c r="J523" s="843"/>
      <c r="K523" s="843"/>
      <c r="L523" s="843"/>
      <c r="M523" s="843"/>
      <c r="N523" s="843"/>
      <c r="O523" s="844"/>
      <c r="P523" s="840" t="s">
        <v>40</v>
      </c>
      <c r="Q523" s="841"/>
      <c r="R523" s="841"/>
      <c r="S523" s="841"/>
      <c r="T523" s="841"/>
      <c r="U523" s="841"/>
      <c r="V523" s="842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hidden="1" x14ac:dyDescent="0.2">
      <c r="A524" s="843"/>
      <c r="B524" s="843"/>
      <c r="C524" s="843"/>
      <c r="D524" s="843"/>
      <c r="E524" s="843"/>
      <c r="F524" s="843"/>
      <c r="G524" s="843"/>
      <c r="H524" s="843"/>
      <c r="I524" s="843"/>
      <c r="J524" s="843"/>
      <c r="K524" s="843"/>
      <c r="L524" s="843"/>
      <c r="M524" s="843"/>
      <c r="N524" s="843"/>
      <c r="O524" s="844"/>
      <c r="P524" s="840" t="s">
        <v>40</v>
      </c>
      <c r="Q524" s="841"/>
      <c r="R524" s="841"/>
      <c r="S524" s="841"/>
      <c r="T524" s="841"/>
      <c r="U524" s="841"/>
      <c r="V524" s="842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4.25" hidden="1" customHeight="1" x14ac:dyDescent="0.25">
      <c r="A525" s="835" t="s">
        <v>843</v>
      </c>
      <c r="B525" s="835"/>
      <c r="C525" s="835"/>
      <c r="D525" s="835"/>
      <c r="E525" s="835"/>
      <c r="F525" s="835"/>
      <c r="G525" s="835"/>
      <c r="H525" s="835"/>
      <c r="I525" s="835"/>
      <c r="J525" s="835"/>
      <c r="K525" s="835"/>
      <c r="L525" s="835"/>
      <c r="M525" s="835"/>
      <c r="N525" s="835"/>
      <c r="O525" s="835"/>
      <c r="P525" s="835"/>
      <c r="Q525" s="835"/>
      <c r="R525" s="835"/>
      <c r="S525" s="835"/>
      <c r="T525" s="835"/>
      <c r="U525" s="835"/>
      <c r="V525" s="835"/>
      <c r="W525" s="835"/>
      <c r="X525" s="835"/>
      <c r="Y525" s="835"/>
      <c r="Z525" s="835"/>
      <c r="AA525" s="63"/>
      <c r="AB525" s="63"/>
      <c r="AC525" s="63"/>
    </row>
    <row r="526" spans="1:68" ht="27" hidden="1" customHeight="1" x14ac:dyDescent="0.25">
      <c r="A526" s="60" t="s">
        <v>844</v>
      </c>
      <c r="B526" s="60" t="s">
        <v>845</v>
      </c>
      <c r="C526" s="34">
        <v>4301040357</v>
      </c>
      <c r="D526" s="836">
        <v>4680115884564</v>
      </c>
      <c r="E526" s="836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820</v>
      </c>
      <c r="L526" s="35" t="s">
        <v>45</v>
      </c>
      <c r="M526" s="36" t="s">
        <v>819</v>
      </c>
      <c r="N526" s="36"/>
      <c r="O526" s="35">
        <v>60</v>
      </c>
      <c r="P526" s="111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38"/>
      <c r="R526" s="838"/>
      <c r="S526" s="838"/>
      <c r="T526" s="839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846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idden="1" x14ac:dyDescent="0.2">
      <c r="A527" s="843"/>
      <c r="B527" s="843"/>
      <c r="C527" s="843"/>
      <c r="D527" s="843"/>
      <c r="E527" s="843"/>
      <c r="F527" s="843"/>
      <c r="G527" s="843"/>
      <c r="H527" s="843"/>
      <c r="I527" s="843"/>
      <c r="J527" s="843"/>
      <c r="K527" s="843"/>
      <c r="L527" s="843"/>
      <c r="M527" s="843"/>
      <c r="N527" s="843"/>
      <c r="O527" s="844"/>
      <c r="P527" s="840" t="s">
        <v>40</v>
      </c>
      <c r="Q527" s="841"/>
      <c r="R527" s="841"/>
      <c r="S527" s="841"/>
      <c r="T527" s="841"/>
      <c r="U527" s="841"/>
      <c r="V527" s="842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hidden="1" x14ac:dyDescent="0.2">
      <c r="A528" s="843"/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4"/>
      <c r="P528" s="840" t="s">
        <v>40</v>
      </c>
      <c r="Q528" s="841"/>
      <c r="R528" s="841"/>
      <c r="S528" s="841"/>
      <c r="T528" s="841"/>
      <c r="U528" s="841"/>
      <c r="V528" s="842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hidden="1" customHeight="1" x14ac:dyDescent="0.25">
      <c r="A529" s="834" t="s">
        <v>847</v>
      </c>
      <c r="B529" s="834"/>
      <c r="C529" s="834"/>
      <c r="D529" s="834"/>
      <c r="E529" s="834"/>
      <c r="F529" s="834"/>
      <c r="G529" s="834"/>
      <c r="H529" s="834"/>
      <c r="I529" s="834"/>
      <c r="J529" s="834"/>
      <c r="K529" s="834"/>
      <c r="L529" s="834"/>
      <c r="M529" s="834"/>
      <c r="N529" s="834"/>
      <c r="O529" s="834"/>
      <c r="P529" s="834"/>
      <c r="Q529" s="834"/>
      <c r="R529" s="834"/>
      <c r="S529" s="834"/>
      <c r="T529" s="834"/>
      <c r="U529" s="834"/>
      <c r="V529" s="834"/>
      <c r="W529" s="834"/>
      <c r="X529" s="834"/>
      <c r="Y529" s="834"/>
      <c r="Z529" s="834"/>
      <c r="AA529" s="62"/>
      <c r="AB529" s="62"/>
      <c r="AC529" s="62"/>
    </row>
    <row r="530" spans="1:68" ht="14.25" hidden="1" customHeight="1" x14ac:dyDescent="0.25">
      <c r="A530" s="835" t="s">
        <v>78</v>
      </c>
      <c r="B530" s="835"/>
      <c r="C530" s="835"/>
      <c r="D530" s="835"/>
      <c r="E530" s="835"/>
      <c r="F530" s="835"/>
      <c r="G530" s="835"/>
      <c r="H530" s="835"/>
      <c r="I530" s="835"/>
      <c r="J530" s="835"/>
      <c r="K530" s="835"/>
      <c r="L530" s="835"/>
      <c r="M530" s="835"/>
      <c r="N530" s="835"/>
      <c r="O530" s="835"/>
      <c r="P530" s="835"/>
      <c r="Q530" s="835"/>
      <c r="R530" s="835"/>
      <c r="S530" s="835"/>
      <c r="T530" s="835"/>
      <c r="U530" s="835"/>
      <c r="V530" s="835"/>
      <c r="W530" s="835"/>
      <c r="X530" s="835"/>
      <c r="Y530" s="835"/>
      <c r="Z530" s="835"/>
      <c r="AA530" s="63"/>
      <c r="AB530" s="63"/>
      <c r="AC530" s="63"/>
    </row>
    <row r="531" spans="1:68" ht="27" hidden="1" customHeight="1" x14ac:dyDescent="0.25">
      <c r="A531" s="60" t="s">
        <v>848</v>
      </c>
      <c r="B531" s="60" t="s">
        <v>849</v>
      </c>
      <c r="C531" s="34">
        <v>4301031294</v>
      </c>
      <c r="D531" s="836">
        <v>4680115885189</v>
      </c>
      <c r="E531" s="836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38"/>
      <c r="R531" s="838"/>
      <c r="S531" s="838"/>
      <c r="T531" s="83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850</v>
      </c>
      <c r="AG531" s="75"/>
      <c r="AJ531" s="79" t="s">
        <v>45</v>
      </c>
      <c r="AK531" s="79">
        <v>0</v>
      </c>
      <c r="BB531" s="630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hidden="1" customHeight="1" x14ac:dyDescent="0.25">
      <c r="A532" s="60" t="s">
        <v>851</v>
      </c>
      <c r="B532" s="60" t="s">
        <v>852</v>
      </c>
      <c r="C532" s="34">
        <v>4301031293</v>
      </c>
      <c r="D532" s="836">
        <v>4680115885172</v>
      </c>
      <c r="E532" s="836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38"/>
      <c r="R532" s="838"/>
      <c r="S532" s="838"/>
      <c r="T532" s="83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850</v>
      </c>
      <c r="AG532" s="75"/>
      <c r="AJ532" s="79" t="s">
        <v>45</v>
      </c>
      <c r="AK532" s="79">
        <v>0</v>
      </c>
      <c r="BB532" s="632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hidden="1" customHeight="1" x14ac:dyDescent="0.25">
      <c r="A533" s="60" t="s">
        <v>853</v>
      </c>
      <c r="B533" s="60" t="s">
        <v>854</v>
      </c>
      <c r="C533" s="34">
        <v>4301031291</v>
      </c>
      <c r="D533" s="836">
        <v>4680115885110</v>
      </c>
      <c r="E533" s="836"/>
      <c r="F533" s="59">
        <v>0.2</v>
      </c>
      <c r="G533" s="35">
        <v>6</v>
      </c>
      <c r="H533" s="59">
        <v>1.2</v>
      </c>
      <c r="I533" s="59">
        <v>2.02</v>
      </c>
      <c r="J533" s="35">
        <v>234</v>
      </c>
      <c r="K533" s="35" t="s">
        <v>83</v>
      </c>
      <c r="L533" s="35" t="s">
        <v>45</v>
      </c>
      <c r="M533" s="36" t="s">
        <v>82</v>
      </c>
      <c r="N533" s="36"/>
      <c r="O533" s="35">
        <v>35</v>
      </c>
      <c r="P533" s="11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38"/>
      <c r="R533" s="838"/>
      <c r="S533" s="838"/>
      <c r="T533" s="839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IFERROR(IF(Y533=0,"",ROUNDUP(Y533/H533,0)*0.00502),"")</f>
        <v/>
      </c>
      <c r="AA533" s="65" t="s">
        <v>45</v>
      </c>
      <c r="AB533" s="66" t="s">
        <v>45</v>
      </c>
      <c r="AC533" s="633" t="s">
        <v>855</v>
      </c>
      <c r="AG533" s="75"/>
      <c r="AJ533" s="79" t="s">
        <v>45</v>
      </c>
      <c r="AK533" s="79">
        <v>0</v>
      </c>
      <c r="BB533" s="63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856</v>
      </c>
      <c r="B534" s="60" t="s">
        <v>857</v>
      </c>
      <c r="C534" s="34">
        <v>4301031329</v>
      </c>
      <c r="D534" s="836">
        <v>4680115885219</v>
      </c>
      <c r="E534" s="836"/>
      <c r="F534" s="59">
        <v>0.28000000000000003</v>
      </c>
      <c r="G534" s="35">
        <v>6</v>
      </c>
      <c r="H534" s="59">
        <v>1.68</v>
      </c>
      <c r="I534" s="59">
        <v>2.5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1121" t="s">
        <v>858</v>
      </c>
      <c r="Q534" s="838"/>
      <c r="R534" s="838"/>
      <c r="S534" s="838"/>
      <c r="T534" s="83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859</v>
      </c>
      <c r="AG534" s="75"/>
      <c r="AJ534" s="79" t="s">
        <v>45</v>
      </c>
      <c r="AK534" s="79">
        <v>0</v>
      </c>
      <c r="BB534" s="636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843"/>
      <c r="B535" s="843"/>
      <c r="C535" s="843"/>
      <c r="D535" s="843"/>
      <c r="E535" s="843"/>
      <c r="F535" s="843"/>
      <c r="G535" s="843"/>
      <c r="H535" s="843"/>
      <c r="I535" s="843"/>
      <c r="J535" s="843"/>
      <c r="K535" s="843"/>
      <c r="L535" s="843"/>
      <c r="M535" s="843"/>
      <c r="N535" s="843"/>
      <c r="O535" s="844"/>
      <c r="P535" s="840" t="s">
        <v>40</v>
      </c>
      <c r="Q535" s="841"/>
      <c r="R535" s="841"/>
      <c r="S535" s="841"/>
      <c r="T535" s="841"/>
      <c r="U535" s="841"/>
      <c r="V535" s="842"/>
      <c r="W535" s="40" t="s">
        <v>39</v>
      </c>
      <c r="X535" s="41">
        <f>IFERROR(X531/H531,"0")+IFERROR(X532/H532,"0")+IFERROR(X533/H533,"0")+IFERROR(X534/H534,"0")</f>
        <v>0</v>
      </c>
      <c r="Y535" s="41">
        <f>IFERROR(Y531/H531,"0")+IFERROR(Y532/H532,"0")+IFERROR(Y533/H533,"0")+IFERROR(Y534/H534,"0")</f>
        <v>0</v>
      </c>
      <c r="Z535" s="41">
        <f>IFERROR(IF(Z531="",0,Z531),"0")+IFERROR(IF(Z532="",0,Z532),"0")+IFERROR(IF(Z533="",0,Z533),"0")+IFERROR(IF(Z534="",0,Z534),"0")</f>
        <v>0</v>
      </c>
      <c r="AA535" s="64"/>
      <c r="AB535" s="64"/>
      <c r="AC535" s="64"/>
    </row>
    <row r="536" spans="1:68" hidden="1" x14ac:dyDescent="0.2">
      <c r="A536" s="843"/>
      <c r="B536" s="843"/>
      <c r="C536" s="843"/>
      <c r="D536" s="843"/>
      <c r="E536" s="843"/>
      <c r="F536" s="843"/>
      <c r="G536" s="843"/>
      <c r="H536" s="843"/>
      <c r="I536" s="843"/>
      <c r="J536" s="843"/>
      <c r="K536" s="843"/>
      <c r="L536" s="843"/>
      <c r="M536" s="843"/>
      <c r="N536" s="843"/>
      <c r="O536" s="844"/>
      <c r="P536" s="840" t="s">
        <v>40</v>
      </c>
      <c r="Q536" s="841"/>
      <c r="R536" s="841"/>
      <c r="S536" s="841"/>
      <c r="T536" s="841"/>
      <c r="U536" s="841"/>
      <c r="V536" s="842"/>
      <c r="W536" s="40" t="s">
        <v>0</v>
      </c>
      <c r="X536" s="41">
        <f>IFERROR(SUM(X531:X534),"0")</f>
        <v>0</v>
      </c>
      <c r="Y536" s="41">
        <f>IFERROR(SUM(Y531:Y534),"0")</f>
        <v>0</v>
      </c>
      <c r="Z536" s="40"/>
      <c r="AA536" s="64"/>
      <c r="AB536" s="64"/>
      <c r="AC536" s="64"/>
    </row>
    <row r="537" spans="1:68" ht="16.5" hidden="1" customHeight="1" x14ac:dyDescent="0.25">
      <c r="A537" s="834" t="s">
        <v>860</v>
      </c>
      <c r="B537" s="834"/>
      <c r="C537" s="834"/>
      <c r="D537" s="834"/>
      <c r="E537" s="834"/>
      <c r="F537" s="834"/>
      <c r="G537" s="834"/>
      <c r="H537" s="834"/>
      <c r="I537" s="834"/>
      <c r="J537" s="834"/>
      <c r="K537" s="834"/>
      <c r="L537" s="834"/>
      <c r="M537" s="834"/>
      <c r="N537" s="834"/>
      <c r="O537" s="834"/>
      <c r="P537" s="834"/>
      <c r="Q537" s="834"/>
      <c r="R537" s="834"/>
      <c r="S537" s="834"/>
      <c r="T537" s="834"/>
      <c r="U537" s="834"/>
      <c r="V537" s="834"/>
      <c r="W537" s="834"/>
      <c r="X537" s="834"/>
      <c r="Y537" s="834"/>
      <c r="Z537" s="834"/>
      <c r="AA537" s="62"/>
      <c r="AB537" s="62"/>
      <c r="AC537" s="62"/>
    </row>
    <row r="538" spans="1:68" ht="14.25" hidden="1" customHeight="1" x14ac:dyDescent="0.25">
      <c r="A538" s="835" t="s">
        <v>78</v>
      </c>
      <c r="B538" s="835"/>
      <c r="C538" s="835"/>
      <c r="D538" s="835"/>
      <c r="E538" s="835"/>
      <c r="F538" s="835"/>
      <c r="G538" s="835"/>
      <c r="H538" s="835"/>
      <c r="I538" s="835"/>
      <c r="J538" s="835"/>
      <c r="K538" s="835"/>
      <c r="L538" s="835"/>
      <c r="M538" s="835"/>
      <c r="N538" s="835"/>
      <c r="O538" s="835"/>
      <c r="P538" s="835"/>
      <c r="Q538" s="835"/>
      <c r="R538" s="835"/>
      <c r="S538" s="835"/>
      <c r="T538" s="835"/>
      <c r="U538" s="835"/>
      <c r="V538" s="835"/>
      <c r="W538" s="835"/>
      <c r="X538" s="835"/>
      <c r="Y538" s="835"/>
      <c r="Z538" s="835"/>
      <c r="AA538" s="63"/>
      <c r="AB538" s="63"/>
      <c r="AC538" s="63"/>
    </row>
    <row r="539" spans="1:68" ht="27" hidden="1" customHeight="1" x14ac:dyDescent="0.25">
      <c r="A539" s="60" t="s">
        <v>861</v>
      </c>
      <c r="B539" s="60" t="s">
        <v>862</v>
      </c>
      <c r="C539" s="34">
        <v>4301031261</v>
      </c>
      <c r="D539" s="836">
        <v>4680115885103</v>
      </c>
      <c r="E539" s="836"/>
      <c r="F539" s="59">
        <v>0.27</v>
      </c>
      <c r="G539" s="35">
        <v>6</v>
      </c>
      <c r="H539" s="59">
        <v>1.62</v>
      </c>
      <c r="I539" s="59">
        <v>1.82</v>
      </c>
      <c r="J539" s="35">
        <v>156</v>
      </c>
      <c r="K539" s="35" t="s">
        <v>89</v>
      </c>
      <c r="L539" s="35" t="s">
        <v>45</v>
      </c>
      <c r="M539" s="36" t="s">
        <v>82</v>
      </c>
      <c r="N539" s="36"/>
      <c r="O539" s="35">
        <v>40</v>
      </c>
      <c r="P53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38"/>
      <c r="R539" s="838"/>
      <c r="S539" s="838"/>
      <c r="T539" s="839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IFERROR(IF(Y539=0,"",ROUNDUP(Y539/H539,0)*0.00753),"")</f>
        <v/>
      </c>
      <c r="AA539" s="65" t="s">
        <v>45</v>
      </c>
      <c r="AB539" s="66" t="s">
        <v>45</v>
      </c>
      <c r="AC539" s="637" t="s">
        <v>863</v>
      </c>
      <c r="AG539" s="75"/>
      <c r="AJ539" s="79" t="s">
        <v>45</v>
      </c>
      <c r="AK539" s="79">
        <v>0</v>
      </c>
      <c r="BB539" s="63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idden="1" x14ac:dyDescent="0.2">
      <c r="A540" s="843"/>
      <c r="B540" s="843"/>
      <c r="C540" s="843"/>
      <c r="D540" s="843"/>
      <c r="E540" s="843"/>
      <c r="F540" s="843"/>
      <c r="G540" s="843"/>
      <c r="H540" s="843"/>
      <c r="I540" s="843"/>
      <c r="J540" s="843"/>
      <c r="K540" s="843"/>
      <c r="L540" s="843"/>
      <c r="M540" s="843"/>
      <c r="N540" s="843"/>
      <c r="O540" s="844"/>
      <c r="P540" s="840" t="s">
        <v>40</v>
      </c>
      <c r="Q540" s="841"/>
      <c r="R540" s="841"/>
      <c r="S540" s="841"/>
      <c r="T540" s="841"/>
      <c r="U540" s="841"/>
      <c r="V540" s="842"/>
      <c r="W540" s="40" t="s">
        <v>39</v>
      </c>
      <c r="X540" s="41">
        <f>IFERROR(X539/H539,"0")</f>
        <v>0</v>
      </c>
      <c r="Y540" s="41">
        <f>IFERROR(Y539/H539,"0")</f>
        <v>0</v>
      </c>
      <c r="Z540" s="41">
        <f>IFERROR(IF(Z539="",0,Z539),"0")</f>
        <v>0</v>
      </c>
      <c r="AA540" s="64"/>
      <c r="AB540" s="64"/>
      <c r="AC540" s="64"/>
    </row>
    <row r="541" spans="1:68" hidden="1" x14ac:dyDescent="0.2">
      <c r="A541" s="843"/>
      <c r="B541" s="843"/>
      <c r="C541" s="843"/>
      <c r="D541" s="843"/>
      <c r="E541" s="843"/>
      <c r="F541" s="843"/>
      <c r="G541" s="843"/>
      <c r="H541" s="843"/>
      <c r="I541" s="843"/>
      <c r="J541" s="843"/>
      <c r="K541" s="843"/>
      <c r="L541" s="843"/>
      <c r="M541" s="843"/>
      <c r="N541" s="843"/>
      <c r="O541" s="844"/>
      <c r="P541" s="840" t="s">
        <v>40</v>
      </c>
      <c r="Q541" s="841"/>
      <c r="R541" s="841"/>
      <c r="S541" s="841"/>
      <c r="T541" s="841"/>
      <c r="U541" s="841"/>
      <c r="V541" s="842"/>
      <c r="W541" s="40" t="s">
        <v>0</v>
      </c>
      <c r="X541" s="41">
        <f>IFERROR(SUM(X539:X539),"0")</f>
        <v>0</v>
      </c>
      <c r="Y541" s="41">
        <f>IFERROR(SUM(Y539:Y539),"0")</f>
        <v>0</v>
      </c>
      <c r="Z541" s="40"/>
      <c r="AA541" s="64"/>
      <c r="AB541" s="64"/>
      <c r="AC541" s="64"/>
    </row>
    <row r="542" spans="1:68" ht="27.75" hidden="1" customHeight="1" x14ac:dyDescent="0.2">
      <c r="A542" s="833" t="s">
        <v>864</v>
      </c>
      <c r="B542" s="833"/>
      <c r="C542" s="833"/>
      <c r="D542" s="833"/>
      <c r="E542" s="833"/>
      <c r="F542" s="833"/>
      <c r="G542" s="833"/>
      <c r="H542" s="833"/>
      <c r="I542" s="833"/>
      <c r="J542" s="833"/>
      <c r="K542" s="833"/>
      <c r="L542" s="833"/>
      <c r="M542" s="833"/>
      <c r="N542" s="833"/>
      <c r="O542" s="833"/>
      <c r="P542" s="833"/>
      <c r="Q542" s="833"/>
      <c r="R542" s="833"/>
      <c r="S542" s="833"/>
      <c r="T542" s="833"/>
      <c r="U542" s="833"/>
      <c r="V542" s="833"/>
      <c r="W542" s="833"/>
      <c r="X542" s="833"/>
      <c r="Y542" s="833"/>
      <c r="Z542" s="833"/>
      <c r="AA542" s="52"/>
      <c r="AB542" s="52"/>
      <c r="AC542" s="52"/>
    </row>
    <row r="543" spans="1:68" ht="16.5" hidden="1" customHeight="1" x14ac:dyDescent="0.25">
      <c r="A543" s="834" t="s">
        <v>864</v>
      </c>
      <c r="B543" s="834"/>
      <c r="C543" s="834"/>
      <c r="D543" s="834"/>
      <c r="E543" s="834"/>
      <c r="F543" s="834"/>
      <c r="G543" s="834"/>
      <c r="H543" s="834"/>
      <c r="I543" s="834"/>
      <c r="J543" s="834"/>
      <c r="K543" s="834"/>
      <c r="L543" s="834"/>
      <c r="M543" s="834"/>
      <c r="N543" s="834"/>
      <c r="O543" s="834"/>
      <c r="P543" s="834"/>
      <c r="Q543" s="834"/>
      <c r="R543" s="834"/>
      <c r="S543" s="834"/>
      <c r="T543" s="834"/>
      <c r="U543" s="834"/>
      <c r="V543" s="834"/>
      <c r="W543" s="834"/>
      <c r="X543" s="834"/>
      <c r="Y543" s="834"/>
      <c r="Z543" s="834"/>
      <c r="AA543" s="62"/>
      <c r="AB543" s="62"/>
      <c r="AC543" s="62"/>
    </row>
    <row r="544" spans="1:68" ht="14.25" hidden="1" customHeight="1" x14ac:dyDescent="0.25">
      <c r="A544" s="835" t="s">
        <v>125</v>
      </c>
      <c r="B544" s="835"/>
      <c r="C544" s="835"/>
      <c r="D544" s="835"/>
      <c r="E544" s="835"/>
      <c r="F544" s="835"/>
      <c r="G544" s="835"/>
      <c r="H544" s="835"/>
      <c r="I544" s="835"/>
      <c r="J544" s="835"/>
      <c r="K544" s="835"/>
      <c r="L544" s="835"/>
      <c r="M544" s="835"/>
      <c r="N544" s="835"/>
      <c r="O544" s="835"/>
      <c r="P544" s="835"/>
      <c r="Q544" s="835"/>
      <c r="R544" s="835"/>
      <c r="S544" s="835"/>
      <c r="T544" s="835"/>
      <c r="U544" s="835"/>
      <c r="V544" s="835"/>
      <c r="W544" s="835"/>
      <c r="X544" s="835"/>
      <c r="Y544" s="835"/>
      <c r="Z544" s="835"/>
      <c r="AA544" s="63"/>
      <c r="AB544" s="63"/>
      <c r="AC544" s="63"/>
    </row>
    <row r="545" spans="1:68" ht="27" hidden="1" customHeight="1" x14ac:dyDescent="0.25">
      <c r="A545" s="60" t="s">
        <v>865</v>
      </c>
      <c r="B545" s="60" t="s">
        <v>866</v>
      </c>
      <c r="C545" s="34">
        <v>4301011795</v>
      </c>
      <c r="D545" s="836">
        <v>4607091389067</v>
      </c>
      <c r="E545" s="836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 t="s">
        <v>45</v>
      </c>
      <c r="M545" s="36" t="s">
        <v>129</v>
      </c>
      <c r="N545" s="36"/>
      <c r="O545" s="35">
        <v>60</v>
      </c>
      <c r="P545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38"/>
      <c r="R545" s="838"/>
      <c r="S545" s="838"/>
      <c r="T545" s="83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5" si="94">IFERROR(IF(X545="",0,CEILING((X545/$H545),1)*$H545),"")</f>
        <v>0</v>
      </c>
      <c r="Z545" s="39" t="str">
        <f t="shared" ref="Z545:Z550" si="95">IFERROR(IF(Y545=0,"",ROUNDUP(Y545/H545,0)*0.01196),"")</f>
        <v/>
      </c>
      <c r="AA545" s="65" t="s">
        <v>45</v>
      </c>
      <c r="AB545" s="66" t="s">
        <v>45</v>
      </c>
      <c r="AC545" s="639" t="s">
        <v>132</v>
      </c>
      <c r="AG545" s="75"/>
      <c r="AJ545" s="79" t="s">
        <v>45</v>
      </c>
      <c r="AK545" s="79">
        <v>0</v>
      </c>
      <c r="BB545" s="640" t="s">
        <v>66</v>
      </c>
      <c r="BM545" s="75">
        <f t="shared" ref="BM545:BM555" si="96">IFERROR(X545*I545/H545,"0")</f>
        <v>0</v>
      </c>
      <c r="BN545" s="75">
        <f t="shared" ref="BN545:BN555" si="97">IFERROR(Y545*I545/H545,"0")</f>
        <v>0</v>
      </c>
      <c r="BO545" s="75">
        <f t="shared" ref="BO545:BO555" si="98">IFERROR(1/J545*(X545/H545),"0")</f>
        <v>0</v>
      </c>
      <c r="BP545" s="75">
        <f t="shared" ref="BP545:BP555" si="99">IFERROR(1/J545*(Y545/H545),"0")</f>
        <v>0</v>
      </c>
    </row>
    <row r="546" spans="1:68" ht="27" hidden="1" customHeight="1" x14ac:dyDescent="0.25">
      <c r="A546" s="60" t="s">
        <v>867</v>
      </c>
      <c r="B546" s="60" t="s">
        <v>868</v>
      </c>
      <c r="C546" s="34">
        <v>4301011961</v>
      </c>
      <c r="D546" s="836">
        <v>4680115885271</v>
      </c>
      <c r="E546" s="836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 t="s">
        <v>45</v>
      </c>
      <c r="M546" s="36" t="s">
        <v>129</v>
      </c>
      <c r="N546" s="36"/>
      <c r="O546" s="35">
        <v>60</v>
      </c>
      <c r="P546" s="11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38"/>
      <c r="R546" s="838"/>
      <c r="S546" s="838"/>
      <c r="T546" s="83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4"/>
        <v>0</v>
      </c>
      <c r="Z546" s="39" t="str">
        <f t="shared" si="95"/>
        <v/>
      </c>
      <c r="AA546" s="65" t="s">
        <v>45</v>
      </c>
      <c r="AB546" s="66" t="s">
        <v>45</v>
      </c>
      <c r="AC546" s="641" t="s">
        <v>869</v>
      </c>
      <c r="AG546" s="75"/>
      <c r="AJ546" s="79" t="s">
        <v>45</v>
      </c>
      <c r="AK546" s="79">
        <v>0</v>
      </c>
      <c r="BB546" s="64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16.5" hidden="1" customHeight="1" x14ac:dyDescent="0.25">
      <c r="A547" s="60" t="s">
        <v>870</v>
      </c>
      <c r="B547" s="60" t="s">
        <v>871</v>
      </c>
      <c r="C547" s="34">
        <v>4301011774</v>
      </c>
      <c r="D547" s="836">
        <v>4680115884502</v>
      </c>
      <c r="E547" s="836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130</v>
      </c>
      <c r="L547" s="35" t="s">
        <v>45</v>
      </c>
      <c r="M547" s="36" t="s">
        <v>129</v>
      </c>
      <c r="N547" s="36"/>
      <c r="O547" s="35">
        <v>60</v>
      </c>
      <c r="P547" s="11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38"/>
      <c r="R547" s="838"/>
      <c r="S547" s="838"/>
      <c r="T547" s="83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4"/>
        <v>0</v>
      </c>
      <c r="Z547" s="39" t="str">
        <f t="shared" si="95"/>
        <v/>
      </c>
      <c r="AA547" s="65" t="s">
        <v>45</v>
      </c>
      <c r="AB547" s="66" t="s">
        <v>45</v>
      </c>
      <c r="AC547" s="643" t="s">
        <v>872</v>
      </c>
      <c r="AG547" s="75"/>
      <c r="AJ547" s="79" t="s">
        <v>45</v>
      </c>
      <c r="AK547" s="79">
        <v>0</v>
      </c>
      <c r="BB547" s="64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873</v>
      </c>
      <c r="B548" s="60" t="s">
        <v>874</v>
      </c>
      <c r="C548" s="34">
        <v>4301011771</v>
      </c>
      <c r="D548" s="836">
        <v>4607091389104</v>
      </c>
      <c r="E548" s="836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130</v>
      </c>
      <c r="L548" s="35" t="s">
        <v>45</v>
      </c>
      <c r="M548" s="36" t="s">
        <v>129</v>
      </c>
      <c r="N548" s="36"/>
      <c r="O548" s="35">
        <v>60</v>
      </c>
      <c r="P548" s="11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38"/>
      <c r="R548" s="838"/>
      <c r="S548" s="838"/>
      <c r="T548" s="839"/>
      <c r="U548" s="37" t="s">
        <v>45</v>
      </c>
      <c r="V548" s="37" t="s">
        <v>45</v>
      </c>
      <c r="W548" s="38" t="s">
        <v>0</v>
      </c>
      <c r="X548" s="56">
        <v>180</v>
      </c>
      <c r="Y548" s="53">
        <f t="shared" si="94"/>
        <v>184.8</v>
      </c>
      <c r="Z548" s="39">
        <f t="shared" si="95"/>
        <v>0.41860000000000003</v>
      </c>
      <c r="AA548" s="65" t="s">
        <v>45</v>
      </c>
      <c r="AB548" s="66" t="s">
        <v>45</v>
      </c>
      <c r="AC548" s="645" t="s">
        <v>875</v>
      </c>
      <c r="AG548" s="75"/>
      <c r="AJ548" s="79" t="s">
        <v>45</v>
      </c>
      <c r="AK548" s="79">
        <v>0</v>
      </c>
      <c r="BB548" s="646" t="s">
        <v>66</v>
      </c>
      <c r="BM548" s="75">
        <f t="shared" si="96"/>
        <v>192.27272727272725</v>
      </c>
      <c r="BN548" s="75">
        <f t="shared" si="97"/>
        <v>197.39999999999998</v>
      </c>
      <c r="BO548" s="75">
        <f t="shared" si="98"/>
        <v>0.32779720279720276</v>
      </c>
      <c r="BP548" s="75">
        <f t="shared" si="99"/>
        <v>0.33653846153846156</v>
      </c>
    </row>
    <row r="549" spans="1:68" ht="16.5" hidden="1" customHeight="1" x14ac:dyDescent="0.25">
      <c r="A549" s="60" t="s">
        <v>876</v>
      </c>
      <c r="B549" s="60" t="s">
        <v>877</v>
      </c>
      <c r="C549" s="34">
        <v>4301011799</v>
      </c>
      <c r="D549" s="836">
        <v>4680115884519</v>
      </c>
      <c r="E549" s="836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130</v>
      </c>
      <c r="L549" s="35" t="s">
        <v>45</v>
      </c>
      <c r="M549" s="36" t="s">
        <v>133</v>
      </c>
      <c r="N549" s="36"/>
      <c r="O549" s="35">
        <v>60</v>
      </c>
      <c r="P549" s="11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38"/>
      <c r="R549" s="838"/>
      <c r="S549" s="838"/>
      <c r="T549" s="83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4"/>
        <v>0</v>
      </c>
      <c r="Z549" s="39" t="str">
        <f t="shared" si="95"/>
        <v/>
      </c>
      <c r="AA549" s="65" t="s">
        <v>45</v>
      </c>
      <c r="AB549" s="66" t="s">
        <v>45</v>
      </c>
      <c r="AC549" s="647" t="s">
        <v>878</v>
      </c>
      <c r="AG549" s="75"/>
      <c r="AJ549" s="79" t="s">
        <v>45</v>
      </c>
      <c r="AK549" s="79">
        <v>0</v>
      </c>
      <c r="BB549" s="648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4301011376</v>
      </c>
      <c r="D550" s="836">
        <v>4680115885226</v>
      </c>
      <c r="E550" s="836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130</v>
      </c>
      <c r="L550" s="35" t="s">
        <v>45</v>
      </c>
      <c r="M550" s="36" t="s">
        <v>133</v>
      </c>
      <c r="N550" s="36"/>
      <c r="O550" s="35">
        <v>60</v>
      </c>
      <c r="P550" s="11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38"/>
      <c r="R550" s="838"/>
      <c r="S550" s="838"/>
      <c r="T550" s="839"/>
      <c r="U550" s="37" t="s">
        <v>45</v>
      </c>
      <c r="V550" s="37" t="s">
        <v>45</v>
      </c>
      <c r="W550" s="38" t="s">
        <v>0</v>
      </c>
      <c r="X550" s="56">
        <v>500</v>
      </c>
      <c r="Y550" s="53">
        <f t="shared" si="94"/>
        <v>501.6</v>
      </c>
      <c r="Z550" s="39">
        <f t="shared" si="95"/>
        <v>1.1362000000000001</v>
      </c>
      <c r="AA550" s="65" t="s">
        <v>45</v>
      </c>
      <c r="AB550" s="66" t="s">
        <v>45</v>
      </c>
      <c r="AC550" s="649" t="s">
        <v>881</v>
      </c>
      <c r="AG550" s="75"/>
      <c r="AJ550" s="79" t="s">
        <v>45</v>
      </c>
      <c r="AK550" s="79">
        <v>0</v>
      </c>
      <c r="BB550" s="650" t="s">
        <v>66</v>
      </c>
      <c r="BM550" s="75">
        <f t="shared" si="96"/>
        <v>534.09090909090912</v>
      </c>
      <c r="BN550" s="75">
        <f t="shared" si="97"/>
        <v>535.79999999999995</v>
      </c>
      <c r="BO550" s="75">
        <f t="shared" si="98"/>
        <v>0.91054778554778548</v>
      </c>
      <c r="BP550" s="75">
        <f t="shared" si="99"/>
        <v>0.91346153846153855</v>
      </c>
    </row>
    <row r="551" spans="1:68" ht="27" hidden="1" customHeight="1" x14ac:dyDescent="0.25">
      <c r="A551" s="60" t="s">
        <v>882</v>
      </c>
      <c r="B551" s="60" t="s">
        <v>883</v>
      </c>
      <c r="C551" s="34">
        <v>4301011778</v>
      </c>
      <c r="D551" s="836">
        <v>4680115880603</v>
      </c>
      <c r="E551" s="836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89</v>
      </c>
      <c r="L551" s="35" t="s">
        <v>45</v>
      </c>
      <c r="M551" s="36" t="s">
        <v>129</v>
      </c>
      <c r="N551" s="36"/>
      <c r="O551" s="35">
        <v>60</v>
      </c>
      <c r="P551" s="11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38"/>
      <c r="R551" s="838"/>
      <c r="S551" s="838"/>
      <c r="T551" s="83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4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132</v>
      </c>
      <c r="AG551" s="75"/>
      <c r="AJ551" s="79" t="s">
        <v>45</v>
      </c>
      <c r="AK551" s="79">
        <v>0</v>
      </c>
      <c r="BB551" s="652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t="27" hidden="1" customHeight="1" x14ac:dyDescent="0.25">
      <c r="A552" s="60" t="s">
        <v>882</v>
      </c>
      <c r="B552" s="60" t="s">
        <v>884</v>
      </c>
      <c r="C552" s="34">
        <v>4301012035</v>
      </c>
      <c r="D552" s="836">
        <v>4680115880603</v>
      </c>
      <c r="E552" s="836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89</v>
      </c>
      <c r="L552" s="35" t="s">
        <v>45</v>
      </c>
      <c r="M552" s="36" t="s">
        <v>129</v>
      </c>
      <c r="N552" s="36"/>
      <c r="O552" s="35">
        <v>60</v>
      </c>
      <c r="P552" s="1130" t="s">
        <v>885</v>
      </c>
      <c r="Q552" s="838"/>
      <c r="R552" s="838"/>
      <c r="S552" s="838"/>
      <c r="T552" s="83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4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3" t="s">
        <v>132</v>
      </c>
      <c r="AG552" s="75"/>
      <c r="AJ552" s="79" t="s">
        <v>45</v>
      </c>
      <c r="AK552" s="79">
        <v>0</v>
      </c>
      <c r="BB552" s="654" t="s">
        <v>66</v>
      </c>
      <c r="BM552" s="75">
        <f t="shared" si="96"/>
        <v>0</v>
      </c>
      <c r="BN552" s="75">
        <f t="shared" si="97"/>
        <v>0</v>
      </c>
      <c r="BO552" s="75">
        <f t="shared" si="98"/>
        <v>0</v>
      </c>
      <c r="BP552" s="75">
        <f t="shared" si="99"/>
        <v>0</v>
      </c>
    </row>
    <row r="553" spans="1:68" ht="27" hidden="1" customHeight="1" x14ac:dyDescent="0.25">
      <c r="A553" s="60" t="s">
        <v>886</v>
      </c>
      <c r="B553" s="60" t="s">
        <v>887</v>
      </c>
      <c r="C553" s="34">
        <v>4301012036</v>
      </c>
      <c r="D553" s="836">
        <v>4680115882782</v>
      </c>
      <c r="E553" s="836"/>
      <c r="F553" s="59">
        <v>0.6</v>
      </c>
      <c r="G553" s="35">
        <v>8</v>
      </c>
      <c r="H553" s="59">
        <v>4.8</v>
      </c>
      <c r="I553" s="59">
        <v>6.96</v>
      </c>
      <c r="J553" s="35">
        <v>120</v>
      </c>
      <c r="K553" s="35" t="s">
        <v>89</v>
      </c>
      <c r="L553" s="35" t="s">
        <v>45</v>
      </c>
      <c r="M553" s="36" t="s">
        <v>129</v>
      </c>
      <c r="N553" s="36"/>
      <c r="O553" s="35">
        <v>60</v>
      </c>
      <c r="P553" s="1131" t="s">
        <v>888</v>
      </c>
      <c r="Q553" s="838"/>
      <c r="R553" s="838"/>
      <c r="S553" s="838"/>
      <c r="T553" s="83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4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5" t="s">
        <v>869</v>
      </c>
      <c r="AG553" s="75"/>
      <c r="AJ553" s="79" t="s">
        <v>45</v>
      </c>
      <c r="AK553" s="79">
        <v>0</v>
      </c>
      <c r="BB553" s="656" t="s">
        <v>66</v>
      </c>
      <c r="BM553" s="75">
        <f t="shared" si="96"/>
        <v>0</v>
      </c>
      <c r="BN553" s="75">
        <f t="shared" si="97"/>
        <v>0</v>
      </c>
      <c r="BO553" s="75">
        <f t="shared" si="98"/>
        <v>0</v>
      </c>
      <c r="BP553" s="75">
        <f t="shared" si="99"/>
        <v>0</v>
      </c>
    </row>
    <row r="554" spans="1:68" ht="27" hidden="1" customHeight="1" x14ac:dyDescent="0.25">
      <c r="A554" s="60" t="s">
        <v>889</v>
      </c>
      <c r="B554" s="60" t="s">
        <v>890</v>
      </c>
      <c r="C554" s="34">
        <v>4301011784</v>
      </c>
      <c r="D554" s="836">
        <v>4607091389982</v>
      </c>
      <c r="E554" s="836"/>
      <c r="F554" s="59">
        <v>0.6</v>
      </c>
      <c r="G554" s="35">
        <v>6</v>
      </c>
      <c r="H554" s="59">
        <v>3.6</v>
      </c>
      <c r="I554" s="59">
        <v>3.81</v>
      </c>
      <c r="J554" s="35">
        <v>132</v>
      </c>
      <c r="K554" s="35" t="s">
        <v>89</v>
      </c>
      <c r="L554" s="35" t="s">
        <v>45</v>
      </c>
      <c r="M554" s="36" t="s">
        <v>129</v>
      </c>
      <c r="N554" s="36"/>
      <c r="O554" s="35">
        <v>60</v>
      </c>
      <c r="P554" s="11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38"/>
      <c r="R554" s="838"/>
      <c r="S554" s="838"/>
      <c r="T554" s="83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4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7" t="s">
        <v>875</v>
      </c>
      <c r="AG554" s="75"/>
      <c r="AJ554" s="79" t="s">
        <v>45</v>
      </c>
      <c r="AK554" s="79">
        <v>0</v>
      </c>
      <c r="BB554" s="658" t="s">
        <v>66</v>
      </c>
      <c r="BM554" s="75">
        <f t="shared" si="96"/>
        <v>0</v>
      </c>
      <c r="BN554" s="75">
        <f t="shared" si="97"/>
        <v>0</v>
      </c>
      <c r="BO554" s="75">
        <f t="shared" si="98"/>
        <v>0</v>
      </c>
      <c r="BP554" s="75">
        <f t="shared" si="99"/>
        <v>0</v>
      </c>
    </row>
    <row r="555" spans="1:68" ht="27" hidden="1" customHeight="1" x14ac:dyDescent="0.25">
      <c r="A555" s="60" t="s">
        <v>889</v>
      </c>
      <c r="B555" s="60" t="s">
        <v>891</v>
      </c>
      <c r="C555" s="34">
        <v>4301012034</v>
      </c>
      <c r="D555" s="836">
        <v>4607091389982</v>
      </c>
      <c r="E555" s="836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89</v>
      </c>
      <c r="L555" s="35" t="s">
        <v>45</v>
      </c>
      <c r="M555" s="36" t="s">
        <v>129</v>
      </c>
      <c r="N555" s="36"/>
      <c r="O555" s="35">
        <v>60</v>
      </c>
      <c r="P555" s="1133" t="s">
        <v>892</v>
      </c>
      <c r="Q555" s="838"/>
      <c r="R555" s="838"/>
      <c r="S555" s="838"/>
      <c r="T555" s="83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4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875</v>
      </c>
      <c r="AG555" s="75"/>
      <c r="AJ555" s="79" t="s">
        <v>45</v>
      </c>
      <c r="AK555" s="79">
        <v>0</v>
      </c>
      <c r="BB555" s="660" t="s">
        <v>66</v>
      </c>
      <c r="BM555" s="75">
        <f t="shared" si="96"/>
        <v>0</v>
      </c>
      <c r="BN555" s="75">
        <f t="shared" si="97"/>
        <v>0</v>
      </c>
      <c r="BO555" s="75">
        <f t="shared" si="98"/>
        <v>0</v>
      </c>
      <c r="BP555" s="75">
        <f t="shared" si="99"/>
        <v>0</v>
      </c>
    </row>
    <row r="556" spans="1:68" x14ac:dyDescent="0.2">
      <c r="A556" s="843"/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4"/>
      <c r="P556" s="840" t="s">
        <v>40</v>
      </c>
      <c r="Q556" s="841"/>
      <c r="R556" s="841"/>
      <c r="S556" s="841"/>
      <c r="T556" s="841"/>
      <c r="U556" s="841"/>
      <c r="V556" s="842"/>
      <c r="W556" s="40" t="s">
        <v>39</v>
      </c>
      <c r="X556" s="41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128.78787878787878</v>
      </c>
      <c r="Y556" s="41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130</v>
      </c>
      <c r="Z556" s="41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1.5548000000000002</v>
      </c>
      <c r="AA556" s="64"/>
      <c r="AB556" s="64"/>
      <c r="AC556" s="64"/>
    </row>
    <row r="557" spans="1:68" x14ac:dyDescent="0.2">
      <c r="A557" s="843"/>
      <c r="B557" s="843"/>
      <c r="C557" s="843"/>
      <c r="D557" s="843"/>
      <c r="E557" s="843"/>
      <c r="F557" s="843"/>
      <c r="G557" s="843"/>
      <c r="H557" s="843"/>
      <c r="I557" s="843"/>
      <c r="J557" s="843"/>
      <c r="K557" s="843"/>
      <c r="L557" s="843"/>
      <c r="M557" s="843"/>
      <c r="N557" s="843"/>
      <c r="O557" s="844"/>
      <c r="P557" s="840" t="s">
        <v>40</v>
      </c>
      <c r="Q557" s="841"/>
      <c r="R557" s="841"/>
      <c r="S557" s="841"/>
      <c r="T557" s="841"/>
      <c r="U557" s="841"/>
      <c r="V557" s="842"/>
      <c r="W557" s="40" t="s">
        <v>0</v>
      </c>
      <c r="X557" s="41">
        <f>IFERROR(SUM(X545:X555),"0")</f>
        <v>680</v>
      </c>
      <c r="Y557" s="41">
        <f>IFERROR(SUM(Y545:Y555),"0")</f>
        <v>686.40000000000009</v>
      </c>
      <c r="Z557" s="40"/>
      <c r="AA557" s="64"/>
      <c r="AB557" s="64"/>
      <c r="AC557" s="64"/>
    </row>
    <row r="558" spans="1:68" ht="14.25" hidden="1" customHeight="1" x14ac:dyDescent="0.25">
      <c r="A558" s="835" t="s">
        <v>179</v>
      </c>
      <c r="B558" s="835"/>
      <c r="C558" s="835"/>
      <c r="D558" s="835"/>
      <c r="E558" s="835"/>
      <c r="F558" s="835"/>
      <c r="G558" s="835"/>
      <c r="H558" s="835"/>
      <c r="I558" s="835"/>
      <c r="J558" s="835"/>
      <c r="K558" s="835"/>
      <c r="L558" s="835"/>
      <c r="M558" s="835"/>
      <c r="N558" s="835"/>
      <c r="O558" s="835"/>
      <c r="P558" s="835"/>
      <c r="Q558" s="835"/>
      <c r="R558" s="835"/>
      <c r="S558" s="835"/>
      <c r="T558" s="835"/>
      <c r="U558" s="835"/>
      <c r="V558" s="835"/>
      <c r="W558" s="835"/>
      <c r="X558" s="835"/>
      <c r="Y558" s="835"/>
      <c r="Z558" s="835"/>
      <c r="AA558" s="63"/>
      <c r="AB558" s="63"/>
      <c r="AC558" s="63"/>
    </row>
    <row r="559" spans="1:68" ht="16.5" customHeight="1" x14ac:dyDescent="0.25">
      <c r="A559" s="60" t="s">
        <v>893</v>
      </c>
      <c r="B559" s="60" t="s">
        <v>894</v>
      </c>
      <c r="C559" s="34">
        <v>4301020222</v>
      </c>
      <c r="D559" s="836">
        <v>4607091388930</v>
      </c>
      <c r="E559" s="83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129</v>
      </c>
      <c r="N559" s="36"/>
      <c r="O559" s="35">
        <v>55</v>
      </c>
      <c r="P559" s="11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38"/>
      <c r="R559" s="838"/>
      <c r="S559" s="838"/>
      <c r="T559" s="839"/>
      <c r="U559" s="37" t="s">
        <v>45</v>
      </c>
      <c r="V559" s="37" t="s">
        <v>45</v>
      </c>
      <c r="W559" s="38" t="s">
        <v>0</v>
      </c>
      <c r="X559" s="56">
        <v>205</v>
      </c>
      <c r="Y559" s="53">
        <f>IFERROR(IF(X559="",0,CEILING((X559/$H559),1)*$H559),"")</f>
        <v>205.92000000000002</v>
      </c>
      <c r="Z559" s="39">
        <f>IFERROR(IF(Y559=0,"",ROUNDUP(Y559/H559,0)*0.01196),"")</f>
        <v>0.46644000000000002</v>
      </c>
      <c r="AA559" s="65" t="s">
        <v>45</v>
      </c>
      <c r="AB559" s="66" t="s">
        <v>45</v>
      </c>
      <c r="AC559" s="661" t="s">
        <v>895</v>
      </c>
      <c r="AG559" s="75"/>
      <c r="AJ559" s="79" t="s">
        <v>45</v>
      </c>
      <c r="AK559" s="79">
        <v>0</v>
      </c>
      <c r="BB559" s="662" t="s">
        <v>66</v>
      </c>
      <c r="BM559" s="75">
        <f>IFERROR(X559*I559/H559,"0")</f>
        <v>218.97727272727272</v>
      </c>
      <c r="BN559" s="75">
        <f>IFERROR(Y559*I559/H559,"0")</f>
        <v>219.95999999999998</v>
      </c>
      <c r="BO559" s="75">
        <f>IFERROR(1/J559*(X559/H559),"0")</f>
        <v>0.37332459207459207</v>
      </c>
      <c r="BP559" s="75">
        <f>IFERROR(1/J559*(Y559/H559),"0")</f>
        <v>0.375</v>
      </c>
    </row>
    <row r="560" spans="1:68" ht="16.5" hidden="1" customHeight="1" x14ac:dyDescent="0.25">
      <c r="A560" s="60" t="s">
        <v>896</v>
      </c>
      <c r="B560" s="60" t="s">
        <v>897</v>
      </c>
      <c r="C560" s="34">
        <v>4301020206</v>
      </c>
      <c r="D560" s="836">
        <v>4680115880054</v>
      </c>
      <c r="E560" s="836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55</v>
      </c>
      <c r="P560" s="11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38"/>
      <c r="R560" s="838"/>
      <c r="S560" s="838"/>
      <c r="T560" s="839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895</v>
      </c>
      <c r="AG560" s="75"/>
      <c r="AJ560" s="79" t="s">
        <v>45</v>
      </c>
      <c r="AK560" s="79">
        <v>0</v>
      </c>
      <c r="BB560" s="664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hidden="1" customHeight="1" x14ac:dyDescent="0.25">
      <c r="A561" s="60" t="s">
        <v>896</v>
      </c>
      <c r="B561" s="60" t="s">
        <v>898</v>
      </c>
      <c r="C561" s="34">
        <v>4301020364</v>
      </c>
      <c r="D561" s="836">
        <v>4680115880054</v>
      </c>
      <c r="E561" s="836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55</v>
      </c>
      <c r="P561" s="1136" t="s">
        <v>899</v>
      </c>
      <c r="Q561" s="838"/>
      <c r="R561" s="838"/>
      <c r="S561" s="838"/>
      <c r="T561" s="839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895</v>
      </c>
      <c r="AG561" s="75"/>
      <c r="AJ561" s="79" t="s">
        <v>45</v>
      </c>
      <c r="AK561" s="79">
        <v>0</v>
      </c>
      <c r="BB561" s="666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843"/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4"/>
      <c r="P562" s="840" t="s">
        <v>40</v>
      </c>
      <c r="Q562" s="841"/>
      <c r="R562" s="841"/>
      <c r="S562" s="841"/>
      <c r="T562" s="841"/>
      <c r="U562" s="841"/>
      <c r="V562" s="842"/>
      <c r="W562" s="40" t="s">
        <v>39</v>
      </c>
      <c r="X562" s="41">
        <f>IFERROR(X559/H559,"0")+IFERROR(X560/H560,"0")+IFERROR(X561/H561,"0")</f>
        <v>38.825757575757571</v>
      </c>
      <c r="Y562" s="41">
        <f>IFERROR(Y559/H559,"0")+IFERROR(Y560/H560,"0")+IFERROR(Y561/H561,"0")</f>
        <v>39</v>
      </c>
      <c r="Z562" s="41">
        <f>IFERROR(IF(Z559="",0,Z559),"0")+IFERROR(IF(Z560="",0,Z560),"0")+IFERROR(IF(Z561="",0,Z561),"0")</f>
        <v>0.46644000000000002</v>
      </c>
      <c r="AA562" s="64"/>
      <c r="AB562" s="64"/>
      <c r="AC562" s="64"/>
    </row>
    <row r="563" spans="1:68" x14ac:dyDescent="0.2">
      <c r="A563" s="843"/>
      <c r="B563" s="843"/>
      <c r="C563" s="843"/>
      <c r="D563" s="843"/>
      <c r="E563" s="843"/>
      <c r="F563" s="843"/>
      <c r="G563" s="843"/>
      <c r="H563" s="843"/>
      <c r="I563" s="843"/>
      <c r="J563" s="843"/>
      <c r="K563" s="843"/>
      <c r="L563" s="843"/>
      <c r="M563" s="843"/>
      <c r="N563" s="843"/>
      <c r="O563" s="844"/>
      <c r="P563" s="840" t="s">
        <v>40</v>
      </c>
      <c r="Q563" s="841"/>
      <c r="R563" s="841"/>
      <c r="S563" s="841"/>
      <c r="T563" s="841"/>
      <c r="U563" s="841"/>
      <c r="V563" s="842"/>
      <c r="W563" s="40" t="s">
        <v>0</v>
      </c>
      <c r="X563" s="41">
        <f>IFERROR(SUM(X559:X561),"0")</f>
        <v>205</v>
      </c>
      <c r="Y563" s="41">
        <f>IFERROR(SUM(Y559:Y561),"0")</f>
        <v>205.92000000000002</v>
      </c>
      <c r="Z563" s="40"/>
      <c r="AA563" s="64"/>
      <c r="AB563" s="64"/>
      <c r="AC563" s="64"/>
    </row>
    <row r="564" spans="1:68" ht="14.25" hidden="1" customHeight="1" x14ac:dyDescent="0.25">
      <c r="A564" s="835" t="s">
        <v>78</v>
      </c>
      <c r="B564" s="835"/>
      <c r="C564" s="835"/>
      <c r="D564" s="835"/>
      <c r="E564" s="835"/>
      <c r="F564" s="835"/>
      <c r="G564" s="835"/>
      <c r="H564" s="835"/>
      <c r="I564" s="835"/>
      <c r="J564" s="835"/>
      <c r="K564" s="835"/>
      <c r="L564" s="835"/>
      <c r="M564" s="835"/>
      <c r="N564" s="835"/>
      <c r="O564" s="835"/>
      <c r="P564" s="835"/>
      <c r="Q564" s="835"/>
      <c r="R564" s="835"/>
      <c r="S564" s="835"/>
      <c r="T564" s="835"/>
      <c r="U564" s="835"/>
      <c r="V564" s="835"/>
      <c r="W564" s="835"/>
      <c r="X564" s="835"/>
      <c r="Y564" s="835"/>
      <c r="Z564" s="835"/>
      <c r="AA564" s="63"/>
      <c r="AB564" s="63"/>
      <c r="AC564" s="63"/>
    </row>
    <row r="565" spans="1:68" ht="27" customHeight="1" x14ac:dyDescent="0.25">
      <c r="A565" s="60" t="s">
        <v>900</v>
      </c>
      <c r="B565" s="60" t="s">
        <v>901</v>
      </c>
      <c r="C565" s="34">
        <v>4301031252</v>
      </c>
      <c r="D565" s="836">
        <v>4680115883116</v>
      </c>
      <c r="E565" s="836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130</v>
      </c>
      <c r="L565" s="35" t="s">
        <v>45</v>
      </c>
      <c r="M565" s="36" t="s">
        <v>129</v>
      </c>
      <c r="N565" s="36"/>
      <c r="O565" s="35">
        <v>60</v>
      </c>
      <c r="P565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38"/>
      <c r="R565" s="838"/>
      <c r="S565" s="838"/>
      <c r="T565" s="839"/>
      <c r="U565" s="37" t="s">
        <v>45</v>
      </c>
      <c r="V565" s="37" t="s">
        <v>45</v>
      </c>
      <c r="W565" s="38" t="s">
        <v>0</v>
      </c>
      <c r="X565" s="56">
        <v>165</v>
      </c>
      <c r="Y565" s="53">
        <f t="shared" ref="Y565:Y573" si="100">IFERROR(IF(X565="",0,CEILING((X565/$H565),1)*$H565),"")</f>
        <v>168.96</v>
      </c>
      <c r="Z565" s="39">
        <f>IFERROR(IF(Y565=0,"",ROUNDUP(Y565/H565,0)*0.01196),"")</f>
        <v>0.38272</v>
      </c>
      <c r="AA565" s="65" t="s">
        <v>45</v>
      </c>
      <c r="AB565" s="66" t="s">
        <v>45</v>
      </c>
      <c r="AC565" s="667" t="s">
        <v>902</v>
      </c>
      <c r="AG565" s="75"/>
      <c r="AJ565" s="79" t="s">
        <v>45</v>
      </c>
      <c r="AK565" s="79">
        <v>0</v>
      </c>
      <c r="BB565" s="668" t="s">
        <v>66</v>
      </c>
      <c r="BM565" s="75">
        <f t="shared" ref="BM565:BM573" si="101">IFERROR(X565*I565/H565,"0")</f>
        <v>176.24999999999997</v>
      </c>
      <c r="BN565" s="75">
        <f t="shared" ref="BN565:BN573" si="102">IFERROR(Y565*I565/H565,"0")</f>
        <v>180.48</v>
      </c>
      <c r="BO565" s="75">
        <f t="shared" ref="BO565:BO573" si="103">IFERROR(1/J565*(X565/H565),"0")</f>
        <v>0.30048076923076927</v>
      </c>
      <c r="BP565" s="75">
        <f t="shared" ref="BP565:BP573" si="104">IFERROR(1/J565*(Y565/H565),"0")</f>
        <v>0.30769230769230771</v>
      </c>
    </row>
    <row r="566" spans="1:68" ht="27" customHeight="1" x14ac:dyDescent="0.25">
      <c r="A566" s="60" t="s">
        <v>903</v>
      </c>
      <c r="B566" s="60" t="s">
        <v>904</v>
      </c>
      <c r="C566" s="34">
        <v>4301031248</v>
      </c>
      <c r="D566" s="836">
        <v>4680115883093</v>
      </c>
      <c r="E566" s="836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130</v>
      </c>
      <c r="L566" s="35" t="s">
        <v>45</v>
      </c>
      <c r="M566" s="36" t="s">
        <v>82</v>
      </c>
      <c r="N566" s="36"/>
      <c r="O566" s="35">
        <v>60</v>
      </c>
      <c r="P566" s="11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38"/>
      <c r="R566" s="838"/>
      <c r="S566" s="838"/>
      <c r="T566" s="839"/>
      <c r="U566" s="37" t="s">
        <v>45</v>
      </c>
      <c r="V566" s="37" t="s">
        <v>45</v>
      </c>
      <c r="W566" s="38" t="s">
        <v>0</v>
      </c>
      <c r="X566" s="56">
        <v>105</v>
      </c>
      <c r="Y566" s="53">
        <f t="shared" si="100"/>
        <v>105.60000000000001</v>
      </c>
      <c r="Z566" s="39">
        <f>IFERROR(IF(Y566=0,"",ROUNDUP(Y566/H566,0)*0.01196),"")</f>
        <v>0.2392</v>
      </c>
      <c r="AA566" s="65" t="s">
        <v>45</v>
      </c>
      <c r="AB566" s="66" t="s">
        <v>45</v>
      </c>
      <c r="AC566" s="669" t="s">
        <v>905</v>
      </c>
      <c r="AG566" s="75"/>
      <c r="AJ566" s="79" t="s">
        <v>45</v>
      </c>
      <c r="AK566" s="79">
        <v>0</v>
      </c>
      <c r="BB566" s="670" t="s">
        <v>66</v>
      </c>
      <c r="BM566" s="75">
        <f t="shared" si="101"/>
        <v>112.15909090909089</v>
      </c>
      <c r="BN566" s="75">
        <f t="shared" si="102"/>
        <v>112.80000000000001</v>
      </c>
      <c r="BO566" s="75">
        <f t="shared" si="103"/>
        <v>0.19121503496503497</v>
      </c>
      <c r="BP566" s="75">
        <f t="shared" si="104"/>
        <v>0.19230769230769232</v>
      </c>
    </row>
    <row r="567" spans="1:68" ht="27" customHeight="1" x14ac:dyDescent="0.25">
      <c r="A567" s="60" t="s">
        <v>906</v>
      </c>
      <c r="B567" s="60" t="s">
        <v>907</v>
      </c>
      <c r="C567" s="34">
        <v>4301031250</v>
      </c>
      <c r="D567" s="836">
        <v>4680115883109</v>
      </c>
      <c r="E567" s="836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82</v>
      </c>
      <c r="N567" s="36"/>
      <c r="O567" s="35">
        <v>60</v>
      </c>
      <c r="P567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38"/>
      <c r="R567" s="838"/>
      <c r="S567" s="838"/>
      <c r="T567" s="839"/>
      <c r="U567" s="37" t="s">
        <v>45</v>
      </c>
      <c r="V567" s="37" t="s">
        <v>45</v>
      </c>
      <c r="W567" s="38" t="s">
        <v>0</v>
      </c>
      <c r="X567" s="56">
        <v>305</v>
      </c>
      <c r="Y567" s="53">
        <f t="shared" si="100"/>
        <v>306.24</v>
      </c>
      <c r="Z567" s="39">
        <f>IFERROR(IF(Y567=0,"",ROUNDUP(Y567/H567,0)*0.01196),"")</f>
        <v>0.69367999999999996</v>
      </c>
      <c r="AA567" s="65" t="s">
        <v>45</v>
      </c>
      <c r="AB567" s="66" t="s">
        <v>45</v>
      </c>
      <c r="AC567" s="671" t="s">
        <v>908</v>
      </c>
      <c r="AG567" s="75"/>
      <c r="AJ567" s="79" t="s">
        <v>45</v>
      </c>
      <c r="AK567" s="79">
        <v>0</v>
      </c>
      <c r="BB567" s="672" t="s">
        <v>66</v>
      </c>
      <c r="BM567" s="75">
        <f t="shared" si="101"/>
        <v>325.7954545454545</v>
      </c>
      <c r="BN567" s="75">
        <f t="shared" si="102"/>
        <v>327.12</v>
      </c>
      <c r="BO567" s="75">
        <f t="shared" si="103"/>
        <v>0.55543414918414924</v>
      </c>
      <c r="BP567" s="75">
        <f t="shared" si="104"/>
        <v>0.55769230769230771</v>
      </c>
    </row>
    <row r="568" spans="1:68" ht="27" hidden="1" customHeight="1" x14ac:dyDescent="0.25">
      <c r="A568" s="60" t="s">
        <v>909</v>
      </c>
      <c r="B568" s="60" t="s">
        <v>910</v>
      </c>
      <c r="C568" s="34">
        <v>4301031383</v>
      </c>
      <c r="D568" s="836">
        <v>4680115882072</v>
      </c>
      <c r="E568" s="83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89</v>
      </c>
      <c r="L568" s="35" t="s">
        <v>45</v>
      </c>
      <c r="M568" s="36" t="s">
        <v>129</v>
      </c>
      <c r="N568" s="36"/>
      <c r="O568" s="35">
        <v>60</v>
      </c>
      <c r="P568" s="1140" t="s">
        <v>911</v>
      </c>
      <c r="Q568" s="838"/>
      <c r="R568" s="838"/>
      <c r="S568" s="838"/>
      <c r="T568" s="83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3" t="s">
        <v>912</v>
      </c>
      <c r="AG568" s="75"/>
      <c r="AJ568" s="79" t="s">
        <v>45</v>
      </c>
      <c r="AK568" s="79">
        <v>0</v>
      </c>
      <c r="BB568" s="674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t="27" hidden="1" customHeight="1" x14ac:dyDescent="0.25">
      <c r="A569" s="60" t="s">
        <v>909</v>
      </c>
      <c r="B569" s="60" t="s">
        <v>913</v>
      </c>
      <c r="C569" s="34">
        <v>4301031249</v>
      </c>
      <c r="D569" s="836">
        <v>4680115882072</v>
      </c>
      <c r="E569" s="83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89</v>
      </c>
      <c r="L569" s="35" t="s">
        <v>45</v>
      </c>
      <c r="M569" s="36" t="s">
        <v>129</v>
      </c>
      <c r="N569" s="36"/>
      <c r="O569" s="35">
        <v>60</v>
      </c>
      <c r="P569" s="11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38"/>
      <c r="R569" s="838"/>
      <c r="S569" s="838"/>
      <c r="T569" s="83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0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75" t="s">
        <v>912</v>
      </c>
      <c r="AG569" s="75"/>
      <c r="AJ569" s="79" t="s">
        <v>45</v>
      </c>
      <c r="AK569" s="79">
        <v>0</v>
      </c>
      <c r="BB569" s="676" t="s">
        <v>66</v>
      </c>
      <c r="BM569" s="75">
        <f t="shared" si="101"/>
        <v>0</v>
      </c>
      <c r="BN569" s="75">
        <f t="shared" si="102"/>
        <v>0</v>
      </c>
      <c r="BO569" s="75">
        <f t="shared" si="103"/>
        <v>0</v>
      </c>
      <c r="BP569" s="75">
        <f t="shared" si="104"/>
        <v>0</v>
      </c>
    </row>
    <row r="570" spans="1:68" ht="27" hidden="1" customHeight="1" x14ac:dyDescent="0.25">
      <c r="A570" s="60" t="s">
        <v>914</v>
      </c>
      <c r="B570" s="60" t="s">
        <v>915</v>
      </c>
      <c r="C570" s="34">
        <v>4301031385</v>
      </c>
      <c r="D570" s="836">
        <v>4680115882102</v>
      </c>
      <c r="E570" s="836"/>
      <c r="F570" s="59">
        <v>0.6</v>
      </c>
      <c r="G570" s="35">
        <v>8</v>
      </c>
      <c r="H570" s="59">
        <v>4.8</v>
      </c>
      <c r="I570" s="59">
        <v>6.69</v>
      </c>
      <c r="J570" s="35">
        <v>120</v>
      </c>
      <c r="K570" s="35" t="s">
        <v>89</v>
      </c>
      <c r="L570" s="35" t="s">
        <v>45</v>
      </c>
      <c r="M570" s="36" t="s">
        <v>82</v>
      </c>
      <c r="N570" s="36"/>
      <c r="O570" s="35">
        <v>60</v>
      </c>
      <c r="P570" s="1142" t="s">
        <v>916</v>
      </c>
      <c r="Q570" s="838"/>
      <c r="R570" s="838"/>
      <c r="S570" s="838"/>
      <c r="T570" s="839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0"/>
        <v>0</v>
      </c>
      <c r="Z570" s="39" t="str">
        <f>IFERROR(IF(Y570=0,"",ROUNDUP(Y570/H570,0)*0.00937),"")</f>
        <v/>
      </c>
      <c r="AA570" s="65" t="s">
        <v>45</v>
      </c>
      <c r="AB570" s="66" t="s">
        <v>45</v>
      </c>
      <c r="AC570" s="677" t="s">
        <v>917</v>
      </c>
      <c r="AG570" s="75"/>
      <c r="AJ570" s="79" t="s">
        <v>45</v>
      </c>
      <c r="AK570" s="79">
        <v>0</v>
      </c>
      <c r="BB570" s="678" t="s">
        <v>66</v>
      </c>
      <c r="BM570" s="75">
        <f t="shared" si="101"/>
        <v>0</v>
      </c>
      <c r="BN570" s="75">
        <f t="shared" si="102"/>
        <v>0</v>
      </c>
      <c r="BO570" s="75">
        <f t="shared" si="103"/>
        <v>0</v>
      </c>
      <c r="BP570" s="75">
        <f t="shared" si="104"/>
        <v>0</v>
      </c>
    </row>
    <row r="571" spans="1:68" ht="27" hidden="1" customHeight="1" x14ac:dyDescent="0.25">
      <c r="A571" s="60" t="s">
        <v>914</v>
      </c>
      <c r="B571" s="60" t="s">
        <v>918</v>
      </c>
      <c r="C571" s="34">
        <v>4301031251</v>
      </c>
      <c r="D571" s="836">
        <v>4680115882102</v>
      </c>
      <c r="E571" s="836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82</v>
      </c>
      <c r="N571" s="36"/>
      <c r="O571" s="35">
        <v>60</v>
      </c>
      <c r="P571" s="11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38"/>
      <c r="R571" s="838"/>
      <c r="S571" s="838"/>
      <c r="T571" s="839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0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905</v>
      </c>
      <c r="AG571" s="75"/>
      <c r="AJ571" s="79" t="s">
        <v>45</v>
      </c>
      <c r="AK571" s="79">
        <v>0</v>
      </c>
      <c r="BB571" s="680" t="s">
        <v>66</v>
      </c>
      <c r="BM571" s="75">
        <f t="shared" si="101"/>
        <v>0</v>
      </c>
      <c r="BN571" s="75">
        <f t="shared" si="102"/>
        <v>0</v>
      </c>
      <c r="BO571" s="75">
        <f t="shared" si="103"/>
        <v>0</v>
      </c>
      <c r="BP571" s="75">
        <f t="shared" si="104"/>
        <v>0</v>
      </c>
    </row>
    <row r="572" spans="1:68" ht="27" hidden="1" customHeight="1" x14ac:dyDescent="0.25">
      <c r="A572" s="60" t="s">
        <v>919</v>
      </c>
      <c r="B572" s="60" t="s">
        <v>920</v>
      </c>
      <c r="C572" s="34">
        <v>4301031384</v>
      </c>
      <c r="D572" s="836">
        <v>4680115882096</v>
      </c>
      <c r="E572" s="836"/>
      <c r="F572" s="59">
        <v>0.6</v>
      </c>
      <c r="G572" s="35">
        <v>8</v>
      </c>
      <c r="H572" s="59">
        <v>4.8</v>
      </c>
      <c r="I572" s="59">
        <v>6.69</v>
      </c>
      <c r="J572" s="35">
        <v>120</v>
      </c>
      <c r="K572" s="35" t="s">
        <v>89</v>
      </c>
      <c r="L572" s="35" t="s">
        <v>45</v>
      </c>
      <c r="M572" s="36" t="s">
        <v>82</v>
      </c>
      <c r="N572" s="36"/>
      <c r="O572" s="35">
        <v>60</v>
      </c>
      <c r="P572" s="1144" t="s">
        <v>921</v>
      </c>
      <c r="Q572" s="838"/>
      <c r="R572" s="838"/>
      <c r="S572" s="838"/>
      <c r="T572" s="839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0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922</v>
      </c>
      <c r="AG572" s="75"/>
      <c r="AJ572" s="79" t="s">
        <v>45</v>
      </c>
      <c r="AK572" s="79">
        <v>0</v>
      </c>
      <c r="BB572" s="682" t="s">
        <v>66</v>
      </c>
      <c r="BM572" s="75">
        <f t="shared" si="101"/>
        <v>0</v>
      </c>
      <c r="BN572" s="75">
        <f t="shared" si="102"/>
        <v>0</v>
      </c>
      <c r="BO572" s="75">
        <f t="shared" si="103"/>
        <v>0</v>
      </c>
      <c r="BP572" s="75">
        <f t="shared" si="104"/>
        <v>0</v>
      </c>
    </row>
    <row r="573" spans="1:68" ht="27" hidden="1" customHeight="1" x14ac:dyDescent="0.25">
      <c r="A573" s="60" t="s">
        <v>919</v>
      </c>
      <c r="B573" s="60" t="s">
        <v>923</v>
      </c>
      <c r="C573" s="34">
        <v>4301031253</v>
      </c>
      <c r="D573" s="836">
        <v>4680115882096</v>
      </c>
      <c r="E573" s="836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89</v>
      </c>
      <c r="L573" s="35" t="s">
        <v>45</v>
      </c>
      <c r="M573" s="36" t="s">
        <v>82</v>
      </c>
      <c r="N573" s="36"/>
      <c r="O573" s="35">
        <v>60</v>
      </c>
      <c r="P57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838"/>
      <c r="R573" s="838"/>
      <c r="S573" s="838"/>
      <c r="T573" s="839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0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908</v>
      </c>
      <c r="AG573" s="75"/>
      <c r="AJ573" s="79" t="s">
        <v>45</v>
      </c>
      <c r="AK573" s="79">
        <v>0</v>
      </c>
      <c r="BB573" s="684" t="s">
        <v>66</v>
      </c>
      <c r="BM573" s="75">
        <f t="shared" si="101"/>
        <v>0</v>
      </c>
      <c r="BN573" s="75">
        <f t="shared" si="102"/>
        <v>0</v>
      </c>
      <c r="BO573" s="75">
        <f t="shared" si="103"/>
        <v>0</v>
      </c>
      <c r="BP573" s="75">
        <f t="shared" si="104"/>
        <v>0</v>
      </c>
    </row>
    <row r="574" spans="1:68" x14ac:dyDescent="0.2">
      <c r="A574" s="843"/>
      <c r="B574" s="843"/>
      <c r="C574" s="843"/>
      <c r="D574" s="843"/>
      <c r="E574" s="843"/>
      <c r="F574" s="843"/>
      <c r="G574" s="843"/>
      <c r="H574" s="843"/>
      <c r="I574" s="843"/>
      <c r="J574" s="843"/>
      <c r="K574" s="843"/>
      <c r="L574" s="843"/>
      <c r="M574" s="843"/>
      <c r="N574" s="843"/>
      <c r="O574" s="844"/>
      <c r="P574" s="840" t="s">
        <v>40</v>
      </c>
      <c r="Q574" s="841"/>
      <c r="R574" s="841"/>
      <c r="S574" s="841"/>
      <c r="T574" s="841"/>
      <c r="U574" s="841"/>
      <c r="V574" s="842"/>
      <c r="W574" s="40" t="s">
        <v>39</v>
      </c>
      <c r="X574" s="41">
        <f>IFERROR(X565/H565,"0")+IFERROR(X566/H566,"0")+IFERROR(X567/H567,"0")+IFERROR(X568/H568,"0")+IFERROR(X569/H569,"0")+IFERROR(X570/H570,"0")+IFERROR(X571/H571,"0")+IFERROR(X572/H572,"0")+IFERROR(X573/H573,"0")</f>
        <v>108.90151515151516</v>
      </c>
      <c r="Y574" s="41">
        <f>IFERROR(Y565/H565,"0")+IFERROR(Y566/H566,"0")+IFERROR(Y567/H567,"0")+IFERROR(Y568/H568,"0")+IFERROR(Y569/H569,"0")+IFERROR(Y570/H570,"0")+IFERROR(Y571/H571,"0")+IFERROR(Y572/H572,"0")+IFERROR(Y573/H573,"0")</f>
        <v>110</v>
      </c>
      <c r="Z574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1.3155999999999999</v>
      </c>
      <c r="AA574" s="64"/>
      <c r="AB574" s="64"/>
      <c r="AC574" s="64"/>
    </row>
    <row r="575" spans="1:68" x14ac:dyDescent="0.2">
      <c r="A575" s="843"/>
      <c r="B575" s="843"/>
      <c r="C575" s="843"/>
      <c r="D575" s="843"/>
      <c r="E575" s="843"/>
      <c r="F575" s="843"/>
      <c r="G575" s="843"/>
      <c r="H575" s="843"/>
      <c r="I575" s="843"/>
      <c r="J575" s="843"/>
      <c r="K575" s="843"/>
      <c r="L575" s="843"/>
      <c r="M575" s="843"/>
      <c r="N575" s="843"/>
      <c r="O575" s="844"/>
      <c r="P575" s="840" t="s">
        <v>40</v>
      </c>
      <c r="Q575" s="841"/>
      <c r="R575" s="841"/>
      <c r="S575" s="841"/>
      <c r="T575" s="841"/>
      <c r="U575" s="841"/>
      <c r="V575" s="842"/>
      <c r="W575" s="40" t="s">
        <v>0</v>
      </c>
      <c r="X575" s="41">
        <f>IFERROR(SUM(X565:X573),"0")</f>
        <v>575</v>
      </c>
      <c r="Y575" s="41">
        <f>IFERROR(SUM(Y565:Y573),"0")</f>
        <v>580.79999999999995</v>
      </c>
      <c r="Z575" s="40"/>
      <c r="AA575" s="64"/>
      <c r="AB575" s="64"/>
      <c r="AC575" s="64"/>
    </row>
    <row r="576" spans="1:68" ht="14.25" hidden="1" customHeight="1" x14ac:dyDescent="0.25">
      <c r="A576" s="835" t="s">
        <v>84</v>
      </c>
      <c r="B576" s="835"/>
      <c r="C576" s="835"/>
      <c r="D576" s="835"/>
      <c r="E576" s="835"/>
      <c r="F576" s="835"/>
      <c r="G576" s="835"/>
      <c r="H576" s="835"/>
      <c r="I576" s="835"/>
      <c r="J576" s="835"/>
      <c r="K576" s="835"/>
      <c r="L576" s="835"/>
      <c r="M576" s="835"/>
      <c r="N576" s="835"/>
      <c r="O576" s="835"/>
      <c r="P576" s="835"/>
      <c r="Q576" s="835"/>
      <c r="R576" s="835"/>
      <c r="S576" s="835"/>
      <c r="T576" s="835"/>
      <c r="U576" s="835"/>
      <c r="V576" s="835"/>
      <c r="W576" s="835"/>
      <c r="X576" s="835"/>
      <c r="Y576" s="835"/>
      <c r="Z576" s="835"/>
      <c r="AA576" s="63"/>
      <c r="AB576" s="63"/>
      <c r="AC576" s="63"/>
    </row>
    <row r="577" spans="1:68" ht="16.5" hidden="1" customHeight="1" x14ac:dyDescent="0.25">
      <c r="A577" s="60" t="s">
        <v>924</v>
      </c>
      <c r="B577" s="60" t="s">
        <v>925</v>
      </c>
      <c r="C577" s="34">
        <v>4301051230</v>
      </c>
      <c r="D577" s="836">
        <v>4607091383409</v>
      </c>
      <c r="E577" s="836"/>
      <c r="F577" s="59">
        <v>1.3</v>
      </c>
      <c r="G577" s="35">
        <v>6</v>
      </c>
      <c r="H577" s="59">
        <v>7.8</v>
      </c>
      <c r="I577" s="59">
        <v>8.3460000000000001</v>
      </c>
      <c r="J577" s="35">
        <v>56</v>
      </c>
      <c r="K577" s="35" t="s">
        <v>130</v>
      </c>
      <c r="L577" s="35" t="s">
        <v>45</v>
      </c>
      <c r="M577" s="36" t="s">
        <v>82</v>
      </c>
      <c r="N577" s="36"/>
      <c r="O577" s="35">
        <v>45</v>
      </c>
      <c r="P577" s="11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38"/>
      <c r="R577" s="838"/>
      <c r="S577" s="838"/>
      <c r="T577" s="839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5" t="s">
        <v>926</v>
      </c>
      <c r="AG577" s="75"/>
      <c r="AJ577" s="79" t="s">
        <v>45</v>
      </c>
      <c r="AK577" s="79">
        <v>0</v>
      </c>
      <c r="BB577" s="686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16.5" hidden="1" customHeight="1" x14ac:dyDescent="0.25">
      <c r="A578" s="60" t="s">
        <v>927</v>
      </c>
      <c r="B578" s="60" t="s">
        <v>928</v>
      </c>
      <c r="C578" s="34">
        <v>4301051231</v>
      </c>
      <c r="D578" s="836">
        <v>4607091383416</v>
      </c>
      <c r="E578" s="836"/>
      <c r="F578" s="59">
        <v>1.3</v>
      </c>
      <c r="G578" s="35">
        <v>6</v>
      </c>
      <c r="H578" s="59">
        <v>7.8</v>
      </c>
      <c r="I578" s="59">
        <v>8.3460000000000001</v>
      </c>
      <c r="J578" s="35">
        <v>56</v>
      </c>
      <c r="K578" s="35" t="s">
        <v>130</v>
      </c>
      <c r="L578" s="35" t="s">
        <v>45</v>
      </c>
      <c r="M578" s="36" t="s">
        <v>82</v>
      </c>
      <c r="N578" s="36"/>
      <c r="O578" s="35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38"/>
      <c r="R578" s="838"/>
      <c r="S578" s="838"/>
      <c r="T578" s="83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87" t="s">
        <v>929</v>
      </c>
      <c r="AG578" s="75"/>
      <c r="AJ578" s="79" t="s">
        <v>45</v>
      </c>
      <c r="AK578" s="79">
        <v>0</v>
      </c>
      <c r="BB578" s="688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hidden="1" customHeight="1" x14ac:dyDescent="0.25">
      <c r="A579" s="60" t="s">
        <v>930</v>
      </c>
      <c r="B579" s="60" t="s">
        <v>931</v>
      </c>
      <c r="C579" s="34">
        <v>4301051058</v>
      </c>
      <c r="D579" s="836">
        <v>4680115883536</v>
      </c>
      <c r="E579" s="836"/>
      <c r="F579" s="59">
        <v>0.3</v>
      </c>
      <c r="G579" s="35">
        <v>6</v>
      </c>
      <c r="H579" s="59">
        <v>1.8</v>
      </c>
      <c r="I579" s="59">
        <v>2.0659999999999998</v>
      </c>
      <c r="J579" s="35">
        <v>156</v>
      </c>
      <c r="K579" s="35" t="s">
        <v>89</v>
      </c>
      <c r="L579" s="35" t="s">
        <v>45</v>
      </c>
      <c r="M579" s="36" t="s">
        <v>82</v>
      </c>
      <c r="N579" s="36"/>
      <c r="O579" s="35">
        <v>45</v>
      </c>
      <c r="P579" s="11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38"/>
      <c r="R579" s="838"/>
      <c r="S579" s="838"/>
      <c r="T579" s="83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89" t="s">
        <v>932</v>
      </c>
      <c r="AG579" s="75"/>
      <c r="AJ579" s="79" t="s">
        <v>45</v>
      </c>
      <c r="AK579" s="79">
        <v>0</v>
      </c>
      <c r="BB579" s="690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idden="1" x14ac:dyDescent="0.2">
      <c r="A580" s="843"/>
      <c r="B580" s="843"/>
      <c r="C580" s="843"/>
      <c r="D580" s="843"/>
      <c r="E580" s="843"/>
      <c r="F580" s="843"/>
      <c r="G580" s="843"/>
      <c r="H580" s="843"/>
      <c r="I580" s="843"/>
      <c r="J580" s="843"/>
      <c r="K580" s="843"/>
      <c r="L580" s="843"/>
      <c r="M580" s="843"/>
      <c r="N580" s="843"/>
      <c r="O580" s="844"/>
      <c r="P580" s="840" t="s">
        <v>40</v>
      </c>
      <c r="Q580" s="841"/>
      <c r="R580" s="841"/>
      <c r="S580" s="841"/>
      <c r="T580" s="841"/>
      <c r="U580" s="841"/>
      <c r="V580" s="842"/>
      <c r="W580" s="40" t="s">
        <v>39</v>
      </c>
      <c r="X580" s="41">
        <f>IFERROR(X577/H577,"0")+IFERROR(X578/H578,"0")+IFERROR(X579/H579,"0")</f>
        <v>0</v>
      </c>
      <c r="Y580" s="41">
        <f>IFERROR(Y577/H577,"0")+IFERROR(Y578/H578,"0")+IFERROR(Y579/H579,"0")</f>
        <v>0</v>
      </c>
      <c r="Z580" s="41">
        <f>IFERROR(IF(Z577="",0,Z577),"0")+IFERROR(IF(Z578="",0,Z578),"0")+IFERROR(IF(Z579="",0,Z579),"0")</f>
        <v>0</v>
      </c>
      <c r="AA580" s="64"/>
      <c r="AB580" s="64"/>
      <c r="AC580" s="64"/>
    </row>
    <row r="581" spans="1:68" hidden="1" x14ac:dyDescent="0.2">
      <c r="A581" s="843"/>
      <c r="B581" s="843"/>
      <c r="C581" s="843"/>
      <c r="D581" s="843"/>
      <c r="E581" s="843"/>
      <c r="F581" s="843"/>
      <c r="G581" s="843"/>
      <c r="H581" s="843"/>
      <c r="I581" s="843"/>
      <c r="J581" s="843"/>
      <c r="K581" s="843"/>
      <c r="L581" s="843"/>
      <c r="M581" s="843"/>
      <c r="N581" s="843"/>
      <c r="O581" s="844"/>
      <c r="P581" s="840" t="s">
        <v>40</v>
      </c>
      <c r="Q581" s="841"/>
      <c r="R581" s="841"/>
      <c r="S581" s="841"/>
      <c r="T581" s="841"/>
      <c r="U581" s="841"/>
      <c r="V581" s="842"/>
      <c r="W581" s="40" t="s">
        <v>0</v>
      </c>
      <c r="X581" s="41">
        <f>IFERROR(SUM(X577:X579),"0")</f>
        <v>0</v>
      </c>
      <c r="Y581" s="41">
        <f>IFERROR(SUM(Y577:Y579),"0")</f>
        <v>0</v>
      </c>
      <c r="Z581" s="40"/>
      <c r="AA581" s="64"/>
      <c r="AB581" s="64"/>
      <c r="AC581" s="64"/>
    </row>
    <row r="582" spans="1:68" ht="14.25" hidden="1" customHeight="1" x14ac:dyDescent="0.25">
      <c r="A582" s="835" t="s">
        <v>225</v>
      </c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5"/>
      <c r="P582" s="835"/>
      <c r="Q582" s="835"/>
      <c r="R582" s="835"/>
      <c r="S582" s="835"/>
      <c r="T582" s="835"/>
      <c r="U582" s="835"/>
      <c r="V582" s="835"/>
      <c r="W582" s="835"/>
      <c r="X582" s="835"/>
      <c r="Y582" s="835"/>
      <c r="Z582" s="835"/>
      <c r="AA582" s="63"/>
      <c r="AB582" s="63"/>
      <c r="AC582" s="63"/>
    </row>
    <row r="583" spans="1:68" ht="16.5" hidden="1" customHeight="1" x14ac:dyDescent="0.25">
      <c r="A583" s="60" t="s">
        <v>933</v>
      </c>
      <c r="B583" s="60" t="s">
        <v>934</v>
      </c>
      <c r="C583" s="34">
        <v>4301060363</v>
      </c>
      <c r="D583" s="836">
        <v>4680115885035</v>
      </c>
      <c r="E583" s="836"/>
      <c r="F583" s="59">
        <v>1</v>
      </c>
      <c r="G583" s="35">
        <v>4</v>
      </c>
      <c r="H583" s="59">
        <v>4</v>
      </c>
      <c r="I583" s="59">
        <v>4.4160000000000004</v>
      </c>
      <c r="J583" s="35">
        <v>104</v>
      </c>
      <c r="K583" s="35" t="s">
        <v>130</v>
      </c>
      <c r="L583" s="35" t="s">
        <v>45</v>
      </c>
      <c r="M583" s="36" t="s">
        <v>82</v>
      </c>
      <c r="N583" s="36"/>
      <c r="O583" s="35">
        <v>35</v>
      </c>
      <c r="P583" s="11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38"/>
      <c r="R583" s="838"/>
      <c r="S583" s="838"/>
      <c r="T583" s="839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IFERROR(IF(Y583=0,"",ROUNDUP(Y583/H583,0)*0.01196),"")</f>
        <v/>
      </c>
      <c r="AA583" s="65" t="s">
        <v>45</v>
      </c>
      <c r="AB583" s="66" t="s">
        <v>45</v>
      </c>
      <c r="AC583" s="691" t="s">
        <v>935</v>
      </c>
      <c r="AG583" s="75"/>
      <c r="AJ583" s="79" t="s">
        <v>45</v>
      </c>
      <c r="AK583" s="79">
        <v>0</v>
      </c>
      <c r="BB583" s="69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27" hidden="1" customHeight="1" x14ac:dyDescent="0.25">
      <c r="A584" s="60" t="s">
        <v>936</v>
      </c>
      <c r="B584" s="60" t="s">
        <v>937</v>
      </c>
      <c r="C584" s="34">
        <v>4301060436</v>
      </c>
      <c r="D584" s="836">
        <v>4680115885936</v>
      </c>
      <c r="E584" s="836"/>
      <c r="F584" s="59">
        <v>1.3</v>
      </c>
      <c r="G584" s="35">
        <v>6</v>
      </c>
      <c r="H584" s="59">
        <v>7.8</v>
      </c>
      <c r="I584" s="59">
        <v>8.2799999999999994</v>
      </c>
      <c r="J584" s="35">
        <v>56</v>
      </c>
      <c r="K584" s="35" t="s">
        <v>130</v>
      </c>
      <c r="L584" s="35" t="s">
        <v>45</v>
      </c>
      <c r="M584" s="36" t="s">
        <v>82</v>
      </c>
      <c r="N584" s="36"/>
      <c r="O584" s="35">
        <v>35</v>
      </c>
      <c r="P584" s="1150" t="s">
        <v>938</v>
      </c>
      <c r="Q584" s="838"/>
      <c r="R584" s="838"/>
      <c r="S584" s="838"/>
      <c r="T584" s="839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3" t="s">
        <v>935</v>
      </c>
      <c r="AG584" s="75"/>
      <c r="AJ584" s="79" t="s">
        <v>45</v>
      </c>
      <c r="AK584" s="79">
        <v>0</v>
      </c>
      <c r="BB584" s="69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idden="1" x14ac:dyDescent="0.2">
      <c r="A585" s="843"/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4"/>
      <c r="P585" s="840" t="s">
        <v>40</v>
      </c>
      <c r="Q585" s="841"/>
      <c r="R585" s="841"/>
      <c r="S585" s="841"/>
      <c r="T585" s="841"/>
      <c r="U585" s="841"/>
      <c r="V585" s="842"/>
      <c r="W585" s="40" t="s">
        <v>39</v>
      </c>
      <c r="X585" s="41">
        <f>IFERROR(X583/H583,"0")+IFERROR(X584/H584,"0")</f>
        <v>0</v>
      </c>
      <c r="Y585" s="41">
        <f>IFERROR(Y583/H583,"0")+IFERROR(Y584/H584,"0")</f>
        <v>0</v>
      </c>
      <c r="Z585" s="41">
        <f>IFERROR(IF(Z583="",0,Z583),"0")+IFERROR(IF(Z584="",0,Z584),"0")</f>
        <v>0</v>
      </c>
      <c r="AA585" s="64"/>
      <c r="AB585" s="64"/>
      <c r="AC585" s="64"/>
    </row>
    <row r="586" spans="1:68" hidden="1" x14ac:dyDescent="0.2">
      <c r="A586" s="843"/>
      <c r="B586" s="843"/>
      <c r="C586" s="843"/>
      <c r="D586" s="843"/>
      <c r="E586" s="843"/>
      <c r="F586" s="843"/>
      <c r="G586" s="843"/>
      <c r="H586" s="843"/>
      <c r="I586" s="843"/>
      <c r="J586" s="843"/>
      <c r="K586" s="843"/>
      <c r="L586" s="843"/>
      <c r="M586" s="843"/>
      <c r="N586" s="843"/>
      <c r="O586" s="844"/>
      <c r="P586" s="840" t="s">
        <v>40</v>
      </c>
      <c r="Q586" s="841"/>
      <c r="R586" s="841"/>
      <c r="S586" s="841"/>
      <c r="T586" s="841"/>
      <c r="U586" s="841"/>
      <c r="V586" s="842"/>
      <c r="W586" s="40" t="s">
        <v>0</v>
      </c>
      <c r="X586" s="41">
        <f>IFERROR(SUM(X583:X584),"0")</f>
        <v>0</v>
      </c>
      <c r="Y586" s="41">
        <f>IFERROR(SUM(Y583:Y584),"0")</f>
        <v>0</v>
      </c>
      <c r="Z586" s="40"/>
      <c r="AA586" s="64"/>
      <c r="AB586" s="64"/>
      <c r="AC586" s="64"/>
    </row>
    <row r="587" spans="1:68" ht="27.75" hidden="1" customHeight="1" x14ac:dyDescent="0.2">
      <c r="A587" s="833" t="s">
        <v>939</v>
      </c>
      <c r="B587" s="833"/>
      <c r="C587" s="833"/>
      <c r="D587" s="833"/>
      <c r="E587" s="833"/>
      <c r="F587" s="833"/>
      <c r="G587" s="833"/>
      <c r="H587" s="833"/>
      <c r="I587" s="833"/>
      <c r="J587" s="833"/>
      <c r="K587" s="833"/>
      <c r="L587" s="833"/>
      <c r="M587" s="833"/>
      <c r="N587" s="833"/>
      <c r="O587" s="833"/>
      <c r="P587" s="833"/>
      <c r="Q587" s="833"/>
      <c r="R587" s="833"/>
      <c r="S587" s="833"/>
      <c r="T587" s="833"/>
      <c r="U587" s="833"/>
      <c r="V587" s="833"/>
      <c r="W587" s="833"/>
      <c r="X587" s="833"/>
      <c r="Y587" s="833"/>
      <c r="Z587" s="833"/>
      <c r="AA587" s="52"/>
      <c r="AB587" s="52"/>
      <c r="AC587" s="52"/>
    </row>
    <row r="588" spans="1:68" ht="16.5" hidden="1" customHeight="1" x14ac:dyDescent="0.25">
      <c r="A588" s="834" t="s">
        <v>939</v>
      </c>
      <c r="B588" s="834"/>
      <c r="C588" s="834"/>
      <c r="D588" s="834"/>
      <c r="E588" s="834"/>
      <c r="F588" s="834"/>
      <c r="G588" s="834"/>
      <c r="H588" s="834"/>
      <c r="I588" s="834"/>
      <c r="J588" s="834"/>
      <c r="K588" s="834"/>
      <c r="L588" s="834"/>
      <c r="M588" s="834"/>
      <c r="N588" s="834"/>
      <c r="O588" s="834"/>
      <c r="P588" s="834"/>
      <c r="Q588" s="834"/>
      <c r="R588" s="834"/>
      <c r="S588" s="834"/>
      <c r="T588" s="834"/>
      <c r="U588" s="834"/>
      <c r="V588" s="834"/>
      <c r="W588" s="834"/>
      <c r="X588" s="834"/>
      <c r="Y588" s="834"/>
      <c r="Z588" s="834"/>
      <c r="AA588" s="62"/>
      <c r="AB588" s="62"/>
      <c r="AC588" s="62"/>
    </row>
    <row r="589" spans="1:68" ht="14.25" hidden="1" customHeight="1" x14ac:dyDescent="0.25">
      <c r="A589" s="835" t="s">
        <v>125</v>
      </c>
      <c r="B589" s="835"/>
      <c r="C589" s="835"/>
      <c r="D589" s="835"/>
      <c r="E589" s="835"/>
      <c r="F589" s="835"/>
      <c r="G589" s="835"/>
      <c r="H589" s="835"/>
      <c r="I589" s="835"/>
      <c r="J589" s="835"/>
      <c r="K589" s="835"/>
      <c r="L589" s="835"/>
      <c r="M589" s="835"/>
      <c r="N589" s="835"/>
      <c r="O589" s="835"/>
      <c r="P589" s="835"/>
      <c r="Q589" s="835"/>
      <c r="R589" s="835"/>
      <c r="S589" s="835"/>
      <c r="T589" s="835"/>
      <c r="U589" s="835"/>
      <c r="V589" s="835"/>
      <c r="W589" s="835"/>
      <c r="X589" s="835"/>
      <c r="Y589" s="835"/>
      <c r="Z589" s="835"/>
      <c r="AA589" s="63"/>
      <c r="AB589" s="63"/>
      <c r="AC589" s="63"/>
    </row>
    <row r="590" spans="1:68" ht="27" hidden="1" customHeight="1" x14ac:dyDescent="0.25">
      <c r="A590" s="60" t="s">
        <v>940</v>
      </c>
      <c r="B590" s="60" t="s">
        <v>941</v>
      </c>
      <c r="C590" s="34">
        <v>4301011763</v>
      </c>
      <c r="D590" s="836">
        <v>4640242181011</v>
      </c>
      <c r="E590" s="836"/>
      <c r="F590" s="59">
        <v>1.35</v>
      </c>
      <c r="G590" s="35">
        <v>8</v>
      </c>
      <c r="H590" s="59">
        <v>10.8</v>
      </c>
      <c r="I590" s="59">
        <v>11.28</v>
      </c>
      <c r="J590" s="35">
        <v>56</v>
      </c>
      <c r="K590" s="35" t="s">
        <v>130</v>
      </c>
      <c r="L590" s="35" t="s">
        <v>45</v>
      </c>
      <c r="M590" s="36" t="s">
        <v>133</v>
      </c>
      <c r="N590" s="36"/>
      <c r="O590" s="35">
        <v>55</v>
      </c>
      <c r="P590" s="1151" t="s">
        <v>942</v>
      </c>
      <c r="Q590" s="838"/>
      <c r="R590" s="838"/>
      <c r="S590" s="838"/>
      <c r="T590" s="839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ref="Y590:Y596" si="105"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ref="BM590:BM596" si="106">IFERROR(X590*I590/H590,"0")</f>
        <v>0</v>
      </c>
      <c r="BN590" s="75">
        <f t="shared" ref="BN590:BN596" si="107">IFERROR(Y590*I590/H590,"0")</f>
        <v>0</v>
      </c>
      <c r="BO590" s="75">
        <f t="shared" ref="BO590:BO596" si="108">IFERROR(1/J590*(X590/H590),"0")</f>
        <v>0</v>
      </c>
      <c r="BP590" s="75">
        <f t="shared" ref="BP590:BP596" si="109">IFERROR(1/J590*(Y590/H590),"0")</f>
        <v>0</v>
      </c>
    </row>
    <row r="591" spans="1:68" ht="27" hidden="1" customHeight="1" x14ac:dyDescent="0.25">
      <c r="A591" s="60" t="s">
        <v>944</v>
      </c>
      <c r="B591" s="60" t="s">
        <v>945</v>
      </c>
      <c r="C591" s="34">
        <v>4301011585</v>
      </c>
      <c r="D591" s="836">
        <v>4640242180441</v>
      </c>
      <c r="E591" s="836"/>
      <c r="F591" s="59">
        <v>1.5</v>
      </c>
      <c r="G591" s="35">
        <v>8</v>
      </c>
      <c r="H591" s="59">
        <v>12</v>
      </c>
      <c r="I591" s="59">
        <v>12.48</v>
      </c>
      <c r="J591" s="35">
        <v>56</v>
      </c>
      <c r="K591" s="35" t="s">
        <v>130</v>
      </c>
      <c r="L591" s="35" t="s">
        <v>45</v>
      </c>
      <c r="M591" s="36" t="s">
        <v>129</v>
      </c>
      <c r="N591" s="36"/>
      <c r="O591" s="35">
        <v>50</v>
      </c>
      <c r="P591" s="1152" t="s">
        <v>946</v>
      </c>
      <c r="Q591" s="838"/>
      <c r="R591" s="838"/>
      <c r="S591" s="838"/>
      <c r="T591" s="839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5"/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697" t="s">
        <v>947</v>
      </c>
      <c r="AG591" s="75"/>
      <c r="AJ591" s="79" t="s">
        <v>45</v>
      </c>
      <c r="AK591" s="79">
        <v>0</v>
      </c>
      <c r="BB591" s="698" t="s">
        <v>66</v>
      </c>
      <c r="BM591" s="75">
        <f t="shared" si="106"/>
        <v>0</v>
      </c>
      <c r="BN591" s="75">
        <f t="shared" si="107"/>
        <v>0</v>
      </c>
      <c r="BO591" s="75">
        <f t="shared" si="108"/>
        <v>0</v>
      </c>
      <c r="BP591" s="75">
        <f t="shared" si="109"/>
        <v>0</v>
      </c>
    </row>
    <row r="592" spans="1:68" ht="27" customHeight="1" x14ac:dyDescent="0.25">
      <c r="A592" s="60" t="s">
        <v>948</v>
      </c>
      <c r="B592" s="60" t="s">
        <v>949</v>
      </c>
      <c r="C592" s="34">
        <v>4301011584</v>
      </c>
      <c r="D592" s="836">
        <v>4640242180564</v>
      </c>
      <c r="E592" s="836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 t="s">
        <v>45</v>
      </c>
      <c r="M592" s="36" t="s">
        <v>129</v>
      </c>
      <c r="N592" s="36"/>
      <c r="O592" s="35">
        <v>50</v>
      </c>
      <c r="P592" s="1153" t="s">
        <v>950</v>
      </c>
      <c r="Q592" s="838"/>
      <c r="R592" s="838"/>
      <c r="S592" s="838"/>
      <c r="T592" s="839"/>
      <c r="U592" s="37" t="s">
        <v>45</v>
      </c>
      <c r="V592" s="37" t="s">
        <v>45</v>
      </c>
      <c r="W592" s="38" t="s">
        <v>0</v>
      </c>
      <c r="X592" s="56">
        <v>200</v>
      </c>
      <c r="Y592" s="53">
        <f t="shared" si="105"/>
        <v>204</v>
      </c>
      <c r="Z592" s="39">
        <f>IFERROR(IF(Y592=0,"",ROUNDUP(Y592/H592,0)*0.02175),"")</f>
        <v>0.36974999999999997</v>
      </c>
      <c r="AA592" s="65" t="s">
        <v>45</v>
      </c>
      <c r="AB592" s="66" t="s">
        <v>45</v>
      </c>
      <c r="AC592" s="699" t="s">
        <v>951</v>
      </c>
      <c r="AG592" s="75"/>
      <c r="AJ592" s="79" t="s">
        <v>45</v>
      </c>
      <c r="AK592" s="79">
        <v>0</v>
      </c>
      <c r="BB592" s="700" t="s">
        <v>66</v>
      </c>
      <c r="BM592" s="75">
        <f t="shared" si="106"/>
        <v>208</v>
      </c>
      <c r="BN592" s="75">
        <f t="shared" si="107"/>
        <v>212.16</v>
      </c>
      <c r="BO592" s="75">
        <f t="shared" si="108"/>
        <v>0.29761904761904762</v>
      </c>
      <c r="BP592" s="75">
        <f t="shared" si="109"/>
        <v>0.30357142857142855</v>
      </c>
    </row>
    <row r="593" spans="1:68" ht="27" hidden="1" customHeight="1" x14ac:dyDescent="0.25">
      <c r="A593" s="60" t="s">
        <v>952</v>
      </c>
      <c r="B593" s="60" t="s">
        <v>953</v>
      </c>
      <c r="C593" s="34">
        <v>4301011762</v>
      </c>
      <c r="D593" s="836">
        <v>4640242180922</v>
      </c>
      <c r="E593" s="836"/>
      <c r="F593" s="59">
        <v>1.35</v>
      </c>
      <c r="G593" s="35">
        <v>8</v>
      </c>
      <c r="H593" s="59">
        <v>10.8</v>
      </c>
      <c r="I593" s="59">
        <v>11.28</v>
      </c>
      <c r="J593" s="35">
        <v>56</v>
      </c>
      <c r="K593" s="35" t="s">
        <v>130</v>
      </c>
      <c r="L593" s="35" t="s">
        <v>45</v>
      </c>
      <c r="M593" s="36" t="s">
        <v>129</v>
      </c>
      <c r="N593" s="36"/>
      <c r="O593" s="35">
        <v>55</v>
      </c>
      <c r="P593" s="1154" t="s">
        <v>954</v>
      </c>
      <c r="Q593" s="838"/>
      <c r="R593" s="838"/>
      <c r="S593" s="838"/>
      <c r="T593" s="839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105"/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1" t="s">
        <v>955</v>
      </c>
      <c r="AG593" s="75"/>
      <c r="AJ593" s="79" t="s">
        <v>45</v>
      </c>
      <c r="AK593" s="79">
        <v>0</v>
      </c>
      <c r="BB593" s="702" t="s">
        <v>66</v>
      </c>
      <c r="BM593" s="75">
        <f t="shared" si="106"/>
        <v>0</v>
      </c>
      <c r="BN593" s="75">
        <f t="shared" si="107"/>
        <v>0</v>
      </c>
      <c r="BO593" s="75">
        <f t="shared" si="108"/>
        <v>0</v>
      </c>
      <c r="BP593" s="75">
        <f t="shared" si="109"/>
        <v>0</v>
      </c>
    </row>
    <row r="594" spans="1:68" ht="27" hidden="1" customHeight="1" x14ac:dyDescent="0.25">
      <c r="A594" s="60" t="s">
        <v>956</v>
      </c>
      <c r="B594" s="60" t="s">
        <v>957</v>
      </c>
      <c r="C594" s="34">
        <v>4301011764</v>
      </c>
      <c r="D594" s="836">
        <v>4640242181189</v>
      </c>
      <c r="E594" s="836"/>
      <c r="F594" s="59">
        <v>0.4</v>
      </c>
      <c r="G594" s="35">
        <v>10</v>
      </c>
      <c r="H594" s="59">
        <v>4</v>
      </c>
      <c r="I594" s="59">
        <v>4.21</v>
      </c>
      <c r="J594" s="35">
        <v>132</v>
      </c>
      <c r="K594" s="35" t="s">
        <v>89</v>
      </c>
      <c r="L594" s="35" t="s">
        <v>45</v>
      </c>
      <c r="M594" s="36" t="s">
        <v>133</v>
      </c>
      <c r="N594" s="36"/>
      <c r="O594" s="35">
        <v>55</v>
      </c>
      <c r="P594" s="1155" t="s">
        <v>958</v>
      </c>
      <c r="Q594" s="838"/>
      <c r="R594" s="838"/>
      <c r="S594" s="838"/>
      <c r="T594" s="839"/>
      <c r="U594" s="37" t="s">
        <v>45</v>
      </c>
      <c r="V594" s="37" t="s">
        <v>45</v>
      </c>
      <c r="W594" s="38" t="s">
        <v>0</v>
      </c>
      <c r="X594" s="56">
        <v>0</v>
      </c>
      <c r="Y594" s="53">
        <f t="shared" si="105"/>
        <v>0</v>
      </c>
      <c r="Z594" s="39" t="str">
        <f>IFERROR(IF(Y594=0,"",ROUNDUP(Y594/H594,0)*0.00902),"")</f>
        <v/>
      </c>
      <c r="AA594" s="65" t="s">
        <v>45</v>
      </c>
      <c r="AB594" s="66" t="s">
        <v>45</v>
      </c>
      <c r="AC594" s="703" t="s">
        <v>943</v>
      </c>
      <c r="AG594" s="75"/>
      <c r="AJ594" s="79" t="s">
        <v>45</v>
      </c>
      <c r="AK594" s="79">
        <v>0</v>
      </c>
      <c r="BB594" s="704" t="s">
        <v>66</v>
      </c>
      <c r="BM594" s="75">
        <f t="shared" si="106"/>
        <v>0</v>
      </c>
      <c r="BN594" s="75">
        <f t="shared" si="107"/>
        <v>0</v>
      </c>
      <c r="BO594" s="75">
        <f t="shared" si="108"/>
        <v>0</v>
      </c>
      <c r="BP594" s="75">
        <f t="shared" si="109"/>
        <v>0</v>
      </c>
    </row>
    <row r="595" spans="1:68" ht="27" hidden="1" customHeight="1" x14ac:dyDescent="0.25">
      <c r="A595" s="60" t="s">
        <v>959</v>
      </c>
      <c r="B595" s="60" t="s">
        <v>960</v>
      </c>
      <c r="C595" s="34">
        <v>4301011551</v>
      </c>
      <c r="D595" s="836">
        <v>4640242180038</v>
      </c>
      <c r="E595" s="836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89</v>
      </c>
      <c r="L595" s="35" t="s">
        <v>45</v>
      </c>
      <c r="M595" s="36" t="s">
        <v>129</v>
      </c>
      <c r="N595" s="36"/>
      <c r="O595" s="35">
        <v>50</v>
      </c>
      <c r="P595" s="1156" t="s">
        <v>961</v>
      </c>
      <c r="Q595" s="838"/>
      <c r="R595" s="838"/>
      <c r="S595" s="838"/>
      <c r="T595" s="839"/>
      <c r="U595" s="37" t="s">
        <v>45</v>
      </c>
      <c r="V595" s="37" t="s">
        <v>45</v>
      </c>
      <c r="W595" s="38" t="s">
        <v>0</v>
      </c>
      <c r="X595" s="56">
        <v>0</v>
      </c>
      <c r="Y595" s="53">
        <f t="shared" si="105"/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705" t="s">
        <v>951</v>
      </c>
      <c r="AG595" s="75"/>
      <c r="AJ595" s="79" t="s">
        <v>45</v>
      </c>
      <c r="AK595" s="79">
        <v>0</v>
      </c>
      <c r="BB595" s="706" t="s">
        <v>66</v>
      </c>
      <c r="BM595" s="75">
        <f t="shared" si="106"/>
        <v>0</v>
      </c>
      <c r="BN595" s="75">
        <f t="shared" si="107"/>
        <v>0</v>
      </c>
      <c r="BO595" s="75">
        <f t="shared" si="108"/>
        <v>0</v>
      </c>
      <c r="BP595" s="75">
        <f t="shared" si="109"/>
        <v>0</v>
      </c>
    </row>
    <row r="596" spans="1:68" ht="27" hidden="1" customHeight="1" x14ac:dyDescent="0.25">
      <c r="A596" s="60" t="s">
        <v>962</v>
      </c>
      <c r="B596" s="60" t="s">
        <v>963</v>
      </c>
      <c r="C596" s="34">
        <v>4301011765</v>
      </c>
      <c r="D596" s="836">
        <v>4640242181172</v>
      </c>
      <c r="E596" s="836"/>
      <c r="F596" s="59">
        <v>0.4</v>
      </c>
      <c r="G596" s="35">
        <v>10</v>
      </c>
      <c r="H596" s="59">
        <v>4</v>
      </c>
      <c r="I596" s="59">
        <v>4.21</v>
      </c>
      <c r="J596" s="35">
        <v>132</v>
      </c>
      <c r="K596" s="35" t="s">
        <v>89</v>
      </c>
      <c r="L596" s="35" t="s">
        <v>45</v>
      </c>
      <c r="M596" s="36" t="s">
        <v>129</v>
      </c>
      <c r="N596" s="36"/>
      <c r="O596" s="35">
        <v>55</v>
      </c>
      <c r="P596" s="1157" t="s">
        <v>964</v>
      </c>
      <c r="Q596" s="838"/>
      <c r="R596" s="838"/>
      <c r="S596" s="838"/>
      <c r="T596" s="839"/>
      <c r="U596" s="37" t="s">
        <v>45</v>
      </c>
      <c r="V596" s="37" t="s">
        <v>45</v>
      </c>
      <c r="W596" s="38" t="s">
        <v>0</v>
      </c>
      <c r="X596" s="56">
        <v>0</v>
      </c>
      <c r="Y596" s="53">
        <f t="shared" si="105"/>
        <v>0</v>
      </c>
      <c r="Z596" s="39" t="str">
        <f>IFERROR(IF(Y596=0,"",ROUNDUP(Y596/H596,0)*0.00902),"")</f>
        <v/>
      </c>
      <c r="AA596" s="65" t="s">
        <v>45</v>
      </c>
      <c r="AB596" s="66" t="s">
        <v>45</v>
      </c>
      <c r="AC596" s="707" t="s">
        <v>955</v>
      </c>
      <c r="AG596" s="75"/>
      <c r="AJ596" s="79" t="s">
        <v>45</v>
      </c>
      <c r="AK596" s="79">
        <v>0</v>
      </c>
      <c r="BB596" s="708" t="s">
        <v>66</v>
      </c>
      <c r="BM596" s="75">
        <f t="shared" si="106"/>
        <v>0</v>
      </c>
      <c r="BN596" s="75">
        <f t="shared" si="107"/>
        <v>0</v>
      </c>
      <c r="BO596" s="75">
        <f t="shared" si="108"/>
        <v>0</v>
      </c>
      <c r="BP596" s="75">
        <f t="shared" si="109"/>
        <v>0</v>
      </c>
    </row>
    <row r="597" spans="1:68" x14ac:dyDescent="0.2">
      <c r="A597" s="843"/>
      <c r="B597" s="843"/>
      <c r="C597" s="843"/>
      <c r="D597" s="843"/>
      <c r="E597" s="843"/>
      <c r="F597" s="843"/>
      <c r="G597" s="843"/>
      <c r="H597" s="843"/>
      <c r="I597" s="843"/>
      <c r="J597" s="843"/>
      <c r="K597" s="843"/>
      <c r="L597" s="843"/>
      <c r="M597" s="843"/>
      <c r="N597" s="843"/>
      <c r="O597" s="844"/>
      <c r="P597" s="840" t="s">
        <v>40</v>
      </c>
      <c r="Q597" s="841"/>
      <c r="R597" s="841"/>
      <c r="S597" s="841"/>
      <c r="T597" s="841"/>
      <c r="U597" s="841"/>
      <c r="V597" s="842"/>
      <c r="W597" s="40" t="s">
        <v>39</v>
      </c>
      <c r="X597" s="41">
        <f>IFERROR(X590/H590,"0")+IFERROR(X591/H591,"0")+IFERROR(X592/H592,"0")+IFERROR(X593/H593,"0")+IFERROR(X594/H594,"0")+IFERROR(X595/H595,"0")+IFERROR(X596/H596,"0")</f>
        <v>16.666666666666668</v>
      </c>
      <c r="Y597" s="41">
        <f>IFERROR(Y590/H590,"0")+IFERROR(Y591/H591,"0")+IFERROR(Y592/H592,"0")+IFERROR(Y593/H593,"0")+IFERROR(Y594/H594,"0")+IFERROR(Y595/H595,"0")+IFERROR(Y596/H596,"0")</f>
        <v>17</v>
      </c>
      <c r="Z597" s="41">
        <f>IFERROR(IF(Z590="",0,Z590),"0")+IFERROR(IF(Z591="",0,Z591),"0")+IFERROR(IF(Z592="",0,Z592),"0")+IFERROR(IF(Z593="",0,Z593),"0")+IFERROR(IF(Z594="",0,Z594),"0")+IFERROR(IF(Z595="",0,Z595),"0")+IFERROR(IF(Z596="",0,Z596),"0")</f>
        <v>0.36974999999999997</v>
      </c>
      <c r="AA597" s="64"/>
      <c r="AB597" s="64"/>
      <c r="AC597" s="64"/>
    </row>
    <row r="598" spans="1:68" x14ac:dyDescent="0.2">
      <c r="A598" s="843"/>
      <c r="B598" s="843"/>
      <c r="C598" s="843"/>
      <c r="D598" s="843"/>
      <c r="E598" s="843"/>
      <c r="F598" s="843"/>
      <c r="G598" s="843"/>
      <c r="H598" s="843"/>
      <c r="I598" s="843"/>
      <c r="J598" s="843"/>
      <c r="K598" s="843"/>
      <c r="L598" s="843"/>
      <c r="M598" s="843"/>
      <c r="N598" s="843"/>
      <c r="O598" s="844"/>
      <c r="P598" s="840" t="s">
        <v>40</v>
      </c>
      <c r="Q598" s="841"/>
      <c r="R598" s="841"/>
      <c r="S598" s="841"/>
      <c r="T598" s="841"/>
      <c r="U598" s="841"/>
      <c r="V598" s="842"/>
      <c r="W598" s="40" t="s">
        <v>0</v>
      </c>
      <c r="X598" s="41">
        <f>IFERROR(SUM(X590:X596),"0")</f>
        <v>200</v>
      </c>
      <c r="Y598" s="41">
        <f>IFERROR(SUM(Y590:Y596),"0")</f>
        <v>204</v>
      </c>
      <c r="Z598" s="40"/>
      <c r="AA598" s="64"/>
      <c r="AB598" s="64"/>
      <c r="AC598" s="64"/>
    </row>
    <row r="599" spans="1:68" ht="14.25" hidden="1" customHeight="1" x14ac:dyDescent="0.25">
      <c r="A599" s="835" t="s">
        <v>179</v>
      </c>
      <c r="B599" s="835"/>
      <c r="C599" s="835"/>
      <c r="D599" s="835"/>
      <c r="E599" s="835"/>
      <c r="F599" s="835"/>
      <c r="G599" s="835"/>
      <c r="H599" s="835"/>
      <c r="I599" s="835"/>
      <c r="J599" s="835"/>
      <c r="K599" s="835"/>
      <c r="L599" s="835"/>
      <c r="M599" s="835"/>
      <c r="N599" s="835"/>
      <c r="O599" s="835"/>
      <c r="P599" s="835"/>
      <c r="Q599" s="835"/>
      <c r="R599" s="835"/>
      <c r="S599" s="835"/>
      <c r="T599" s="835"/>
      <c r="U599" s="835"/>
      <c r="V599" s="835"/>
      <c r="W599" s="835"/>
      <c r="X599" s="835"/>
      <c r="Y599" s="835"/>
      <c r="Z599" s="835"/>
      <c r="AA599" s="63"/>
      <c r="AB599" s="63"/>
      <c r="AC599" s="63"/>
    </row>
    <row r="600" spans="1:68" ht="16.5" hidden="1" customHeight="1" x14ac:dyDescent="0.25">
      <c r="A600" s="60" t="s">
        <v>965</v>
      </c>
      <c r="B600" s="60" t="s">
        <v>966</v>
      </c>
      <c r="C600" s="34">
        <v>4301020269</v>
      </c>
      <c r="D600" s="836">
        <v>4640242180519</v>
      </c>
      <c r="E600" s="836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130</v>
      </c>
      <c r="L600" s="35" t="s">
        <v>45</v>
      </c>
      <c r="M600" s="36" t="s">
        <v>133</v>
      </c>
      <c r="N600" s="36"/>
      <c r="O600" s="35">
        <v>50</v>
      </c>
      <c r="P600" s="1158" t="s">
        <v>967</v>
      </c>
      <c r="Q600" s="838"/>
      <c r="R600" s="838"/>
      <c r="S600" s="838"/>
      <c r="T600" s="839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929</v>
      </c>
      <c r="AG600" s="75"/>
      <c r="AJ600" s="79" t="s">
        <v>45</v>
      </c>
      <c r="AK600" s="79">
        <v>0</v>
      </c>
      <c r="BB600" s="710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hidden="1" customHeight="1" x14ac:dyDescent="0.25">
      <c r="A601" s="60" t="s">
        <v>968</v>
      </c>
      <c r="B601" s="60" t="s">
        <v>969</v>
      </c>
      <c r="C601" s="34">
        <v>4301020260</v>
      </c>
      <c r="D601" s="836">
        <v>4640242180526</v>
      </c>
      <c r="E601" s="836"/>
      <c r="F601" s="59">
        <v>1.8</v>
      </c>
      <c r="G601" s="35">
        <v>6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50</v>
      </c>
      <c r="P601" s="1159" t="s">
        <v>970</v>
      </c>
      <c r="Q601" s="838"/>
      <c r="R601" s="838"/>
      <c r="S601" s="838"/>
      <c r="T601" s="839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929</v>
      </c>
      <c r="AG601" s="75"/>
      <c r="AJ601" s="79" t="s">
        <v>45</v>
      </c>
      <c r="AK601" s="79">
        <v>0</v>
      </c>
      <c r="BB601" s="71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hidden="1" customHeight="1" x14ac:dyDescent="0.25">
      <c r="A602" s="60" t="s">
        <v>971</v>
      </c>
      <c r="B602" s="60" t="s">
        <v>972</v>
      </c>
      <c r="C602" s="34">
        <v>4301020309</v>
      </c>
      <c r="D602" s="836">
        <v>4640242180090</v>
      </c>
      <c r="E602" s="836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130</v>
      </c>
      <c r="L602" s="35" t="s">
        <v>45</v>
      </c>
      <c r="M602" s="36" t="s">
        <v>129</v>
      </c>
      <c r="N602" s="36"/>
      <c r="O602" s="35">
        <v>50</v>
      </c>
      <c r="P602" s="1160" t="s">
        <v>973</v>
      </c>
      <c r="Q602" s="838"/>
      <c r="R602" s="838"/>
      <c r="S602" s="838"/>
      <c r="T602" s="839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974</v>
      </c>
      <c r="AG602" s="75"/>
      <c r="AJ602" s="79" t="s">
        <v>45</v>
      </c>
      <c r="AK602" s="79">
        <v>0</v>
      </c>
      <c r="BB602" s="71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t="27" hidden="1" customHeight="1" x14ac:dyDescent="0.25">
      <c r="A603" s="60" t="s">
        <v>975</v>
      </c>
      <c r="B603" s="60" t="s">
        <v>976</v>
      </c>
      <c r="C603" s="34">
        <v>4301020295</v>
      </c>
      <c r="D603" s="836">
        <v>4640242181363</v>
      </c>
      <c r="E603" s="836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1161" t="s">
        <v>977</v>
      </c>
      <c r="Q603" s="838"/>
      <c r="R603" s="838"/>
      <c r="S603" s="838"/>
      <c r="T603" s="839"/>
      <c r="U603" s="37" t="s">
        <v>45</v>
      </c>
      <c r="V603" s="37" t="s">
        <v>45</v>
      </c>
      <c r="W603" s="38" t="s">
        <v>0</v>
      </c>
      <c r="X603" s="56">
        <v>0</v>
      </c>
      <c r="Y603" s="53">
        <f>IFERROR(IF(X603="",0,CEILING((X603/$H603),1)*$H603),"")</f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974</v>
      </c>
      <c r="AG603" s="75"/>
      <c r="AJ603" s="79" t="s">
        <v>45</v>
      </c>
      <c r="AK603" s="79">
        <v>0</v>
      </c>
      <c r="BB603" s="716" t="s">
        <v>66</v>
      </c>
      <c r="BM603" s="75">
        <f>IFERROR(X603*I603/H603,"0")</f>
        <v>0</v>
      </c>
      <c r="BN603" s="75">
        <f>IFERROR(Y603*I603/H603,"0")</f>
        <v>0</v>
      </c>
      <c r="BO603" s="75">
        <f>IFERROR(1/J603*(X603/H603),"0")</f>
        <v>0</v>
      </c>
      <c r="BP603" s="75">
        <f>IFERROR(1/J603*(Y603/H603),"0")</f>
        <v>0</v>
      </c>
    </row>
    <row r="604" spans="1:68" hidden="1" x14ac:dyDescent="0.2">
      <c r="A604" s="843"/>
      <c r="B604" s="843"/>
      <c r="C604" s="843"/>
      <c r="D604" s="843"/>
      <c r="E604" s="843"/>
      <c r="F604" s="843"/>
      <c r="G604" s="843"/>
      <c r="H604" s="843"/>
      <c r="I604" s="843"/>
      <c r="J604" s="843"/>
      <c r="K604" s="843"/>
      <c r="L604" s="843"/>
      <c r="M604" s="843"/>
      <c r="N604" s="843"/>
      <c r="O604" s="844"/>
      <c r="P604" s="840" t="s">
        <v>40</v>
      </c>
      <c r="Q604" s="841"/>
      <c r="R604" s="841"/>
      <c r="S604" s="841"/>
      <c r="T604" s="841"/>
      <c r="U604" s="841"/>
      <c r="V604" s="842"/>
      <c r="W604" s="40" t="s">
        <v>39</v>
      </c>
      <c r="X604" s="41">
        <f>IFERROR(X600/H600,"0")+IFERROR(X601/H601,"0")+IFERROR(X602/H602,"0")+IFERROR(X603/H603,"0")</f>
        <v>0</v>
      </c>
      <c r="Y604" s="41">
        <f>IFERROR(Y600/H600,"0")+IFERROR(Y601/H601,"0")+IFERROR(Y602/H602,"0")+IFERROR(Y603/H603,"0")</f>
        <v>0</v>
      </c>
      <c r="Z604" s="41">
        <f>IFERROR(IF(Z600="",0,Z600),"0")+IFERROR(IF(Z601="",0,Z601),"0")+IFERROR(IF(Z602="",0,Z602),"0")+IFERROR(IF(Z603="",0,Z603),"0")</f>
        <v>0</v>
      </c>
      <c r="AA604" s="64"/>
      <c r="AB604" s="64"/>
      <c r="AC604" s="64"/>
    </row>
    <row r="605" spans="1:68" hidden="1" x14ac:dyDescent="0.2">
      <c r="A605" s="843"/>
      <c r="B605" s="843"/>
      <c r="C605" s="843"/>
      <c r="D605" s="843"/>
      <c r="E605" s="843"/>
      <c r="F605" s="843"/>
      <c r="G605" s="843"/>
      <c r="H605" s="843"/>
      <c r="I605" s="843"/>
      <c r="J605" s="843"/>
      <c r="K605" s="843"/>
      <c r="L605" s="843"/>
      <c r="M605" s="843"/>
      <c r="N605" s="843"/>
      <c r="O605" s="844"/>
      <c r="P605" s="840" t="s">
        <v>40</v>
      </c>
      <c r="Q605" s="841"/>
      <c r="R605" s="841"/>
      <c r="S605" s="841"/>
      <c r="T605" s="841"/>
      <c r="U605" s="841"/>
      <c r="V605" s="842"/>
      <c r="W605" s="40" t="s">
        <v>0</v>
      </c>
      <c r="X605" s="41">
        <f>IFERROR(SUM(X600:X603),"0")</f>
        <v>0</v>
      </c>
      <c r="Y605" s="41">
        <f>IFERROR(SUM(Y600:Y603),"0")</f>
        <v>0</v>
      </c>
      <c r="Z605" s="40"/>
      <c r="AA605" s="64"/>
      <c r="AB605" s="64"/>
      <c r="AC605" s="64"/>
    </row>
    <row r="606" spans="1:68" ht="14.25" hidden="1" customHeight="1" x14ac:dyDescent="0.25">
      <c r="A606" s="835" t="s">
        <v>78</v>
      </c>
      <c r="B606" s="835"/>
      <c r="C606" s="835"/>
      <c r="D606" s="835"/>
      <c r="E606" s="835"/>
      <c r="F606" s="835"/>
      <c r="G606" s="835"/>
      <c r="H606" s="835"/>
      <c r="I606" s="835"/>
      <c r="J606" s="835"/>
      <c r="K606" s="835"/>
      <c r="L606" s="835"/>
      <c r="M606" s="835"/>
      <c r="N606" s="835"/>
      <c r="O606" s="835"/>
      <c r="P606" s="835"/>
      <c r="Q606" s="835"/>
      <c r="R606" s="835"/>
      <c r="S606" s="835"/>
      <c r="T606" s="835"/>
      <c r="U606" s="835"/>
      <c r="V606" s="835"/>
      <c r="W606" s="835"/>
      <c r="X606" s="835"/>
      <c r="Y606" s="835"/>
      <c r="Z606" s="835"/>
      <c r="AA606" s="63"/>
      <c r="AB606" s="63"/>
      <c r="AC606" s="63"/>
    </row>
    <row r="607" spans="1:68" ht="27" customHeight="1" x14ac:dyDescent="0.25">
      <c r="A607" s="60" t="s">
        <v>978</v>
      </c>
      <c r="B607" s="60" t="s">
        <v>979</v>
      </c>
      <c r="C607" s="34">
        <v>4301031280</v>
      </c>
      <c r="D607" s="836">
        <v>4640242180816</v>
      </c>
      <c r="E607" s="836"/>
      <c r="F607" s="59">
        <v>0.7</v>
      </c>
      <c r="G607" s="35">
        <v>6</v>
      </c>
      <c r="H607" s="59">
        <v>4.2</v>
      </c>
      <c r="I607" s="59">
        <v>4.46</v>
      </c>
      <c r="J607" s="35">
        <v>156</v>
      </c>
      <c r="K607" s="35" t="s">
        <v>89</v>
      </c>
      <c r="L607" s="35" t="s">
        <v>45</v>
      </c>
      <c r="M607" s="36" t="s">
        <v>82</v>
      </c>
      <c r="N607" s="36"/>
      <c r="O607" s="35">
        <v>40</v>
      </c>
      <c r="P607" s="1162" t="s">
        <v>980</v>
      </c>
      <c r="Q607" s="838"/>
      <c r="R607" s="838"/>
      <c r="S607" s="838"/>
      <c r="T607" s="839"/>
      <c r="U607" s="37" t="s">
        <v>45</v>
      </c>
      <c r="V607" s="37" t="s">
        <v>45</v>
      </c>
      <c r="W607" s="38" t="s">
        <v>0</v>
      </c>
      <c r="X607" s="56">
        <v>100</v>
      </c>
      <c r="Y607" s="53">
        <f t="shared" ref="Y607:Y613" si="110">IFERROR(IF(X607="",0,CEILING((X607/$H607),1)*$H607),"")</f>
        <v>100.80000000000001</v>
      </c>
      <c r="Z607" s="39">
        <f>IFERROR(IF(Y607=0,"",ROUNDUP(Y607/H607,0)*0.00753),"")</f>
        <v>0.18071999999999999</v>
      </c>
      <c r="AA607" s="65" t="s">
        <v>45</v>
      </c>
      <c r="AB607" s="66" t="s">
        <v>45</v>
      </c>
      <c r="AC607" s="717" t="s">
        <v>981</v>
      </c>
      <c r="AG607" s="75"/>
      <c r="AJ607" s="79" t="s">
        <v>45</v>
      </c>
      <c r="AK607" s="79">
        <v>0</v>
      </c>
      <c r="BB607" s="718" t="s">
        <v>66</v>
      </c>
      <c r="BM607" s="75">
        <f t="shared" ref="BM607:BM613" si="111">IFERROR(X607*I607/H607,"0")</f>
        <v>106.19047619047619</v>
      </c>
      <c r="BN607" s="75">
        <f t="shared" ref="BN607:BN613" si="112">IFERROR(Y607*I607/H607,"0")</f>
        <v>107.04</v>
      </c>
      <c r="BO607" s="75">
        <f t="shared" ref="BO607:BO613" si="113">IFERROR(1/J607*(X607/H607),"0")</f>
        <v>0.15262515262515264</v>
      </c>
      <c r="BP607" s="75">
        <f t="shared" ref="BP607:BP613" si="114">IFERROR(1/J607*(Y607/H607),"0")</f>
        <v>0.15384615384615385</v>
      </c>
    </row>
    <row r="608" spans="1:68" ht="27" customHeight="1" x14ac:dyDescent="0.25">
      <c r="A608" s="60" t="s">
        <v>982</v>
      </c>
      <c r="B608" s="60" t="s">
        <v>983</v>
      </c>
      <c r="C608" s="34">
        <v>4301031244</v>
      </c>
      <c r="D608" s="836">
        <v>4640242180595</v>
      </c>
      <c r="E608" s="836"/>
      <c r="F608" s="59">
        <v>0.7</v>
      </c>
      <c r="G608" s="35">
        <v>6</v>
      </c>
      <c r="H608" s="59">
        <v>4.2</v>
      </c>
      <c r="I608" s="59">
        <v>4.46</v>
      </c>
      <c r="J608" s="35">
        <v>156</v>
      </c>
      <c r="K608" s="35" t="s">
        <v>89</v>
      </c>
      <c r="L608" s="35" t="s">
        <v>45</v>
      </c>
      <c r="M608" s="36" t="s">
        <v>82</v>
      </c>
      <c r="N608" s="36"/>
      <c r="O608" s="35">
        <v>40</v>
      </c>
      <c r="P608" s="1163" t="s">
        <v>984</v>
      </c>
      <c r="Q608" s="838"/>
      <c r="R608" s="838"/>
      <c r="S608" s="838"/>
      <c r="T608" s="839"/>
      <c r="U608" s="37" t="s">
        <v>45</v>
      </c>
      <c r="V608" s="37" t="s">
        <v>45</v>
      </c>
      <c r="W608" s="38" t="s">
        <v>0</v>
      </c>
      <c r="X608" s="56">
        <v>500</v>
      </c>
      <c r="Y608" s="53">
        <f t="shared" si="110"/>
        <v>504</v>
      </c>
      <c r="Z608" s="39">
        <f>IFERROR(IF(Y608=0,"",ROUNDUP(Y608/H608,0)*0.00753),"")</f>
        <v>0.90360000000000007</v>
      </c>
      <c r="AA608" s="65" t="s">
        <v>45</v>
      </c>
      <c r="AB608" s="66" t="s">
        <v>45</v>
      </c>
      <c r="AC608" s="719" t="s">
        <v>985</v>
      </c>
      <c r="AG608" s="75"/>
      <c r="AJ608" s="79" t="s">
        <v>45</v>
      </c>
      <c r="AK608" s="79">
        <v>0</v>
      </c>
      <c r="BB608" s="720" t="s">
        <v>66</v>
      </c>
      <c r="BM608" s="75">
        <f t="shared" si="111"/>
        <v>530.95238095238096</v>
      </c>
      <c r="BN608" s="75">
        <f t="shared" si="112"/>
        <v>535.20000000000005</v>
      </c>
      <c r="BO608" s="75">
        <f t="shared" si="113"/>
        <v>0.76312576312576308</v>
      </c>
      <c r="BP608" s="75">
        <f t="shared" si="114"/>
        <v>0.76923076923076916</v>
      </c>
    </row>
    <row r="609" spans="1:68" ht="27" hidden="1" customHeight="1" x14ac:dyDescent="0.25">
      <c r="A609" s="60" t="s">
        <v>986</v>
      </c>
      <c r="B609" s="60" t="s">
        <v>987</v>
      </c>
      <c r="C609" s="34">
        <v>4301031289</v>
      </c>
      <c r="D609" s="836">
        <v>4640242181615</v>
      </c>
      <c r="E609" s="836"/>
      <c r="F609" s="59">
        <v>0.7</v>
      </c>
      <c r="G609" s="35">
        <v>6</v>
      </c>
      <c r="H609" s="59">
        <v>4.2</v>
      </c>
      <c r="I609" s="59">
        <v>4.4000000000000004</v>
      </c>
      <c r="J609" s="35">
        <v>156</v>
      </c>
      <c r="K609" s="35" t="s">
        <v>89</v>
      </c>
      <c r="L609" s="35" t="s">
        <v>45</v>
      </c>
      <c r="M609" s="36" t="s">
        <v>82</v>
      </c>
      <c r="N609" s="36"/>
      <c r="O609" s="35">
        <v>45</v>
      </c>
      <c r="P609" s="1164" t="s">
        <v>988</v>
      </c>
      <c r="Q609" s="838"/>
      <c r="R609" s="838"/>
      <c r="S609" s="838"/>
      <c r="T609" s="83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0"/>
        <v>0</v>
      </c>
      <c r="Z609" s="39" t="str">
        <f>IFERROR(IF(Y609=0,"",ROUNDUP(Y609/H609,0)*0.00753),"")</f>
        <v/>
      </c>
      <c r="AA609" s="65" t="s">
        <v>45</v>
      </c>
      <c r="AB609" s="66" t="s">
        <v>45</v>
      </c>
      <c r="AC609" s="721" t="s">
        <v>989</v>
      </c>
      <c r="AG609" s="75"/>
      <c r="AJ609" s="79" t="s">
        <v>45</v>
      </c>
      <c r="AK609" s="79">
        <v>0</v>
      </c>
      <c r="BB609" s="722" t="s">
        <v>66</v>
      </c>
      <c r="BM609" s="75">
        <f t="shared" si="111"/>
        <v>0</v>
      </c>
      <c r="BN609" s="75">
        <f t="shared" si="112"/>
        <v>0</v>
      </c>
      <c r="BO609" s="75">
        <f t="shared" si="113"/>
        <v>0</v>
      </c>
      <c r="BP609" s="75">
        <f t="shared" si="114"/>
        <v>0</v>
      </c>
    </row>
    <row r="610" spans="1:68" ht="27" hidden="1" customHeight="1" x14ac:dyDescent="0.25">
      <c r="A610" s="60" t="s">
        <v>990</v>
      </c>
      <c r="B610" s="60" t="s">
        <v>991</v>
      </c>
      <c r="C610" s="34">
        <v>4301031285</v>
      </c>
      <c r="D610" s="836">
        <v>4640242181639</v>
      </c>
      <c r="E610" s="836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89</v>
      </c>
      <c r="L610" s="35" t="s">
        <v>45</v>
      </c>
      <c r="M610" s="36" t="s">
        <v>82</v>
      </c>
      <c r="N610" s="36"/>
      <c r="O610" s="35">
        <v>45</v>
      </c>
      <c r="P610" s="1165" t="s">
        <v>992</v>
      </c>
      <c r="Q610" s="838"/>
      <c r="R610" s="838"/>
      <c r="S610" s="838"/>
      <c r="T610" s="83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0"/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993</v>
      </c>
      <c r="AG610" s="75"/>
      <c r="AJ610" s="79" t="s">
        <v>45</v>
      </c>
      <c r="AK610" s="79">
        <v>0</v>
      </c>
      <c r="BB610" s="724" t="s">
        <v>66</v>
      </c>
      <c r="BM610" s="75">
        <f t="shared" si="111"/>
        <v>0</v>
      </c>
      <c r="BN610" s="75">
        <f t="shared" si="112"/>
        <v>0</v>
      </c>
      <c r="BO610" s="75">
        <f t="shared" si="113"/>
        <v>0</v>
      </c>
      <c r="BP610" s="75">
        <f t="shared" si="114"/>
        <v>0</v>
      </c>
    </row>
    <row r="611" spans="1:68" ht="27" hidden="1" customHeight="1" x14ac:dyDescent="0.25">
      <c r="A611" s="60" t="s">
        <v>994</v>
      </c>
      <c r="B611" s="60" t="s">
        <v>995</v>
      </c>
      <c r="C611" s="34">
        <v>4301031287</v>
      </c>
      <c r="D611" s="836">
        <v>4640242181622</v>
      </c>
      <c r="E611" s="836"/>
      <c r="F611" s="59">
        <v>0.7</v>
      </c>
      <c r="G611" s="35">
        <v>6</v>
      </c>
      <c r="H611" s="59">
        <v>4.2</v>
      </c>
      <c r="I611" s="59">
        <v>4.4000000000000004</v>
      </c>
      <c r="J611" s="35">
        <v>156</v>
      </c>
      <c r="K611" s="35" t="s">
        <v>89</v>
      </c>
      <c r="L611" s="35" t="s">
        <v>45</v>
      </c>
      <c r="M611" s="36" t="s">
        <v>82</v>
      </c>
      <c r="N611" s="36"/>
      <c r="O611" s="35">
        <v>45</v>
      </c>
      <c r="P611" s="1166" t="s">
        <v>996</v>
      </c>
      <c r="Q611" s="838"/>
      <c r="R611" s="838"/>
      <c r="S611" s="838"/>
      <c r="T611" s="839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0"/>
        <v>0</v>
      </c>
      <c r="Z611" s="39" t="str">
        <f>IFERROR(IF(Y611=0,"",ROUNDUP(Y611/H611,0)*0.00753),"")</f>
        <v/>
      </c>
      <c r="AA611" s="65" t="s">
        <v>45</v>
      </c>
      <c r="AB611" s="66" t="s">
        <v>45</v>
      </c>
      <c r="AC611" s="725" t="s">
        <v>997</v>
      </c>
      <c r="AG611" s="75"/>
      <c r="AJ611" s="79" t="s">
        <v>45</v>
      </c>
      <c r="AK611" s="79">
        <v>0</v>
      </c>
      <c r="BB611" s="726" t="s">
        <v>66</v>
      </c>
      <c r="BM611" s="75">
        <f t="shared" si="111"/>
        <v>0</v>
      </c>
      <c r="BN611" s="75">
        <f t="shared" si="112"/>
        <v>0</v>
      </c>
      <c r="BO611" s="75">
        <f t="shared" si="113"/>
        <v>0</v>
      </c>
      <c r="BP611" s="75">
        <f t="shared" si="114"/>
        <v>0</v>
      </c>
    </row>
    <row r="612" spans="1:68" ht="27" hidden="1" customHeight="1" x14ac:dyDescent="0.25">
      <c r="A612" s="60" t="s">
        <v>998</v>
      </c>
      <c r="B612" s="60" t="s">
        <v>999</v>
      </c>
      <c r="C612" s="34">
        <v>4301031203</v>
      </c>
      <c r="D612" s="836">
        <v>4640242180908</v>
      </c>
      <c r="E612" s="836"/>
      <c r="F612" s="59">
        <v>0.28000000000000003</v>
      </c>
      <c r="G612" s="35">
        <v>6</v>
      </c>
      <c r="H612" s="59">
        <v>1.68</v>
      </c>
      <c r="I612" s="59">
        <v>1.81</v>
      </c>
      <c r="J612" s="35">
        <v>234</v>
      </c>
      <c r="K612" s="35" t="s">
        <v>83</v>
      </c>
      <c r="L612" s="35" t="s">
        <v>45</v>
      </c>
      <c r="M612" s="36" t="s">
        <v>82</v>
      </c>
      <c r="N612" s="36"/>
      <c r="O612" s="35">
        <v>40</v>
      </c>
      <c r="P612" s="1167" t="s">
        <v>1000</v>
      </c>
      <c r="Q612" s="838"/>
      <c r="R612" s="838"/>
      <c r="S612" s="838"/>
      <c r="T612" s="839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0"/>
        <v>0</v>
      </c>
      <c r="Z612" s="39" t="str">
        <f>IFERROR(IF(Y612=0,"",ROUNDUP(Y612/H612,0)*0.00502),"")</f>
        <v/>
      </c>
      <c r="AA612" s="65" t="s">
        <v>45</v>
      </c>
      <c r="AB612" s="66" t="s">
        <v>45</v>
      </c>
      <c r="AC612" s="727" t="s">
        <v>981</v>
      </c>
      <c r="AG612" s="75"/>
      <c r="AJ612" s="79" t="s">
        <v>45</v>
      </c>
      <c r="AK612" s="79">
        <v>0</v>
      </c>
      <c r="BB612" s="728" t="s">
        <v>66</v>
      </c>
      <c r="BM612" s="75">
        <f t="shared" si="111"/>
        <v>0</v>
      </c>
      <c r="BN612" s="75">
        <f t="shared" si="112"/>
        <v>0</v>
      </c>
      <c r="BO612" s="75">
        <f t="shared" si="113"/>
        <v>0</v>
      </c>
      <c r="BP612" s="75">
        <f t="shared" si="114"/>
        <v>0</v>
      </c>
    </row>
    <row r="613" spans="1:68" ht="27" hidden="1" customHeight="1" x14ac:dyDescent="0.25">
      <c r="A613" s="60" t="s">
        <v>1001</v>
      </c>
      <c r="B613" s="60" t="s">
        <v>1002</v>
      </c>
      <c r="C613" s="34">
        <v>4301031200</v>
      </c>
      <c r="D613" s="836">
        <v>4640242180489</v>
      </c>
      <c r="E613" s="836"/>
      <c r="F613" s="59">
        <v>0.28000000000000003</v>
      </c>
      <c r="G613" s="35">
        <v>6</v>
      </c>
      <c r="H613" s="59">
        <v>1.68</v>
      </c>
      <c r="I613" s="59">
        <v>1.84</v>
      </c>
      <c r="J613" s="35">
        <v>234</v>
      </c>
      <c r="K613" s="35" t="s">
        <v>83</v>
      </c>
      <c r="L613" s="35" t="s">
        <v>45</v>
      </c>
      <c r="M613" s="36" t="s">
        <v>82</v>
      </c>
      <c r="N613" s="36"/>
      <c r="O613" s="35">
        <v>40</v>
      </c>
      <c r="P613" s="1168" t="s">
        <v>1003</v>
      </c>
      <c r="Q613" s="838"/>
      <c r="R613" s="838"/>
      <c r="S613" s="838"/>
      <c r="T613" s="839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0"/>
        <v>0</v>
      </c>
      <c r="Z613" s="39" t="str">
        <f>IFERROR(IF(Y613=0,"",ROUNDUP(Y613/H613,0)*0.00502),"")</f>
        <v/>
      </c>
      <c r="AA613" s="65" t="s">
        <v>45</v>
      </c>
      <c r="AB613" s="66" t="s">
        <v>45</v>
      </c>
      <c r="AC613" s="729" t="s">
        <v>985</v>
      </c>
      <c r="AG613" s="75"/>
      <c r="AJ613" s="79" t="s">
        <v>45</v>
      </c>
      <c r="AK613" s="79">
        <v>0</v>
      </c>
      <c r="BB613" s="730" t="s">
        <v>66</v>
      </c>
      <c r="BM613" s="75">
        <f t="shared" si="111"/>
        <v>0</v>
      </c>
      <c r="BN613" s="75">
        <f t="shared" si="112"/>
        <v>0</v>
      </c>
      <c r="BO613" s="75">
        <f t="shared" si="113"/>
        <v>0</v>
      </c>
      <c r="BP613" s="75">
        <f t="shared" si="114"/>
        <v>0</v>
      </c>
    </row>
    <row r="614" spans="1:68" x14ac:dyDescent="0.2">
      <c r="A614" s="843"/>
      <c r="B614" s="843"/>
      <c r="C614" s="843"/>
      <c r="D614" s="843"/>
      <c r="E614" s="843"/>
      <c r="F614" s="843"/>
      <c r="G614" s="843"/>
      <c r="H614" s="843"/>
      <c r="I614" s="843"/>
      <c r="J614" s="843"/>
      <c r="K614" s="843"/>
      <c r="L614" s="843"/>
      <c r="M614" s="843"/>
      <c r="N614" s="843"/>
      <c r="O614" s="844"/>
      <c r="P614" s="840" t="s">
        <v>40</v>
      </c>
      <c r="Q614" s="841"/>
      <c r="R614" s="841"/>
      <c r="S614" s="841"/>
      <c r="T614" s="841"/>
      <c r="U614" s="841"/>
      <c r="V614" s="842"/>
      <c r="W614" s="40" t="s">
        <v>39</v>
      </c>
      <c r="X614" s="41">
        <f>IFERROR(X607/H607,"0")+IFERROR(X608/H608,"0")+IFERROR(X609/H609,"0")+IFERROR(X610/H610,"0")+IFERROR(X611/H611,"0")+IFERROR(X612/H612,"0")+IFERROR(X613/H613,"0")</f>
        <v>142.85714285714283</v>
      </c>
      <c r="Y614" s="41">
        <f>IFERROR(Y607/H607,"0")+IFERROR(Y608/H608,"0")+IFERROR(Y609/H609,"0")+IFERROR(Y610/H610,"0")+IFERROR(Y611/H611,"0")+IFERROR(Y612/H612,"0")+IFERROR(Y613/H613,"0")</f>
        <v>144</v>
      </c>
      <c r="Z614" s="41">
        <f>IFERROR(IF(Z607="",0,Z607),"0")+IFERROR(IF(Z608="",0,Z608),"0")+IFERROR(IF(Z609="",0,Z609),"0")+IFERROR(IF(Z610="",0,Z610),"0")+IFERROR(IF(Z611="",0,Z611),"0")+IFERROR(IF(Z612="",0,Z612),"0")+IFERROR(IF(Z613="",0,Z613),"0")</f>
        <v>1.08432</v>
      </c>
      <c r="AA614" s="64"/>
      <c r="AB614" s="64"/>
      <c r="AC614" s="64"/>
    </row>
    <row r="615" spans="1:68" x14ac:dyDescent="0.2">
      <c r="A615" s="843"/>
      <c r="B615" s="843"/>
      <c r="C615" s="843"/>
      <c r="D615" s="843"/>
      <c r="E615" s="843"/>
      <c r="F615" s="843"/>
      <c r="G615" s="843"/>
      <c r="H615" s="843"/>
      <c r="I615" s="843"/>
      <c r="J615" s="843"/>
      <c r="K615" s="843"/>
      <c r="L615" s="843"/>
      <c r="M615" s="843"/>
      <c r="N615" s="843"/>
      <c r="O615" s="844"/>
      <c r="P615" s="840" t="s">
        <v>40</v>
      </c>
      <c r="Q615" s="841"/>
      <c r="R615" s="841"/>
      <c r="S615" s="841"/>
      <c r="T615" s="841"/>
      <c r="U615" s="841"/>
      <c r="V615" s="842"/>
      <c r="W615" s="40" t="s">
        <v>0</v>
      </c>
      <c r="X615" s="41">
        <f>IFERROR(SUM(X607:X613),"0")</f>
        <v>600</v>
      </c>
      <c r="Y615" s="41">
        <f>IFERROR(SUM(Y607:Y613),"0")</f>
        <v>604.79999999999995</v>
      </c>
      <c r="Z615" s="40"/>
      <c r="AA615" s="64"/>
      <c r="AB615" s="64"/>
      <c r="AC615" s="64"/>
    </row>
    <row r="616" spans="1:68" ht="14.25" hidden="1" customHeight="1" x14ac:dyDescent="0.25">
      <c r="A616" s="835" t="s">
        <v>84</v>
      </c>
      <c r="B616" s="835"/>
      <c r="C616" s="835"/>
      <c r="D616" s="835"/>
      <c r="E616" s="835"/>
      <c r="F616" s="835"/>
      <c r="G616" s="835"/>
      <c r="H616" s="835"/>
      <c r="I616" s="835"/>
      <c r="J616" s="835"/>
      <c r="K616" s="835"/>
      <c r="L616" s="835"/>
      <c r="M616" s="835"/>
      <c r="N616" s="835"/>
      <c r="O616" s="835"/>
      <c r="P616" s="835"/>
      <c r="Q616" s="835"/>
      <c r="R616" s="835"/>
      <c r="S616" s="835"/>
      <c r="T616" s="835"/>
      <c r="U616" s="835"/>
      <c r="V616" s="835"/>
      <c r="W616" s="835"/>
      <c r="X616" s="835"/>
      <c r="Y616" s="835"/>
      <c r="Z616" s="835"/>
      <c r="AA616" s="63"/>
      <c r="AB616" s="63"/>
      <c r="AC616" s="63"/>
    </row>
    <row r="617" spans="1:68" ht="27" hidden="1" customHeight="1" x14ac:dyDescent="0.25">
      <c r="A617" s="60" t="s">
        <v>1004</v>
      </c>
      <c r="B617" s="60" t="s">
        <v>1005</v>
      </c>
      <c r="C617" s="34">
        <v>4301051746</v>
      </c>
      <c r="D617" s="836">
        <v>4640242180533</v>
      </c>
      <c r="E617" s="836"/>
      <c r="F617" s="59">
        <v>1.3</v>
      </c>
      <c r="G617" s="35">
        <v>6</v>
      </c>
      <c r="H617" s="59">
        <v>7.8</v>
      </c>
      <c r="I617" s="59">
        <v>8.3640000000000008</v>
      </c>
      <c r="J617" s="35">
        <v>56</v>
      </c>
      <c r="K617" s="35" t="s">
        <v>130</v>
      </c>
      <c r="L617" s="35" t="s">
        <v>45</v>
      </c>
      <c r="M617" s="36" t="s">
        <v>133</v>
      </c>
      <c r="N617" s="36"/>
      <c r="O617" s="35">
        <v>40</v>
      </c>
      <c r="P617" s="1169" t="s">
        <v>1006</v>
      </c>
      <c r="Q617" s="838"/>
      <c r="R617" s="838"/>
      <c r="S617" s="838"/>
      <c r="T617" s="83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4" si="115">IFERROR(IF(X617="",0,CEILING((X617/$H617),1)*$H617),"")</f>
        <v>0</v>
      </c>
      <c r="Z617" s="39" t="str">
        <f>IFERROR(IF(Y617=0,"",ROUNDUP(Y617/H617,0)*0.02175),"")</f>
        <v/>
      </c>
      <c r="AA617" s="65" t="s">
        <v>45</v>
      </c>
      <c r="AB617" s="66" t="s">
        <v>45</v>
      </c>
      <c r="AC617" s="731" t="s">
        <v>1007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4" si="116">IFERROR(X617*I617/H617,"0")</f>
        <v>0</v>
      </c>
      <c r="BN617" s="75">
        <f t="shared" ref="BN617:BN624" si="117">IFERROR(Y617*I617/H617,"0")</f>
        <v>0</v>
      </c>
      <c r="BO617" s="75">
        <f t="shared" ref="BO617:BO624" si="118">IFERROR(1/J617*(X617/H617),"0")</f>
        <v>0</v>
      </c>
      <c r="BP617" s="75">
        <f t="shared" ref="BP617:BP624" si="119">IFERROR(1/J617*(Y617/H617),"0")</f>
        <v>0</v>
      </c>
    </row>
    <row r="618" spans="1:68" ht="27" hidden="1" customHeight="1" x14ac:dyDescent="0.25">
      <c r="A618" s="60" t="s">
        <v>1004</v>
      </c>
      <c r="B618" s="60" t="s">
        <v>1008</v>
      </c>
      <c r="C618" s="34">
        <v>4301051887</v>
      </c>
      <c r="D618" s="836">
        <v>4640242180533</v>
      </c>
      <c r="E618" s="836"/>
      <c r="F618" s="59">
        <v>1.3</v>
      </c>
      <c r="G618" s="35">
        <v>6</v>
      </c>
      <c r="H618" s="59">
        <v>7.8</v>
      </c>
      <c r="I618" s="59">
        <v>8.3640000000000008</v>
      </c>
      <c r="J618" s="35">
        <v>56</v>
      </c>
      <c r="K618" s="35" t="s">
        <v>130</v>
      </c>
      <c r="L618" s="35" t="s">
        <v>45</v>
      </c>
      <c r="M618" s="36" t="s">
        <v>133</v>
      </c>
      <c r="N618" s="36"/>
      <c r="O618" s="35">
        <v>45</v>
      </c>
      <c r="P618" s="1170" t="s">
        <v>1009</v>
      </c>
      <c r="Q618" s="838"/>
      <c r="R618" s="838"/>
      <c r="S618" s="838"/>
      <c r="T618" s="83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5"/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3" t="s">
        <v>1007</v>
      </c>
      <c r="AG618" s="75"/>
      <c r="AJ618" s="79" t="s">
        <v>45</v>
      </c>
      <c r="AK618" s="79">
        <v>0</v>
      </c>
      <c r="BB618" s="734" t="s">
        <v>66</v>
      </c>
      <c r="BM618" s="75">
        <f t="shared" si="116"/>
        <v>0</v>
      </c>
      <c r="BN618" s="75">
        <f t="shared" si="117"/>
        <v>0</v>
      </c>
      <c r="BO618" s="75">
        <f t="shared" si="118"/>
        <v>0</v>
      </c>
      <c r="BP618" s="75">
        <f t="shared" si="119"/>
        <v>0</v>
      </c>
    </row>
    <row r="619" spans="1:68" ht="27" hidden="1" customHeight="1" x14ac:dyDescent="0.25">
      <c r="A619" s="60" t="s">
        <v>1010</v>
      </c>
      <c r="B619" s="60" t="s">
        <v>1011</v>
      </c>
      <c r="C619" s="34">
        <v>4301051933</v>
      </c>
      <c r="D619" s="836">
        <v>4640242180540</v>
      </c>
      <c r="E619" s="836"/>
      <c r="F619" s="59">
        <v>1.3</v>
      </c>
      <c r="G619" s="35">
        <v>6</v>
      </c>
      <c r="H619" s="59">
        <v>7.8</v>
      </c>
      <c r="I619" s="59">
        <v>8.3640000000000008</v>
      </c>
      <c r="J619" s="35">
        <v>56</v>
      </c>
      <c r="K619" s="35" t="s">
        <v>130</v>
      </c>
      <c r="L619" s="35" t="s">
        <v>45</v>
      </c>
      <c r="M619" s="36" t="s">
        <v>133</v>
      </c>
      <c r="N619" s="36"/>
      <c r="O619" s="35">
        <v>45</v>
      </c>
      <c r="P619" s="1171" t="s">
        <v>1012</v>
      </c>
      <c r="Q619" s="838"/>
      <c r="R619" s="838"/>
      <c r="S619" s="838"/>
      <c r="T619" s="839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5"/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5" t="s">
        <v>1013</v>
      </c>
      <c r="AG619" s="75"/>
      <c r="AJ619" s="79" t="s">
        <v>45</v>
      </c>
      <c r="AK619" s="79">
        <v>0</v>
      </c>
      <c r="BB619" s="736" t="s">
        <v>66</v>
      </c>
      <c r="BM619" s="75">
        <f t="shared" si="116"/>
        <v>0</v>
      </c>
      <c r="BN619" s="75">
        <f t="shared" si="117"/>
        <v>0</v>
      </c>
      <c r="BO619" s="75">
        <f t="shared" si="118"/>
        <v>0</v>
      </c>
      <c r="BP619" s="75">
        <f t="shared" si="119"/>
        <v>0</v>
      </c>
    </row>
    <row r="620" spans="1:68" ht="27" hidden="1" customHeight="1" x14ac:dyDescent="0.25">
      <c r="A620" s="60" t="s">
        <v>1010</v>
      </c>
      <c r="B620" s="60" t="s">
        <v>1014</v>
      </c>
      <c r="C620" s="34">
        <v>4301051510</v>
      </c>
      <c r="D620" s="836">
        <v>4640242180540</v>
      </c>
      <c r="E620" s="836"/>
      <c r="F620" s="59">
        <v>1.3</v>
      </c>
      <c r="G620" s="35">
        <v>6</v>
      </c>
      <c r="H620" s="59">
        <v>7.8</v>
      </c>
      <c r="I620" s="59">
        <v>8.3640000000000008</v>
      </c>
      <c r="J620" s="35">
        <v>56</v>
      </c>
      <c r="K620" s="35" t="s">
        <v>130</v>
      </c>
      <c r="L620" s="35" t="s">
        <v>45</v>
      </c>
      <c r="M620" s="36" t="s">
        <v>82</v>
      </c>
      <c r="N620" s="36"/>
      <c r="O620" s="35">
        <v>30</v>
      </c>
      <c r="P620" s="1172" t="s">
        <v>1015</v>
      </c>
      <c r="Q620" s="838"/>
      <c r="R620" s="838"/>
      <c r="S620" s="838"/>
      <c r="T620" s="839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5"/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7" t="s">
        <v>1013</v>
      </c>
      <c r="AG620" s="75"/>
      <c r="AJ620" s="79" t="s">
        <v>45</v>
      </c>
      <c r="AK620" s="79">
        <v>0</v>
      </c>
      <c r="BB620" s="738" t="s">
        <v>66</v>
      </c>
      <c r="BM620" s="75">
        <f t="shared" si="116"/>
        <v>0</v>
      </c>
      <c r="BN620" s="75">
        <f t="shared" si="117"/>
        <v>0</v>
      </c>
      <c r="BO620" s="75">
        <f t="shared" si="118"/>
        <v>0</v>
      </c>
      <c r="BP620" s="75">
        <f t="shared" si="119"/>
        <v>0</v>
      </c>
    </row>
    <row r="621" spans="1:68" ht="27" hidden="1" customHeight="1" x14ac:dyDescent="0.25">
      <c r="A621" s="60" t="s">
        <v>1016</v>
      </c>
      <c r="B621" s="60" t="s">
        <v>1017</v>
      </c>
      <c r="C621" s="34">
        <v>4301051390</v>
      </c>
      <c r="D621" s="836">
        <v>4640242181233</v>
      </c>
      <c r="E621" s="836"/>
      <c r="F621" s="59">
        <v>0.3</v>
      </c>
      <c r="G621" s="35">
        <v>6</v>
      </c>
      <c r="H621" s="59">
        <v>1.8</v>
      </c>
      <c r="I621" s="59">
        <v>1.984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73" t="s">
        <v>1018</v>
      </c>
      <c r="Q621" s="838"/>
      <c r="R621" s="838"/>
      <c r="S621" s="838"/>
      <c r="T621" s="83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5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1007</v>
      </c>
      <c r="AG621" s="75"/>
      <c r="AJ621" s="79" t="s">
        <v>45</v>
      </c>
      <c r="AK621" s="79">
        <v>0</v>
      </c>
      <c r="BB621" s="740" t="s">
        <v>66</v>
      </c>
      <c r="BM621" s="75">
        <f t="shared" si="116"/>
        <v>0</v>
      </c>
      <c r="BN621" s="75">
        <f t="shared" si="117"/>
        <v>0</v>
      </c>
      <c r="BO621" s="75">
        <f t="shared" si="118"/>
        <v>0</v>
      </c>
      <c r="BP621" s="75">
        <f t="shared" si="119"/>
        <v>0</v>
      </c>
    </row>
    <row r="622" spans="1:68" ht="27" hidden="1" customHeight="1" x14ac:dyDescent="0.25">
      <c r="A622" s="60" t="s">
        <v>1016</v>
      </c>
      <c r="B622" s="60" t="s">
        <v>1019</v>
      </c>
      <c r="C622" s="34">
        <v>4301051920</v>
      </c>
      <c r="D622" s="836">
        <v>4640242181233</v>
      </c>
      <c r="E622" s="836"/>
      <c r="F622" s="59">
        <v>0.3</v>
      </c>
      <c r="G622" s="35">
        <v>6</v>
      </c>
      <c r="H622" s="59">
        <v>1.8</v>
      </c>
      <c r="I622" s="59">
        <v>1.984</v>
      </c>
      <c r="J622" s="35">
        <v>234</v>
      </c>
      <c r="K622" s="35" t="s">
        <v>83</v>
      </c>
      <c r="L622" s="35" t="s">
        <v>45</v>
      </c>
      <c r="M622" s="36" t="s">
        <v>167</v>
      </c>
      <c r="N622" s="36"/>
      <c r="O622" s="35">
        <v>45</v>
      </c>
      <c r="P622" s="1174" t="s">
        <v>1020</v>
      </c>
      <c r="Q622" s="838"/>
      <c r="R622" s="838"/>
      <c r="S622" s="838"/>
      <c r="T622" s="83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5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1007</v>
      </c>
      <c r="AG622" s="75"/>
      <c r="AJ622" s="79" t="s">
        <v>45</v>
      </c>
      <c r="AK622" s="79">
        <v>0</v>
      </c>
      <c r="BB622" s="742" t="s">
        <v>66</v>
      </c>
      <c r="BM622" s="75">
        <f t="shared" si="116"/>
        <v>0</v>
      </c>
      <c r="BN622" s="75">
        <f t="shared" si="117"/>
        <v>0</v>
      </c>
      <c r="BO622" s="75">
        <f t="shared" si="118"/>
        <v>0</v>
      </c>
      <c r="BP622" s="75">
        <f t="shared" si="119"/>
        <v>0</v>
      </c>
    </row>
    <row r="623" spans="1:68" ht="27" hidden="1" customHeight="1" x14ac:dyDescent="0.25">
      <c r="A623" s="60" t="s">
        <v>1021</v>
      </c>
      <c r="B623" s="60" t="s">
        <v>1022</v>
      </c>
      <c r="C623" s="34">
        <v>4301051448</v>
      </c>
      <c r="D623" s="836">
        <v>4640242181226</v>
      </c>
      <c r="E623" s="836"/>
      <c r="F623" s="59">
        <v>0.3</v>
      </c>
      <c r="G623" s="35">
        <v>6</v>
      </c>
      <c r="H623" s="59">
        <v>1.8</v>
      </c>
      <c r="I623" s="59">
        <v>1.972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30</v>
      </c>
      <c r="P623" s="1175" t="s">
        <v>1023</v>
      </c>
      <c r="Q623" s="838"/>
      <c r="R623" s="838"/>
      <c r="S623" s="838"/>
      <c r="T623" s="83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1013</v>
      </c>
      <c r="AG623" s="75"/>
      <c r="AJ623" s="79" t="s">
        <v>45</v>
      </c>
      <c r="AK623" s="79">
        <v>0</v>
      </c>
      <c r="BB623" s="744" t="s">
        <v>66</v>
      </c>
      <c r="BM623" s="75">
        <f t="shared" si="116"/>
        <v>0</v>
      </c>
      <c r="BN623" s="75">
        <f t="shared" si="117"/>
        <v>0</v>
      </c>
      <c r="BO623" s="75">
        <f t="shared" si="118"/>
        <v>0</v>
      </c>
      <c r="BP623" s="75">
        <f t="shared" si="119"/>
        <v>0</v>
      </c>
    </row>
    <row r="624" spans="1:68" ht="27" hidden="1" customHeight="1" x14ac:dyDescent="0.25">
      <c r="A624" s="60" t="s">
        <v>1021</v>
      </c>
      <c r="B624" s="60" t="s">
        <v>1024</v>
      </c>
      <c r="C624" s="34">
        <v>4301051921</v>
      </c>
      <c r="D624" s="836">
        <v>4640242181226</v>
      </c>
      <c r="E624" s="836"/>
      <c r="F624" s="59">
        <v>0.3</v>
      </c>
      <c r="G624" s="35">
        <v>6</v>
      </c>
      <c r="H624" s="59">
        <v>1.8</v>
      </c>
      <c r="I624" s="59">
        <v>1.972</v>
      </c>
      <c r="J624" s="35">
        <v>234</v>
      </c>
      <c r="K624" s="35" t="s">
        <v>83</v>
      </c>
      <c r="L624" s="35" t="s">
        <v>45</v>
      </c>
      <c r="M624" s="36" t="s">
        <v>167</v>
      </c>
      <c r="N624" s="36"/>
      <c r="O624" s="35">
        <v>45</v>
      </c>
      <c r="P624" s="1176" t="s">
        <v>1025</v>
      </c>
      <c r="Q624" s="838"/>
      <c r="R624" s="838"/>
      <c r="S624" s="838"/>
      <c r="T624" s="83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1013</v>
      </c>
      <c r="AG624" s="75"/>
      <c r="AJ624" s="79" t="s">
        <v>45</v>
      </c>
      <c r="AK624" s="79">
        <v>0</v>
      </c>
      <c r="BB624" s="746" t="s">
        <v>66</v>
      </c>
      <c r="BM624" s="75">
        <f t="shared" si="116"/>
        <v>0</v>
      </c>
      <c r="BN624" s="75">
        <f t="shared" si="117"/>
        <v>0</v>
      </c>
      <c r="BO624" s="75">
        <f t="shared" si="118"/>
        <v>0</v>
      </c>
      <c r="BP624" s="75">
        <f t="shared" si="119"/>
        <v>0</v>
      </c>
    </row>
    <row r="625" spans="1:68" hidden="1" x14ac:dyDescent="0.2">
      <c r="A625" s="843"/>
      <c r="B625" s="843"/>
      <c r="C625" s="843"/>
      <c r="D625" s="843"/>
      <c r="E625" s="843"/>
      <c r="F625" s="843"/>
      <c r="G625" s="843"/>
      <c r="H625" s="843"/>
      <c r="I625" s="843"/>
      <c r="J625" s="843"/>
      <c r="K625" s="843"/>
      <c r="L625" s="843"/>
      <c r="M625" s="843"/>
      <c r="N625" s="843"/>
      <c r="O625" s="844"/>
      <c r="P625" s="840" t="s">
        <v>40</v>
      </c>
      <c r="Q625" s="841"/>
      <c r="R625" s="841"/>
      <c r="S625" s="841"/>
      <c r="T625" s="841"/>
      <c r="U625" s="841"/>
      <c r="V625" s="842"/>
      <c r="W625" s="40" t="s">
        <v>39</v>
      </c>
      <c r="X625" s="41">
        <f>IFERROR(X617/H617,"0")+IFERROR(X618/H618,"0")+IFERROR(X619/H619,"0")+IFERROR(X620/H620,"0")+IFERROR(X621/H621,"0")+IFERROR(X622/H622,"0")+IFERROR(X623/H623,"0")+IFERROR(X624/H624,"0")</f>
        <v>0</v>
      </c>
      <c r="Y625" s="41">
        <f>IFERROR(Y617/H617,"0")+IFERROR(Y618/H618,"0")+IFERROR(Y619/H619,"0")+IFERROR(Y620/H620,"0")+IFERROR(Y621/H621,"0")+IFERROR(Y622/H622,"0")+IFERROR(Y623/H623,"0")+IFERROR(Y624/H624,"0")</f>
        <v>0</v>
      </c>
      <c r="Z625" s="41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hidden="1" x14ac:dyDescent="0.2">
      <c r="A626" s="843"/>
      <c r="B626" s="843"/>
      <c r="C626" s="843"/>
      <c r="D626" s="843"/>
      <c r="E626" s="843"/>
      <c r="F626" s="843"/>
      <c r="G626" s="843"/>
      <c r="H626" s="843"/>
      <c r="I626" s="843"/>
      <c r="J626" s="843"/>
      <c r="K626" s="843"/>
      <c r="L626" s="843"/>
      <c r="M626" s="843"/>
      <c r="N626" s="843"/>
      <c r="O626" s="844"/>
      <c r="P626" s="840" t="s">
        <v>40</v>
      </c>
      <c r="Q626" s="841"/>
      <c r="R626" s="841"/>
      <c r="S626" s="841"/>
      <c r="T626" s="841"/>
      <c r="U626" s="841"/>
      <c r="V626" s="842"/>
      <c r="W626" s="40" t="s">
        <v>0</v>
      </c>
      <c r="X626" s="41">
        <f>IFERROR(SUM(X617:X624),"0")</f>
        <v>0</v>
      </c>
      <c r="Y626" s="41">
        <f>IFERROR(SUM(Y617:Y624),"0")</f>
        <v>0</v>
      </c>
      <c r="Z626" s="40"/>
      <c r="AA626" s="64"/>
      <c r="AB626" s="64"/>
      <c r="AC626" s="64"/>
    </row>
    <row r="627" spans="1:68" ht="14.25" hidden="1" customHeight="1" x14ac:dyDescent="0.25">
      <c r="A627" s="835" t="s">
        <v>225</v>
      </c>
      <c r="B627" s="835"/>
      <c r="C627" s="835"/>
      <c r="D627" s="835"/>
      <c r="E627" s="835"/>
      <c r="F627" s="835"/>
      <c r="G627" s="835"/>
      <c r="H627" s="835"/>
      <c r="I627" s="835"/>
      <c r="J627" s="835"/>
      <c r="K627" s="835"/>
      <c r="L627" s="835"/>
      <c r="M627" s="835"/>
      <c r="N627" s="835"/>
      <c r="O627" s="835"/>
      <c r="P627" s="835"/>
      <c r="Q627" s="835"/>
      <c r="R627" s="835"/>
      <c r="S627" s="835"/>
      <c r="T627" s="835"/>
      <c r="U627" s="835"/>
      <c r="V627" s="835"/>
      <c r="W627" s="835"/>
      <c r="X627" s="835"/>
      <c r="Y627" s="835"/>
      <c r="Z627" s="835"/>
      <c r="AA627" s="63"/>
      <c r="AB627" s="63"/>
      <c r="AC627" s="63"/>
    </row>
    <row r="628" spans="1:68" ht="27" hidden="1" customHeight="1" x14ac:dyDescent="0.25">
      <c r="A628" s="60" t="s">
        <v>1026</v>
      </c>
      <c r="B628" s="60" t="s">
        <v>1027</v>
      </c>
      <c r="C628" s="34">
        <v>4301060354</v>
      </c>
      <c r="D628" s="836">
        <v>4640242180120</v>
      </c>
      <c r="E628" s="836"/>
      <c r="F628" s="59">
        <v>1.3</v>
      </c>
      <c r="G628" s="35">
        <v>6</v>
      </c>
      <c r="H628" s="59">
        <v>7.8</v>
      </c>
      <c r="I628" s="59">
        <v>8.2799999999999994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40</v>
      </c>
      <c r="P628" s="1177" t="s">
        <v>1028</v>
      </c>
      <c r="Q628" s="838"/>
      <c r="R628" s="838"/>
      <c r="S628" s="838"/>
      <c r="T628" s="839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1029</v>
      </c>
      <c r="AG628" s="75"/>
      <c r="AJ628" s="79" t="s">
        <v>45</v>
      </c>
      <c r="AK628" s="79">
        <v>0</v>
      </c>
      <c r="BB628" s="748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hidden="1" customHeight="1" x14ac:dyDescent="0.25">
      <c r="A629" s="60" t="s">
        <v>1026</v>
      </c>
      <c r="B629" s="60" t="s">
        <v>1030</v>
      </c>
      <c r="C629" s="34">
        <v>4301060408</v>
      </c>
      <c r="D629" s="836">
        <v>4640242180120</v>
      </c>
      <c r="E629" s="836"/>
      <c r="F629" s="59">
        <v>1.3</v>
      </c>
      <c r="G629" s="35">
        <v>6</v>
      </c>
      <c r="H629" s="59">
        <v>7.8</v>
      </c>
      <c r="I629" s="59">
        <v>8.2799999999999994</v>
      </c>
      <c r="J629" s="35">
        <v>56</v>
      </c>
      <c r="K629" s="35" t="s">
        <v>130</v>
      </c>
      <c r="L629" s="35" t="s">
        <v>45</v>
      </c>
      <c r="M629" s="36" t="s">
        <v>82</v>
      </c>
      <c r="N629" s="36"/>
      <c r="O629" s="35">
        <v>40</v>
      </c>
      <c r="P629" s="1178" t="s">
        <v>1031</v>
      </c>
      <c r="Q629" s="838"/>
      <c r="R629" s="838"/>
      <c r="S629" s="838"/>
      <c r="T629" s="839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1029</v>
      </c>
      <c r="AG629" s="75"/>
      <c r="AJ629" s="79" t="s">
        <v>45</v>
      </c>
      <c r="AK629" s="79">
        <v>0</v>
      </c>
      <c r="BB629" s="750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hidden="1" customHeight="1" x14ac:dyDescent="0.25">
      <c r="A630" s="60" t="s">
        <v>1032</v>
      </c>
      <c r="B630" s="60" t="s">
        <v>1033</v>
      </c>
      <c r="C630" s="34">
        <v>4301060355</v>
      </c>
      <c r="D630" s="836">
        <v>4640242180137</v>
      </c>
      <c r="E630" s="836"/>
      <c r="F630" s="59">
        <v>1.3</v>
      </c>
      <c r="G630" s="35">
        <v>6</v>
      </c>
      <c r="H630" s="59">
        <v>7.8</v>
      </c>
      <c r="I630" s="59">
        <v>8.2799999999999994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40</v>
      </c>
      <c r="P630" s="1179" t="s">
        <v>1034</v>
      </c>
      <c r="Q630" s="838"/>
      <c r="R630" s="838"/>
      <c r="S630" s="838"/>
      <c r="T630" s="83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1035</v>
      </c>
      <c r="AG630" s="75"/>
      <c r="AJ630" s="79" t="s">
        <v>45</v>
      </c>
      <c r="AK630" s="79">
        <v>0</v>
      </c>
      <c r="BB630" s="752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hidden="1" customHeight="1" x14ac:dyDescent="0.25">
      <c r="A631" s="60" t="s">
        <v>1032</v>
      </c>
      <c r="B631" s="60" t="s">
        <v>1036</v>
      </c>
      <c r="C631" s="34">
        <v>4301060407</v>
      </c>
      <c r="D631" s="836">
        <v>4640242180137</v>
      </c>
      <c r="E631" s="836"/>
      <c r="F631" s="59">
        <v>1.3</v>
      </c>
      <c r="G631" s="35">
        <v>6</v>
      </c>
      <c r="H631" s="59">
        <v>7.8</v>
      </c>
      <c r="I631" s="59">
        <v>8.2799999999999994</v>
      </c>
      <c r="J631" s="35">
        <v>56</v>
      </c>
      <c r="K631" s="35" t="s">
        <v>130</v>
      </c>
      <c r="L631" s="35" t="s">
        <v>45</v>
      </c>
      <c r="M631" s="36" t="s">
        <v>82</v>
      </c>
      <c r="N631" s="36"/>
      <c r="O631" s="35">
        <v>40</v>
      </c>
      <c r="P631" s="1180" t="s">
        <v>1037</v>
      </c>
      <c r="Q631" s="838"/>
      <c r="R631" s="838"/>
      <c r="S631" s="838"/>
      <c r="T631" s="839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1035</v>
      </c>
      <c r="AG631" s="75"/>
      <c r="AJ631" s="79" t="s">
        <v>45</v>
      </c>
      <c r="AK631" s="79">
        <v>0</v>
      </c>
      <c r="BB631" s="754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hidden="1" x14ac:dyDescent="0.2">
      <c r="A632" s="843"/>
      <c r="B632" s="843"/>
      <c r="C632" s="843"/>
      <c r="D632" s="843"/>
      <c r="E632" s="843"/>
      <c r="F632" s="843"/>
      <c r="G632" s="843"/>
      <c r="H632" s="843"/>
      <c r="I632" s="843"/>
      <c r="J632" s="843"/>
      <c r="K632" s="843"/>
      <c r="L632" s="843"/>
      <c r="M632" s="843"/>
      <c r="N632" s="843"/>
      <c r="O632" s="844"/>
      <c r="P632" s="840" t="s">
        <v>40</v>
      </c>
      <c r="Q632" s="841"/>
      <c r="R632" s="841"/>
      <c r="S632" s="841"/>
      <c r="T632" s="841"/>
      <c r="U632" s="841"/>
      <c r="V632" s="842"/>
      <c r="W632" s="40" t="s">
        <v>39</v>
      </c>
      <c r="X632" s="41">
        <f>IFERROR(X628/H628,"0")+IFERROR(X629/H629,"0")+IFERROR(X630/H630,"0")+IFERROR(X631/H631,"0")</f>
        <v>0</v>
      </c>
      <c r="Y632" s="41">
        <f>IFERROR(Y628/H628,"0")+IFERROR(Y629/H629,"0")+IFERROR(Y630/H630,"0")+IFERROR(Y631/H631,"0")</f>
        <v>0</v>
      </c>
      <c r="Z632" s="41">
        <f>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hidden="1" x14ac:dyDescent="0.2">
      <c r="A633" s="843"/>
      <c r="B633" s="843"/>
      <c r="C633" s="843"/>
      <c r="D633" s="843"/>
      <c r="E633" s="843"/>
      <c r="F633" s="843"/>
      <c r="G633" s="843"/>
      <c r="H633" s="843"/>
      <c r="I633" s="843"/>
      <c r="J633" s="843"/>
      <c r="K633" s="843"/>
      <c r="L633" s="843"/>
      <c r="M633" s="843"/>
      <c r="N633" s="843"/>
      <c r="O633" s="844"/>
      <c r="P633" s="840" t="s">
        <v>40</v>
      </c>
      <c r="Q633" s="841"/>
      <c r="R633" s="841"/>
      <c r="S633" s="841"/>
      <c r="T633" s="841"/>
      <c r="U633" s="841"/>
      <c r="V633" s="842"/>
      <c r="W633" s="40" t="s">
        <v>0</v>
      </c>
      <c r="X633" s="41">
        <f>IFERROR(SUM(X628:X631),"0")</f>
        <v>0</v>
      </c>
      <c r="Y633" s="41">
        <f>IFERROR(SUM(Y628:Y631),"0")</f>
        <v>0</v>
      </c>
      <c r="Z633" s="40"/>
      <c r="AA633" s="64"/>
      <c r="AB633" s="64"/>
      <c r="AC633" s="64"/>
    </row>
    <row r="634" spans="1:68" ht="16.5" hidden="1" customHeight="1" x14ac:dyDescent="0.25">
      <c r="A634" s="834" t="s">
        <v>1038</v>
      </c>
      <c r="B634" s="834"/>
      <c r="C634" s="834"/>
      <c r="D634" s="834"/>
      <c r="E634" s="834"/>
      <c r="F634" s="834"/>
      <c r="G634" s="834"/>
      <c r="H634" s="834"/>
      <c r="I634" s="834"/>
      <c r="J634" s="834"/>
      <c r="K634" s="834"/>
      <c r="L634" s="834"/>
      <c r="M634" s="834"/>
      <c r="N634" s="834"/>
      <c r="O634" s="834"/>
      <c r="P634" s="834"/>
      <c r="Q634" s="834"/>
      <c r="R634" s="834"/>
      <c r="S634" s="834"/>
      <c r="T634" s="834"/>
      <c r="U634" s="834"/>
      <c r="V634" s="834"/>
      <c r="W634" s="834"/>
      <c r="X634" s="834"/>
      <c r="Y634" s="834"/>
      <c r="Z634" s="834"/>
      <c r="AA634" s="62"/>
      <c r="AB634" s="62"/>
      <c r="AC634" s="62"/>
    </row>
    <row r="635" spans="1:68" ht="14.25" hidden="1" customHeight="1" x14ac:dyDescent="0.25">
      <c r="A635" s="835" t="s">
        <v>125</v>
      </c>
      <c r="B635" s="835"/>
      <c r="C635" s="835"/>
      <c r="D635" s="835"/>
      <c r="E635" s="835"/>
      <c r="F635" s="835"/>
      <c r="G635" s="835"/>
      <c r="H635" s="835"/>
      <c r="I635" s="835"/>
      <c r="J635" s="835"/>
      <c r="K635" s="835"/>
      <c r="L635" s="835"/>
      <c r="M635" s="835"/>
      <c r="N635" s="835"/>
      <c r="O635" s="835"/>
      <c r="P635" s="835"/>
      <c r="Q635" s="835"/>
      <c r="R635" s="835"/>
      <c r="S635" s="835"/>
      <c r="T635" s="835"/>
      <c r="U635" s="835"/>
      <c r="V635" s="835"/>
      <c r="W635" s="835"/>
      <c r="X635" s="835"/>
      <c r="Y635" s="835"/>
      <c r="Z635" s="835"/>
      <c r="AA635" s="63"/>
      <c r="AB635" s="63"/>
      <c r="AC635" s="63"/>
    </row>
    <row r="636" spans="1:68" ht="27" hidden="1" customHeight="1" x14ac:dyDescent="0.25">
      <c r="A636" s="60" t="s">
        <v>1039</v>
      </c>
      <c r="B636" s="60" t="s">
        <v>1040</v>
      </c>
      <c r="C636" s="34">
        <v>4301011951</v>
      </c>
      <c r="D636" s="836">
        <v>4640242180045</v>
      </c>
      <c r="E636" s="836"/>
      <c r="F636" s="59">
        <v>1.5</v>
      </c>
      <c r="G636" s="35">
        <v>8</v>
      </c>
      <c r="H636" s="59">
        <v>12</v>
      </c>
      <c r="I636" s="59">
        <v>12.48</v>
      </c>
      <c r="J636" s="35">
        <v>56</v>
      </c>
      <c r="K636" s="35" t="s">
        <v>130</v>
      </c>
      <c r="L636" s="35" t="s">
        <v>45</v>
      </c>
      <c r="M636" s="36" t="s">
        <v>129</v>
      </c>
      <c r="N636" s="36"/>
      <c r="O636" s="35">
        <v>55</v>
      </c>
      <c r="P636" s="1181" t="s">
        <v>1041</v>
      </c>
      <c r="Q636" s="838"/>
      <c r="R636" s="838"/>
      <c r="S636" s="838"/>
      <c r="T636" s="839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5" t="s">
        <v>1042</v>
      </c>
      <c r="AG636" s="75"/>
      <c r="AJ636" s="79" t="s">
        <v>45</v>
      </c>
      <c r="AK636" s="79">
        <v>0</v>
      </c>
      <c r="BB636" s="756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hidden="1" customHeight="1" x14ac:dyDescent="0.25">
      <c r="A637" s="60" t="s">
        <v>1043</v>
      </c>
      <c r="B637" s="60" t="s">
        <v>1044</v>
      </c>
      <c r="C637" s="34">
        <v>4301011950</v>
      </c>
      <c r="D637" s="836">
        <v>4640242180601</v>
      </c>
      <c r="E637" s="836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 t="s">
        <v>45</v>
      </c>
      <c r="M637" s="36" t="s">
        <v>129</v>
      </c>
      <c r="N637" s="36"/>
      <c r="O637" s="35">
        <v>55</v>
      </c>
      <c r="P637" s="1182" t="s">
        <v>1045</v>
      </c>
      <c r="Q637" s="838"/>
      <c r="R637" s="838"/>
      <c r="S637" s="838"/>
      <c r="T637" s="839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7" t="s">
        <v>1046</v>
      </c>
      <c r="AG637" s="75"/>
      <c r="AJ637" s="79" t="s">
        <v>45</v>
      </c>
      <c r="AK637" s="79">
        <v>0</v>
      </c>
      <c r="BB637" s="758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idden="1" x14ac:dyDescent="0.2">
      <c r="A638" s="843"/>
      <c r="B638" s="843"/>
      <c r="C638" s="843"/>
      <c r="D638" s="843"/>
      <c r="E638" s="843"/>
      <c r="F638" s="843"/>
      <c r="G638" s="843"/>
      <c r="H638" s="843"/>
      <c r="I638" s="843"/>
      <c r="J638" s="843"/>
      <c r="K638" s="843"/>
      <c r="L638" s="843"/>
      <c r="M638" s="843"/>
      <c r="N638" s="843"/>
      <c r="O638" s="844"/>
      <c r="P638" s="840" t="s">
        <v>40</v>
      </c>
      <c r="Q638" s="841"/>
      <c r="R638" s="841"/>
      <c r="S638" s="841"/>
      <c r="T638" s="841"/>
      <c r="U638" s="841"/>
      <c r="V638" s="842"/>
      <c r="W638" s="40" t="s">
        <v>39</v>
      </c>
      <c r="X638" s="41">
        <f>IFERROR(X636/H636,"0")+IFERROR(X637/H637,"0")</f>
        <v>0</v>
      </c>
      <c r="Y638" s="41">
        <f>IFERROR(Y636/H636,"0")+IFERROR(Y637/H637,"0")</f>
        <v>0</v>
      </c>
      <c r="Z638" s="41">
        <f>IFERROR(IF(Z636="",0,Z636),"0")+IFERROR(IF(Z637="",0,Z637),"0")</f>
        <v>0</v>
      </c>
      <c r="AA638" s="64"/>
      <c r="AB638" s="64"/>
      <c r="AC638" s="64"/>
    </row>
    <row r="639" spans="1:68" hidden="1" x14ac:dyDescent="0.2">
      <c r="A639" s="843"/>
      <c r="B639" s="843"/>
      <c r="C639" s="843"/>
      <c r="D639" s="843"/>
      <c r="E639" s="843"/>
      <c r="F639" s="843"/>
      <c r="G639" s="843"/>
      <c r="H639" s="843"/>
      <c r="I639" s="843"/>
      <c r="J639" s="843"/>
      <c r="K639" s="843"/>
      <c r="L639" s="843"/>
      <c r="M639" s="843"/>
      <c r="N639" s="843"/>
      <c r="O639" s="844"/>
      <c r="P639" s="840" t="s">
        <v>40</v>
      </c>
      <c r="Q639" s="841"/>
      <c r="R639" s="841"/>
      <c r="S639" s="841"/>
      <c r="T639" s="841"/>
      <c r="U639" s="841"/>
      <c r="V639" s="842"/>
      <c r="W639" s="40" t="s">
        <v>0</v>
      </c>
      <c r="X639" s="41">
        <f>IFERROR(SUM(X636:X637),"0")</f>
        <v>0</v>
      </c>
      <c r="Y639" s="41">
        <f>IFERROR(SUM(Y636:Y637),"0")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835" t="s">
        <v>179</v>
      </c>
      <c r="B640" s="835"/>
      <c r="C640" s="835"/>
      <c r="D640" s="835"/>
      <c r="E640" s="835"/>
      <c r="F640" s="835"/>
      <c r="G640" s="835"/>
      <c r="H640" s="835"/>
      <c r="I640" s="835"/>
      <c r="J640" s="835"/>
      <c r="K640" s="835"/>
      <c r="L640" s="835"/>
      <c r="M640" s="835"/>
      <c r="N640" s="835"/>
      <c r="O640" s="835"/>
      <c r="P640" s="835"/>
      <c r="Q640" s="835"/>
      <c r="R640" s="835"/>
      <c r="S640" s="835"/>
      <c r="T640" s="835"/>
      <c r="U640" s="835"/>
      <c r="V640" s="835"/>
      <c r="W640" s="835"/>
      <c r="X640" s="835"/>
      <c r="Y640" s="835"/>
      <c r="Z640" s="835"/>
      <c r="AA640" s="63"/>
      <c r="AB640" s="63"/>
      <c r="AC640" s="63"/>
    </row>
    <row r="641" spans="1:68" ht="27" hidden="1" customHeight="1" x14ac:dyDescent="0.25">
      <c r="A641" s="60" t="s">
        <v>1047</v>
      </c>
      <c r="B641" s="60" t="s">
        <v>1048</v>
      </c>
      <c r="C641" s="34">
        <v>4301020314</v>
      </c>
      <c r="D641" s="836">
        <v>4640242180090</v>
      </c>
      <c r="E641" s="836"/>
      <c r="F641" s="59">
        <v>1.5</v>
      </c>
      <c r="G641" s="35">
        <v>8</v>
      </c>
      <c r="H641" s="59">
        <v>12</v>
      </c>
      <c r="I641" s="59">
        <v>12.48</v>
      </c>
      <c r="J641" s="35">
        <v>56</v>
      </c>
      <c r="K641" s="35" t="s">
        <v>130</v>
      </c>
      <c r="L641" s="35" t="s">
        <v>45</v>
      </c>
      <c r="M641" s="36" t="s">
        <v>129</v>
      </c>
      <c r="N641" s="36"/>
      <c r="O641" s="35">
        <v>50</v>
      </c>
      <c r="P641" s="1183" t="s">
        <v>1049</v>
      </c>
      <c r="Q641" s="838"/>
      <c r="R641" s="838"/>
      <c r="S641" s="838"/>
      <c r="T641" s="839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59" t="s">
        <v>1050</v>
      </c>
      <c r="AG641" s="75"/>
      <c r="AJ641" s="79" t="s">
        <v>45</v>
      </c>
      <c r="AK641" s="79">
        <v>0</v>
      </c>
      <c r="BB641" s="760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idden="1" x14ac:dyDescent="0.2">
      <c r="A642" s="843"/>
      <c r="B642" s="843"/>
      <c r="C642" s="843"/>
      <c r="D642" s="843"/>
      <c r="E642" s="843"/>
      <c r="F642" s="843"/>
      <c r="G642" s="843"/>
      <c r="H642" s="843"/>
      <c r="I642" s="843"/>
      <c r="J642" s="843"/>
      <c r="K642" s="843"/>
      <c r="L642" s="843"/>
      <c r="M642" s="843"/>
      <c r="N642" s="843"/>
      <c r="O642" s="844"/>
      <c r="P642" s="840" t="s">
        <v>40</v>
      </c>
      <c r="Q642" s="841"/>
      <c r="R642" s="841"/>
      <c r="S642" s="841"/>
      <c r="T642" s="841"/>
      <c r="U642" s="841"/>
      <c r="V642" s="842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hidden="1" x14ac:dyDescent="0.2">
      <c r="A643" s="843"/>
      <c r="B643" s="843"/>
      <c r="C643" s="843"/>
      <c r="D643" s="843"/>
      <c r="E643" s="843"/>
      <c r="F643" s="843"/>
      <c r="G643" s="843"/>
      <c r="H643" s="843"/>
      <c r="I643" s="843"/>
      <c r="J643" s="843"/>
      <c r="K643" s="843"/>
      <c r="L643" s="843"/>
      <c r="M643" s="843"/>
      <c r="N643" s="843"/>
      <c r="O643" s="844"/>
      <c r="P643" s="840" t="s">
        <v>40</v>
      </c>
      <c r="Q643" s="841"/>
      <c r="R643" s="841"/>
      <c r="S643" s="841"/>
      <c r="T643" s="841"/>
      <c r="U643" s="841"/>
      <c r="V643" s="842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hidden="1" customHeight="1" x14ac:dyDescent="0.25">
      <c r="A644" s="835" t="s">
        <v>78</v>
      </c>
      <c r="B644" s="835"/>
      <c r="C644" s="835"/>
      <c r="D644" s="835"/>
      <c r="E644" s="835"/>
      <c r="F644" s="835"/>
      <c r="G644" s="835"/>
      <c r="H644" s="835"/>
      <c r="I644" s="835"/>
      <c r="J644" s="835"/>
      <c r="K644" s="835"/>
      <c r="L644" s="835"/>
      <c r="M644" s="835"/>
      <c r="N644" s="835"/>
      <c r="O644" s="835"/>
      <c r="P644" s="835"/>
      <c r="Q644" s="835"/>
      <c r="R644" s="835"/>
      <c r="S644" s="835"/>
      <c r="T644" s="835"/>
      <c r="U644" s="835"/>
      <c r="V644" s="835"/>
      <c r="W644" s="835"/>
      <c r="X644" s="835"/>
      <c r="Y644" s="835"/>
      <c r="Z644" s="835"/>
      <c r="AA644" s="63"/>
      <c r="AB644" s="63"/>
      <c r="AC644" s="63"/>
    </row>
    <row r="645" spans="1:68" ht="27" hidden="1" customHeight="1" x14ac:dyDescent="0.25">
      <c r="A645" s="60" t="s">
        <v>1051</v>
      </c>
      <c r="B645" s="60" t="s">
        <v>1052</v>
      </c>
      <c r="C645" s="34">
        <v>4301031321</v>
      </c>
      <c r="D645" s="836">
        <v>4640242180076</v>
      </c>
      <c r="E645" s="836"/>
      <c r="F645" s="59">
        <v>0.7</v>
      </c>
      <c r="G645" s="35">
        <v>6</v>
      </c>
      <c r="H645" s="59">
        <v>4.2</v>
      </c>
      <c r="I645" s="59">
        <v>4.4000000000000004</v>
      </c>
      <c r="J645" s="35">
        <v>156</v>
      </c>
      <c r="K645" s="35" t="s">
        <v>89</v>
      </c>
      <c r="L645" s="35" t="s">
        <v>45</v>
      </c>
      <c r="M645" s="36" t="s">
        <v>82</v>
      </c>
      <c r="N645" s="36"/>
      <c r="O645" s="35">
        <v>40</v>
      </c>
      <c r="P645" s="1184" t="s">
        <v>1053</v>
      </c>
      <c r="Q645" s="838"/>
      <c r="R645" s="838"/>
      <c r="S645" s="838"/>
      <c r="T645" s="83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IFERROR(IF(Y645=0,"",ROUNDUP(Y645/H645,0)*0.00753),"")</f>
        <v/>
      </c>
      <c r="AA645" s="65" t="s">
        <v>45</v>
      </c>
      <c r="AB645" s="66" t="s">
        <v>45</v>
      </c>
      <c r="AC645" s="761" t="s">
        <v>1054</v>
      </c>
      <c r="AG645" s="75"/>
      <c r="AJ645" s="79" t="s">
        <v>45</v>
      </c>
      <c r="AK645" s="79">
        <v>0</v>
      </c>
      <c r="BB645" s="762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843"/>
      <c r="B646" s="843"/>
      <c r="C646" s="843"/>
      <c r="D646" s="843"/>
      <c r="E646" s="843"/>
      <c r="F646" s="843"/>
      <c r="G646" s="843"/>
      <c r="H646" s="843"/>
      <c r="I646" s="843"/>
      <c r="J646" s="843"/>
      <c r="K646" s="843"/>
      <c r="L646" s="843"/>
      <c r="M646" s="843"/>
      <c r="N646" s="843"/>
      <c r="O646" s="844"/>
      <c r="P646" s="840" t="s">
        <v>40</v>
      </c>
      <c r="Q646" s="841"/>
      <c r="R646" s="841"/>
      <c r="S646" s="841"/>
      <c r="T646" s="841"/>
      <c r="U646" s="841"/>
      <c r="V646" s="842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hidden="1" x14ac:dyDescent="0.2">
      <c r="A647" s="843"/>
      <c r="B647" s="843"/>
      <c r="C647" s="843"/>
      <c r="D647" s="843"/>
      <c r="E647" s="843"/>
      <c r="F647" s="843"/>
      <c r="G647" s="843"/>
      <c r="H647" s="843"/>
      <c r="I647" s="843"/>
      <c r="J647" s="843"/>
      <c r="K647" s="843"/>
      <c r="L647" s="843"/>
      <c r="M647" s="843"/>
      <c r="N647" s="843"/>
      <c r="O647" s="844"/>
      <c r="P647" s="840" t="s">
        <v>40</v>
      </c>
      <c r="Q647" s="841"/>
      <c r="R647" s="841"/>
      <c r="S647" s="841"/>
      <c r="T647" s="841"/>
      <c r="U647" s="841"/>
      <c r="V647" s="842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4.25" hidden="1" customHeight="1" x14ac:dyDescent="0.25">
      <c r="A648" s="835" t="s">
        <v>84</v>
      </c>
      <c r="B648" s="835"/>
      <c r="C648" s="835"/>
      <c r="D648" s="835"/>
      <c r="E648" s="835"/>
      <c r="F648" s="835"/>
      <c r="G648" s="835"/>
      <c r="H648" s="835"/>
      <c r="I648" s="835"/>
      <c r="J648" s="835"/>
      <c r="K648" s="835"/>
      <c r="L648" s="835"/>
      <c r="M648" s="835"/>
      <c r="N648" s="835"/>
      <c r="O648" s="835"/>
      <c r="P648" s="835"/>
      <c r="Q648" s="835"/>
      <c r="R648" s="835"/>
      <c r="S648" s="835"/>
      <c r="T648" s="835"/>
      <c r="U648" s="835"/>
      <c r="V648" s="835"/>
      <c r="W648" s="835"/>
      <c r="X648" s="835"/>
      <c r="Y648" s="835"/>
      <c r="Z648" s="835"/>
      <c r="AA648" s="63"/>
      <c r="AB648" s="63"/>
      <c r="AC648" s="63"/>
    </row>
    <row r="649" spans="1:68" ht="27" hidden="1" customHeight="1" x14ac:dyDescent="0.25">
      <c r="A649" s="60" t="s">
        <v>1055</v>
      </c>
      <c r="B649" s="60" t="s">
        <v>1056</v>
      </c>
      <c r="C649" s="34">
        <v>4301051780</v>
      </c>
      <c r="D649" s="836">
        <v>4640242180106</v>
      </c>
      <c r="E649" s="836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130</v>
      </c>
      <c r="L649" s="35" t="s">
        <v>45</v>
      </c>
      <c r="M649" s="36" t="s">
        <v>82</v>
      </c>
      <c r="N649" s="36"/>
      <c r="O649" s="35">
        <v>45</v>
      </c>
      <c r="P649" s="1185" t="s">
        <v>1057</v>
      </c>
      <c r="Q649" s="838"/>
      <c r="R649" s="838"/>
      <c r="S649" s="838"/>
      <c r="T649" s="839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3" t="s">
        <v>1058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idden="1" x14ac:dyDescent="0.2">
      <c r="A650" s="843"/>
      <c r="B650" s="843"/>
      <c r="C650" s="843"/>
      <c r="D650" s="843"/>
      <c r="E650" s="843"/>
      <c r="F650" s="843"/>
      <c r="G650" s="843"/>
      <c r="H650" s="843"/>
      <c r="I650" s="843"/>
      <c r="J650" s="843"/>
      <c r="K650" s="843"/>
      <c r="L650" s="843"/>
      <c r="M650" s="843"/>
      <c r="N650" s="843"/>
      <c r="O650" s="844"/>
      <c r="P650" s="840" t="s">
        <v>40</v>
      </c>
      <c r="Q650" s="841"/>
      <c r="R650" s="841"/>
      <c r="S650" s="841"/>
      <c r="T650" s="841"/>
      <c r="U650" s="841"/>
      <c r="V650" s="842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hidden="1" x14ac:dyDescent="0.2">
      <c r="A651" s="843"/>
      <c r="B651" s="843"/>
      <c r="C651" s="843"/>
      <c r="D651" s="843"/>
      <c r="E651" s="843"/>
      <c r="F651" s="843"/>
      <c r="G651" s="843"/>
      <c r="H651" s="843"/>
      <c r="I651" s="843"/>
      <c r="J651" s="843"/>
      <c r="K651" s="843"/>
      <c r="L651" s="843"/>
      <c r="M651" s="843"/>
      <c r="N651" s="843"/>
      <c r="O651" s="844"/>
      <c r="P651" s="840" t="s">
        <v>40</v>
      </c>
      <c r="Q651" s="841"/>
      <c r="R651" s="841"/>
      <c r="S651" s="841"/>
      <c r="T651" s="841"/>
      <c r="U651" s="841"/>
      <c r="V651" s="842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5" customHeight="1" x14ac:dyDescent="0.2">
      <c r="A652" s="843"/>
      <c r="B652" s="843"/>
      <c r="C652" s="843"/>
      <c r="D652" s="843"/>
      <c r="E652" s="843"/>
      <c r="F652" s="843"/>
      <c r="G652" s="843"/>
      <c r="H652" s="843"/>
      <c r="I652" s="843"/>
      <c r="J652" s="843"/>
      <c r="K652" s="843"/>
      <c r="L652" s="843"/>
      <c r="M652" s="843"/>
      <c r="N652" s="843"/>
      <c r="O652" s="1189"/>
      <c r="P652" s="1186" t="s">
        <v>33</v>
      </c>
      <c r="Q652" s="1187"/>
      <c r="R652" s="1187"/>
      <c r="S652" s="1187"/>
      <c r="T652" s="1187"/>
      <c r="U652" s="1187"/>
      <c r="V652" s="1188"/>
      <c r="W652" s="40" t="s">
        <v>0</v>
      </c>
      <c r="X652" s="41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18002</v>
      </c>
      <c r="Y652" s="41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18120.919999999998</v>
      </c>
      <c r="Z652" s="40"/>
      <c r="AA652" s="64"/>
      <c r="AB652" s="64"/>
      <c r="AC652" s="64"/>
    </row>
    <row r="653" spans="1:68" x14ac:dyDescent="0.2">
      <c r="A653" s="843"/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1189"/>
      <c r="P653" s="1186" t="s">
        <v>34</v>
      </c>
      <c r="Q653" s="1187"/>
      <c r="R653" s="1187"/>
      <c r="S653" s="1187"/>
      <c r="T653" s="1187"/>
      <c r="U653" s="1187"/>
      <c r="V653" s="1188"/>
      <c r="W653" s="40" t="s">
        <v>0</v>
      </c>
      <c r="X653" s="41">
        <f>IFERROR(SUM(BM22:BM649),"0")</f>
        <v>18890.352170681996</v>
      </c>
      <c r="Y653" s="41">
        <f>IFERROR(SUM(BN22:BN649),"0")</f>
        <v>19016.57</v>
      </c>
      <c r="Z653" s="40"/>
      <c r="AA653" s="64"/>
      <c r="AB653" s="64"/>
      <c r="AC653" s="64"/>
    </row>
    <row r="654" spans="1:68" x14ac:dyDescent="0.2">
      <c r="A654" s="843"/>
      <c r="B654" s="843"/>
      <c r="C654" s="843"/>
      <c r="D654" s="843"/>
      <c r="E654" s="843"/>
      <c r="F654" s="843"/>
      <c r="G654" s="843"/>
      <c r="H654" s="843"/>
      <c r="I654" s="843"/>
      <c r="J654" s="843"/>
      <c r="K654" s="843"/>
      <c r="L654" s="843"/>
      <c r="M654" s="843"/>
      <c r="N654" s="843"/>
      <c r="O654" s="1189"/>
      <c r="P654" s="1186" t="s">
        <v>35</v>
      </c>
      <c r="Q654" s="1187"/>
      <c r="R654" s="1187"/>
      <c r="S654" s="1187"/>
      <c r="T654" s="1187"/>
      <c r="U654" s="1187"/>
      <c r="V654" s="1188"/>
      <c r="W654" s="40" t="s">
        <v>20</v>
      </c>
      <c r="X654" s="42">
        <f>ROUNDUP(SUM(BO22:BO649),0)</f>
        <v>31</v>
      </c>
      <c r="Y654" s="42">
        <f>ROUNDUP(SUM(BP22:BP649),0)</f>
        <v>31</v>
      </c>
      <c r="Z654" s="40"/>
      <c r="AA654" s="64"/>
      <c r="AB654" s="64"/>
      <c r="AC654" s="64"/>
    </row>
    <row r="655" spans="1:68" x14ac:dyDescent="0.2">
      <c r="A655" s="843"/>
      <c r="B655" s="843"/>
      <c r="C655" s="843"/>
      <c r="D655" s="843"/>
      <c r="E655" s="843"/>
      <c r="F655" s="843"/>
      <c r="G655" s="843"/>
      <c r="H655" s="843"/>
      <c r="I655" s="843"/>
      <c r="J655" s="843"/>
      <c r="K655" s="843"/>
      <c r="L655" s="843"/>
      <c r="M655" s="843"/>
      <c r="N655" s="843"/>
      <c r="O655" s="1189"/>
      <c r="P655" s="1186" t="s">
        <v>36</v>
      </c>
      <c r="Q655" s="1187"/>
      <c r="R655" s="1187"/>
      <c r="S655" s="1187"/>
      <c r="T655" s="1187"/>
      <c r="U655" s="1187"/>
      <c r="V655" s="1188"/>
      <c r="W655" s="40" t="s">
        <v>0</v>
      </c>
      <c r="X655" s="41">
        <f>GrossWeightTotal+PalletQtyTotal*25</f>
        <v>19665.352170681996</v>
      </c>
      <c r="Y655" s="41">
        <f>GrossWeightTotalR+PalletQtyTotalR*25</f>
        <v>19791.57</v>
      </c>
      <c r="Z655" s="40"/>
      <c r="AA655" s="64"/>
      <c r="AB655" s="64"/>
      <c r="AC655" s="64"/>
    </row>
    <row r="656" spans="1:68" x14ac:dyDescent="0.2">
      <c r="A656" s="843"/>
      <c r="B656" s="843"/>
      <c r="C656" s="843"/>
      <c r="D656" s="843"/>
      <c r="E656" s="843"/>
      <c r="F656" s="843"/>
      <c r="G656" s="843"/>
      <c r="H656" s="843"/>
      <c r="I656" s="843"/>
      <c r="J656" s="843"/>
      <c r="K656" s="843"/>
      <c r="L656" s="843"/>
      <c r="M656" s="843"/>
      <c r="N656" s="843"/>
      <c r="O656" s="1189"/>
      <c r="P656" s="1186" t="s">
        <v>37</v>
      </c>
      <c r="Q656" s="1187"/>
      <c r="R656" s="1187"/>
      <c r="S656" s="1187"/>
      <c r="T656" s="1187"/>
      <c r="U656" s="1187"/>
      <c r="V656" s="1188"/>
      <c r="W656" s="40" t="s">
        <v>20</v>
      </c>
      <c r="X656" s="41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2334.9977249637932</v>
      </c>
      <c r="Y656" s="41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2356</v>
      </c>
      <c r="Z656" s="40"/>
      <c r="AA656" s="64"/>
      <c r="AB656" s="64"/>
      <c r="AC656" s="64"/>
    </row>
    <row r="657" spans="1:32" ht="14.25" hidden="1" x14ac:dyDescent="0.2">
      <c r="A657" s="843"/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1189"/>
      <c r="P657" s="1186" t="s">
        <v>38</v>
      </c>
      <c r="Q657" s="1187"/>
      <c r="R657" s="1187"/>
      <c r="S657" s="1187"/>
      <c r="T657" s="1187"/>
      <c r="U657" s="1187"/>
      <c r="V657" s="1188"/>
      <c r="W657" s="43" t="s">
        <v>51</v>
      </c>
      <c r="X657" s="40"/>
      <c r="Y657" s="40"/>
      <c r="Z657" s="40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34.995230000000006</v>
      </c>
      <c r="AA657" s="64"/>
      <c r="AB657" s="64"/>
      <c r="AC657" s="64"/>
    </row>
    <row r="658" spans="1:32" ht="13.5" thickBot="1" x14ac:dyDescent="0.25"/>
    <row r="659" spans="1:32" ht="27" thickTop="1" thickBot="1" x14ac:dyDescent="0.25">
      <c r="A659" s="44" t="s">
        <v>9</v>
      </c>
      <c r="B659" s="80" t="s">
        <v>77</v>
      </c>
      <c r="C659" s="1190" t="s">
        <v>123</v>
      </c>
      <c r="D659" s="1190" t="s">
        <v>123</v>
      </c>
      <c r="E659" s="1190" t="s">
        <v>123</v>
      </c>
      <c r="F659" s="1190" t="s">
        <v>123</v>
      </c>
      <c r="G659" s="1190" t="s">
        <v>123</v>
      </c>
      <c r="H659" s="1190" t="s">
        <v>123</v>
      </c>
      <c r="I659" s="1190" t="s">
        <v>345</v>
      </c>
      <c r="J659" s="1190" t="s">
        <v>345</v>
      </c>
      <c r="K659" s="1190" t="s">
        <v>345</v>
      </c>
      <c r="L659" s="1190" t="s">
        <v>345</v>
      </c>
      <c r="M659" s="1190" t="s">
        <v>345</v>
      </c>
      <c r="N659" s="1191"/>
      <c r="O659" s="1190" t="s">
        <v>345</v>
      </c>
      <c r="P659" s="1190" t="s">
        <v>345</v>
      </c>
      <c r="Q659" s="1190" t="s">
        <v>345</v>
      </c>
      <c r="R659" s="1190" t="s">
        <v>345</v>
      </c>
      <c r="S659" s="1190" t="s">
        <v>345</v>
      </c>
      <c r="T659" s="1190" t="s">
        <v>345</v>
      </c>
      <c r="U659" s="1190" t="s">
        <v>345</v>
      </c>
      <c r="V659" s="1190" t="s">
        <v>345</v>
      </c>
      <c r="W659" s="1190" t="s">
        <v>679</v>
      </c>
      <c r="X659" s="1190" t="s">
        <v>679</v>
      </c>
      <c r="Y659" s="1190" t="s">
        <v>764</v>
      </c>
      <c r="Z659" s="1190" t="s">
        <v>764</v>
      </c>
      <c r="AA659" s="1190" t="s">
        <v>764</v>
      </c>
      <c r="AB659" s="1190" t="s">
        <v>764</v>
      </c>
      <c r="AC659" s="80" t="s">
        <v>864</v>
      </c>
      <c r="AD659" s="1190" t="s">
        <v>939</v>
      </c>
      <c r="AE659" s="1190" t="s">
        <v>939</v>
      </c>
      <c r="AF659" s="1"/>
    </row>
    <row r="660" spans="1:32" ht="14.25" customHeight="1" thickTop="1" x14ac:dyDescent="0.2">
      <c r="A660" s="1192" t="s">
        <v>10</v>
      </c>
      <c r="B660" s="1190" t="s">
        <v>77</v>
      </c>
      <c r="C660" s="1190" t="s">
        <v>124</v>
      </c>
      <c r="D660" s="1190" t="s">
        <v>149</v>
      </c>
      <c r="E660" s="1190" t="s">
        <v>233</v>
      </c>
      <c r="F660" s="1190" t="s">
        <v>258</v>
      </c>
      <c r="G660" s="1190" t="s">
        <v>309</v>
      </c>
      <c r="H660" s="1190" t="s">
        <v>123</v>
      </c>
      <c r="I660" s="1190" t="s">
        <v>346</v>
      </c>
      <c r="J660" s="1190" t="s">
        <v>371</v>
      </c>
      <c r="K660" s="1190" t="s">
        <v>444</v>
      </c>
      <c r="L660" s="1190" t="s">
        <v>464</v>
      </c>
      <c r="M660" s="1190" t="s">
        <v>490</v>
      </c>
      <c r="N660" s="1"/>
      <c r="O660" s="1190" t="s">
        <v>519</v>
      </c>
      <c r="P660" s="1190" t="s">
        <v>522</v>
      </c>
      <c r="Q660" s="1190" t="s">
        <v>531</v>
      </c>
      <c r="R660" s="1190" t="s">
        <v>549</v>
      </c>
      <c r="S660" s="1190" t="s">
        <v>559</v>
      </c>
      <c r="T660" s="1190" t="s">
        <v>572</v>
      </c>
      <c r="U660" s="1190" t="s">
        <v>580</v>
      </c>
      <c r="V660" s="1190" t="s">
        <v>666</v>
      </c>
      <c r="W660" s="1190" t="s">
        <v>680</v>
      </c>
      <c r="X660" s="1190" t="s">
        <v>725</v>
      </c>
      <c r="Y660" s="1190" t="s">
        <v>765</v>
      </c>
      <c r="Z660" s="1190" t="s">
        <v>824</v>
      </c>
      <c r="AA660" s="1190" t="s">
        <v>847</v>
      </c>
      <c r="AB660" s="1190" t="s">
        <v>860</v>
      </c>
      <c r="AC660" s="1190" t="s">
        <v>864</v>
      </c>
      <c r="AD660" s="1190" t="s">
        <v>939</v>
      </c>
      <c r="AE660" s="1190" t="s">
        <v>1038</v>
      </c>
      <c r="AF660" s="1"/>
    </row>
    <row r="661" spans="1:32" ht="13.5" thickBot="1" x14ac:dyDescent="0.25">
      <c r="A661" s="1193"/>
      <c r="B661" s="1190"/>
      <c r="C661" s="1190"/>
      <c r="D661" s="1190"/>
      <c r="E661" s="1190"/>
      <c r="F661" s="1190"/>
      <c r="G661" s="1190"/>
      <c r="H661" s="1190"/>
      <c r="I661" s="1190"/>
      <c r="J661" s="1190"/>
      <c r="K661" s="1190"/>
      <c r="L661" s="1190"/>
      <c r="M661" s="1190"/>
      <c r="N661" s="1"/>
      <c r="O661" s="1190"/>
      <c r="P661" s="1190"/>
      <c r="Q661" s="1190"/>
      <c r="R661" s="1190"/>
      <c r="S661" s="1190"/>
      <c r="T661" s="1190"/>
      <c r="U661" s="1190"/>
      <c r="V661" s="1190"/>
      <c r="W661" s="1190"/>
      <c r="X661" s="1190"/>
      <c r="Y661" s="1190"/>
      <c r="Z661" s="1190"/>
      <c r="AA661" s="1190"/>
      <c r="AB661" s="1190"/>
      <c r="AC661" s="1190"/>
      <c r="AD661" s="1190"/>
      <c r="AE661" s="1190"/>
      <c r="AF661" s="1"/>
    </row>
    <row r="662" spans="1:32" ht="18" thickTop="1" thickBot="1" x14ac:dyDescent="0.25">
      <c r="A662" s="44" t="s">
        <v>13</v>
      </c>
      <c r="B66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0">
        <f>IFERROR(Y48*1,"0")+IFERROR(Y49*1,"0")+IFERROR(Y50*1,"0")+IFERROR(Y51*1,"0")+IFERROR(Y52*1,"0")+IFERROR(Y53*1,"0")+IFERROR(Y57*1,"0")+IFERROR(Y58*1,"0")</f>
        <v>0</v>
      </c>
      <c r="D66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303.3</v>
      </c>
      <c r="E662" s="50">
        <f>IFERROR(Y107*1,"0")+IFERROR(Y108*1,"0")+IFERROR(Y109*1,"0")+IFERROR(Y110*1,"0")+IFERROR(Y114*1,"0")+IFERROR(Y115*1,"0")+IFERROR(Y116*1,"0")+IFERROR(Y117*1,"0")+IFERROR(Y118*1,"0")</f>
        <v>91.8</v>
      </c>
      <c r="F662" s="50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72.900000000000006</v>
      </c>
      <c r="G662" s="50">
        <f>IFERROR(Y155*1,"0")+IFERROR(Y156*1,"0")+IFERROR(Y160*1,"0")+IFERROR(Y161*1,"0")+IFERROR(Y165*1,"0")+IFERROR(Y166*1,"0")</f>
        <v>182</v>
      </c>
      <c r="H662" s="50">
        <f>IFERROR(Y171*1,"0")+IFERROR(Y175*1,"0")+IFERROR(Y176*1,"0")+IFERROR(Y177*1,"0")+IFERROR(Y178*1,"0")+IFERROR(Y179*1,"0")+IFERROR(Y183*1,"0")+IFERROR(Y184*1,"0")+IFERROR(Y185*1,"0")</f>
        <v>59.400000000000006</v>
      </c>
      <c r="I662" s="50">
        <f>IFERROR(Y191*1,"0")+IFERROR(Y195*1,"0")+IFERROR(Y196*1,"0")+IFERROR(Y197*1,"0")+IFERROR(Y198*1,"0")+IFERROR(Y199*1,"0")+IFERROR(Y200*1,"0")+IFERROR(Y201*1,"0")+IFERROR(Y202*1,"0")</f>
        <v>256.20000000000005</v>
      </c>
      <c r="J662" s="50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3300.3</v>
      </c>
      <c r="K662" s="50">
        <f>IFERROR(Y251*1,"0")+IFERROR(Y252*1,"0")+IFERROR(Y253*1,"0")+IFERROR(Y254*1,"0")+IFERROR(Y255*1,"0")+IFERROR(Y256*1,"0")+IFERROR(Y257*1,"0")+IFERROR(Y258*1,"0")</f>
        <v>0</v>
      </c>
      <c r="L662" s="50">
        <f>IFERROR(Y263*1,"0")+IFERROR(Y264*1,"0")+IFERROR(Y265*1,"0")+IFERROR(Y266*1,"0")+IFERROR(Y267*1,"0")+IFERROR(Y268*1,"0")+IFERROR(Y269*1,"0")+IFERROR(Y270*1,"0")+IFERROR(Y271*1,"0")+IFERROR(Y275*1,"0")</f>
        <v>0</v>
      </c>
      <c r="M662" s="50">
        <f>IFERROR(Y280*1,"0")+IFERROR(Y281*1,"0")+IFERROR(Y282*1,"0")+IFERROR(Y283*1,"0")+IFERROR(Y284*1,"0")+IFERROR(Y285*1,"0")+IFERROR(Y286*1,"0")+IFERROR(Y287*1,"0")+IFERROR(Y288*1,"0")+IFERROR(Y289*1,"0")</f>
        <v>10.8</v>
      </c>
      <c r="N662" s="1"/>
      <c r="O662" s="50">
        <f>IFERROR(Y294*1,"0")</f>
        <v>0</v>
      </c>
      <c r="P662" s="50">
        <f>IFERROR(Y299*1,"0")+IFERROR(Y300*1,"0")+IFERROR(Y301*1,"0")</f>
        <v>0</v>
      </c>
      <c r="Q662" s="50">
        <f>IFERROR(Y306*1,"0")+IFERROR(Y307*1,"0")+IFERROR(Y308*1,"0")+IFERROR(Y309*1,"0")+IFERROR(Y310*1,"0")+IFERROR(Y311*1,"0")</f>
        <v>0</v>
      </c>
      <c r="R662" s="50">
        <f>IFERROR(Y316*1,"0")+IFERROR(Y320*1,"0")+IFERROR(Y324*1,"0")</f>
        <v>0</v>
      </c>
      <c r="S662" s="50">
        <f>IFERROR(Y329*1,"0")+IFERROR(Y333*1,"0")+IFERROR(Y337*1,"0")+IFERROR(Y338*1,"0")</f>
        <v>0</v>
      </c>
      <c r="T662" s="50">
        <f>IFERROR(Y343*1,"0")+IFERROR(Y347*1,"0")+IFERROR(Y348*1,"0")</f>
        <v>0</v>
      </c>
      <c r="U662" s="50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836.40000000000009</v>
      </c>
      <c r="V662" s="50">
        <f>IFERROR(Y401*1,"0")+IFERROR(Y405*1,"0")+IFERROR(Y406*1,"0")+IFERROR(Y407*1,"0")</f>
        <v>29.400000000000002</v>
      </c>
      <c r="W662" s="50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9960.6000000000022</v>
      </c>
      <c r="X662" s="50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471.3</v>
      </c>
      <c r="Y662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180.60000000000002</v>
      </c>
      <c r="Z662" s="50">
        <f>IFERROR(Y510*1,"0")+IFERROR(Y514*1,"0")+IFERROR(Y515*1,"0")+IFERROR(Y516*1,"0")+IFERROR(Y517*1,"0")+IFERROR(Y518*1,"0")+IFERROR(Y522*1,"0")+IFERROR(Y526*1,"0")</f>
        <v>84</v>
      </c>
      <c r="AA662" s="50">
        <f>IFERROR(Y531*1,"0")+IFERROR(Y532*1,"0")+IFERROR(Y533*1,"0")+IFERROR(Y534*1,"0")</f>
        <v>0</v>
      </c>
      <c r="AB662" s="50">
        <f>IFERROR(Y539*1,"0")</f>
        <v>0</v>
      </c>
      <c r="AC662" s="50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1473.1200000000001</v>
      </c>
      <c r="AD662" s="50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808.8</v>
      </c>
      <c r="AE662" s="50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32,00"/>
        <filter val="1 200,00"/>
        <filter val="1 770,00"/>
        <filter val="1,48"/>
        <filter val="10,00"/>
        <filter val="10,26"/>
        <filter val="100,00"/>
        <filter val="105,00"/>
        <filter val="108,90"/>
        <filter val="11,85"/>
        <filter val="110,00"/>
        <filter val="112,00"/>
        <filter val="12,00"/>
        <filter val="12,82"/>
        <filter val="120,00"/>
        <filter val="128,79"/>
        <filter val="13,33"/>
        <filter val="140,00"/>
        <filter val="142,86"/>
        <filter val="150,00"/>
        <filter val="16,00"/>
        <filter val="16,67"/>
        <filter val="16,79"/>
        <filter val="165,00"/>
        <filter val="17,95"/>
        <filter val="175,00"/>
        <filter val="179,26"/>
        <filter val="18 002,00"/>
        <filter val="18 890,35"/>
        <filter val="18,00"/>
        <filter val="180,00"/>
        <filter val="19 665,35"/>
        <filter val="19,05"/>
        <filter val="19,14"/>
        <filter val="2 115,00"/>
        <filter val="2 250,00"/>
        <filter val="2 335,00"/>
        <filter val="200,00"/>
        <filter val="205,00"/>
        <filter val="226,92"/>
        <filter val="240,00"/>
        <filter val="25,00"/>
        <filter val="252,00"/>
        <filter val="26,85"/>
        <filter val="28,00"/>
        <filter val="3,33"/>
        <filter val="30,00"/>
        <filter val="300,00"/>
        <filter val="305,00"/>
        <filter val="31"/>
        <filter val="32,00"/>
        <filter val="35,00"/>
        <filter val="36,00"/>
        <filter val="365,00"/>
        <filter val="370,00"/>
        <filter val="38,83"/>
        <filter val="380,00"/>
        <filter val="390,00"/>
        <filter val="391,67"/>
        <filter val="4,00"/>
        <filter val="40,00"/>
        <filter val="41,67"/>
        <filter val="48,72"/>
        <filter val="480,00"/>
        <filter val="5 250,00"/>
        <filter val="5 550,00"/>
        <filter val="50,00"/>
        <filter val="500,00"/>
        <filter val="530,00"/>
        <filter val="54,79"/>
        <filter val="55,00"/>
        <filter val="550,00"/>
        <filter val="570,00"/>
        <filter val="575,00"/>
        <filter val="59,00"/>
        <filter val="60,00"/>
        <filter val="600,00"/>
        <filter val="670,00"/>
        <filter val="680,00"/>
        <filter val="70,00"/>
        <filter val="72,00"/>
        <filter val="740,00"/>
        <filter val="8,95"/>
        <filter val="80,00"/>
        <filter val="85,00"/>
        <filter val="9,00"/>
        <filter val="92,49"/>
      </filters>
    </filterColumn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2024-11-12T10:10:06Z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