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79E73C-0CD0-4BE0-93DE-B676078863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118" i="1" l="1"/>
  <c r="BN118" i="1"/>
  <c r="Z237" i="1"/>
  <c r="BN237" i="1"/>
  <c r="Z301" i="1"/>
  <c r="BN301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Z356" i="1"/>
  <c r="BN356" i="1"/>
  <c r="Z419" i="1"/>
  <c r="BN419" i="1"/>
  <c r="Z461" i="1"/>
  <c r="BN461" i="1"/>
  <c r="X652" i="1"/>
  <c r="Z27" i="1"/>
  <c r="BN27" i="1"/>
  <c r="Z108" i="1"/>
  <c r="BN108" i="1"/>
  <c r="Y147" i="1"/>
  <c r="Z143" i="1"/>
  <c r="BN143" i="1"/>
  <c r="Z179" i="1"/>
  <c r="BN179" i="1"/>
  <c r="Z200" i="1"/>
  <c r="BN200" i="1"/>
  <c r="Z229" i="1"/>
  <c r="BN229" i="1"/>
  <c r="Z254" i="1"/>
  <c r="BN254" i="1"/>
  <c r="Z285" i="1"/>
  <c r="BN285" i="1"/>
  <c r="Z368" i="1"/>
  <c r="BN368" i="1"/>
  <c r="Z407" i="1"/>
  <c r="BN407" i="1"/>
  <c r="Z433" i="1"/>
  <c r="BN433" i="1"/>
  <c r="Z447" i="1"/>
  <c r="BN447" i="1"/>
  <c r="Z481" i="1"/>
  <c r="BN481" i="1"/>
  <c r="Z483" i="1"/>
  <c r="BN483" i="1"/>
  <c r="Z484" i="1"/>
  <c r="BN484" i="1"/>
  <c r="Z491" i="1"/>
  <c r="BN491" i="1"/>
  <c r="Y562" i="1"/>
  <c r="Z567" i="1"/>
  <c r="BN567" i="1"/>
  <c r="Z568" i="1"/>
  <c r="BN568" i="1"/>
  <c r="Z571" i="1"/>
  <c r="BN571" i="1"/>
  <c r="Z572" i="1"/>
  <c r="BN572" i="1"/>
  <c r="BP268" i="1"/>
  <c r="BN268" i="1"/>
  <c r="Z268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3" i="1"/>
  <c r="Z49" i="1"/>
  <c r="BN49" i="1"/>
  <c r="Z76" i="1"/>
  <c r="BN76" i="1"/>
  <c r="Z77" i="1"/>
  <c r="BN77" i="1"/>
  <c r="Y89" i="1"/>
  <c r="Y97" i="1"/>
  <c r="Z95" i="1"/>
  <c r="BN95" i="1"/>
  <c r="Z114" i="1"/>
  <c r="BN114" i="1"/>
  <c r="Z125" i="1"/>
  <c r="BN125" i="1"/>
  <c r="Z149" i="1"/>
  <c r="BN149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1" i="1"/>
  <c r="BN221" i="1"/>
  <c r="Z233" i="1"/>
  <c r="BN233" i="1"/>
  <c r="Z245" i="1"/>
  <c r="BN245" i="1"/>
  <c r="Z258" i="1"/>
  <c r="BN258" i="1"/>
  <c r="BP265" i="1"/>
  <c r="BN265" i="1"/>
  <c r="Z265" i="1"/>
  <c r="BP289" i="1"/>
  <c r="BN289" i="1"/>
  <c r="Z289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BP132" i="1"/>
  <c r="BN132" i="1"/>
  <c r="Z132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Z22" i="1"/>
  <c r="Z23" i="1" s="1"/>
  <c r="BN22" i="1"/>
  <c r="BP22" i="1"/>
  <c r="Y35" i="1"/>
  <c r="Z29" i="1"/>
  <c r="BN29" i="1"/>
  <c r="Z32" i="1"/>
  <c r="BN32" i="1"/>
  <c r="Z33" i="1"/>
  <c r="BN33" i="1"/>
  <c r="C662" i="1"/>
  <c r="Z51" i="1"/>
  <c r="BN51" i="1"/>
  <c r="Z57" i="1"/>
  <c r="BN57" i="1"/>
  <c r="BP57" i="1"/>
  <c r="Z63" i="1"/>
  <c r="BN63" i="1"/>
  <c r="Z70" i="1"/>
  <c r="BN70" i="1"/>
  <c r="Y79" i="1"/>
  <c r="Z83" i="1"/>
  <c r="BN83" i="1"/>
  <c r="Z87" i="1"/>
  <c r="BN87" i="1"/>
  <c r="Z101" i="1"/>
  <c r="BN101" i="1"/>
  <c r="E662" i="1"/>
  <c r="Z110" i="1"/>
  <c r="BN110" i="1"/>
  <c r="Y120" i="1"/>
  <c r="Z116" i="1"/>
  <c r="BN116" i="1"/>
  <c r="Z123" i="1"/>
  <c r="BN123" i="1"/>
  <c r="Z127" i="1"/>
  <c r="BN127" i="1"/>
  <c r="Y136" i="1"/>
  <c r="BP131" i="1"/>
  <c r="BN131" i="1"/>
  <c r="Z131" i="1"/>
  <c r="BP133" i="1"/>
  <c r="BN133" i="1"/>
  <c r="Z133" i="1"/>
  <c r="BP141" i="1"/>
  <c r="BN141" i="1"/>
  <c r="Z141" i="1"/>
  <c r="G662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Y302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Z35" i="1" s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Z290" i="1" s="1"/>
  <c r="BP286" i="1"/>
  <c r="BN286" i="1"/>
  <c r="Z286" i="1"/>
  <c r="Y290" i="1"/>
  <c r="BP300" i="1"/>
  <c r="BN300" i="1"/>
  <c r="Z300" i="1"/>
  <c r="Z302" i="1" s="1"/>
  <c r="BP308" i="1"/>
  <c r="BN308" i="1"/>
  <c r="Z308" i="1"/>
  <c r="Z312" i="1" s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369" i="1" l="1"/>
  <c r="Z638" i="1"/>
  <c r="Z574" i="1"/>
  <c r="Z562" i="1"/>
  <c r="Z556" i="1"/>
  <c r="Z424" i="1"/>
  <c r="Z397" i="1"/>
  <c r="X655" i="1"/>
  <c r="Z632" i="1"/>
  <c r="Z597" i="1"/>
  <c r="Z496" i="1"/>
  <c r="Z451" i="1"/>
  <c r="Z128" i="1"/>
  <c r="Z72" i="1"/>
  <c r="Y654" i="1"/>
  <c r="Z272" i="1"/>
  <c r="Z535" i="1"/>
  <c r="Z440" i="1"/>
  <c r="Z384" i="1"/>
  <c r="Z378" i="1"/>
  <c r="Z501" i="1"/>
  <c r="Z429" i="1"/>
  <c r="Z349" i="1"/>
  <c r="Z225" i="1"/>
  <c r="Z214" i="1"/>
  <c r="Z186" i="1"/>
  <c r="Z180" i="1"/>
  <c r="Z136" i="1"/>
  <c r="Z119" i="1"/>
  <c r="Z59" i="1"/>
  <c r="Y653" i="1"/>
  <c r="Y655" i="1" s="1"/>
  <c r="Z362" i="1"/>
  <c r="Y656" i="1"/>
  <c r="Z614" i="1"/>
  <c r="Z625" i="1"/>
  <c r="Z519" i="1"/>
  <c r="Z585" i="1"/>
  <c r="Z146" i="1"/>
  <c r="Z111" i="1"/>
  <c r="Z97" i="1"/>
  <c r="Z79" i="1"/>
  <c r="Z54" i="1"/>
  <c r="Y652" i="1"/>
  <c r="Z259" i="1"/>
  <c r="Z604" i="1"/>
  <c r="Z435" i="1"/>
  <c r="Z239" i="1"/>
  <c r="Z247" i="1"/>
  <c r="Z657" i="1" l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<sst xmlns="http://schemas.openxmlformats.org/spreadsheetml/2006/main" count="3059" uniqueCount="1075">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</sst>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 t="s">
        <v>1074</v>
      </c>
      <c r="I5" s="908"/>
      <c r="J5" s="908"/>
      <c r="K5" s="908"/>
      <c r="L5" s="908"/>
      <c r="M5" s="909"/>
      <c r="N5" s="58"/>
      <c r="P5" s="24" t="s">
        <v>10</v>
      </c>
      <c r="Q5" s="809">
        <v>45610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Четверг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 t="s">
        <v>19</v>
      </c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20</v>
      </c>
      <c r="Q8" s="1017">
        <v>0.54166666666666663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21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22</v>
      </c>
      <c r="Q10" s="1026"/>
      <c r="R10" s="1027"/>
      <c r="U10" s="24" t="s">
        <v>23</v>
      </c>
      <c r="V10" s="1187" t="s">
        <v>24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7"/>
      <c r="R11" s="810"/>
      <c r="U11" s="24" t="s">
        <v>27</v>
      </c>
      <c r="V11" s="844" t="s">
        <v>28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29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30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31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32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33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34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35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36</v>
      </c>
      <c r="B17" s="771" t="s">
        <v>37</v>
      </c>
      <c r="C17" s="1063" t="s">
        <v>38</v>
      </c>
      <c r="D17" s="771" t="s">
        <v>39</v>
      </c>
      <c r="E17" s="1006"/>
      <c r="F17" s="771" t="s">
        <v>40</v>
      </c>
      <c r="G17" s="771" t="s">
        <v>41</v>
      </c>
      <c r="H17" s="771" t="s">
        <v>42</v>
      </c>
      <c r="I17" s="771" t="s">
        <v>43</v>
      </c>
      <c r="J17" s="771" t="s">
        <v>44</v>
      </c>
      <c r="K17" s="771" t="s">
        <v>45</v>
      </c>
      <c r="L17" s="771" t="s">
        <v>46</v>
      </c>
      <c r="M17" s="771" t="s">
        <v>47</v>
      </c>
      <c r="N17" s="771" t="s">
        <v>48</v>
      </c>
      <c r="O17" s="771" t="s">
        <v>49</v>
      </c>
      <c r="P17" s="771" t="s">
        <v>50</v>
      </c>
      <c r="Q17" s="1112"/>
      <c r="R17" s="1112"/>
      <c r="S17" s="1112"/>
      <c r="T17" s="1006"/>
      <c r="U17" s="803" t="s">
        <v>51</v>
      </c>
      <c r="V17" s="804"/>
      <c r="W17" s="771" t="s">
        <v>52</v>
      </c>
      <c r="X17" s="771" t="s">
        <v>53</v>
      </c>
      <c r="Y17" s="801" t="s">
        <v>54</v>
      </c>
      <c r="Z17" s="931" t="s">
        <v>55</v>
      </c>
      <c r="AA17" s="833" t="s">
        <v>56</v>
      </c>
      <c r="AB17" s="833" t="s">
        <v>57</v>
      </c>
      <c r="AC17" s="833" t="s">
        <v>58</v>
      </c>
      <c r="AD17" s="833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61</v>
      </c>
      <c r="V18" s="67" t="s">
        <v>62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63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63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64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71</v>
      </c>
      <c r="Q23" s="774"/>
      <c r="R23" s="774"/>
      <c r="S23" s="774"/>
      <c r="T23" s="774"/>
      <c r="U23" s="774"/>
      <c r="V23" s="775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71</v>
      </c>
      <c r="Q24" s="774"/>
      <c r="R24" s="774"/>
      <c r="S24" s="774"/>
      <c r="T24" s="774"/>
      <c r="U24" s="774"/>
      <c r="V24" s="775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73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69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7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3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71</v>
      </c>
      <c r="Q35" s="774"/>
      <c r="R35" s="774"/>
      <c r="S35" s="774"/>
      <c r="T35" s="774"/>
      <c r="U35" s="774"/>
      <c r="V35" s="775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71</v>
      </c>
      <c r="Q36" s="774"/>
      <c r="R36" s="774"/>
      <c r="S36" s="774"/>
      <c r="T36" s="774"/>
      <c r="U36" s="774"/>
      <c r="V36" s="775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103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71</v>
      </c>
      <c r="Q39" s="774"/>
      <c r="R39" s="774"/>
      <c r="S39" s="774"/>
      <c r="T39" s="774"/>
      <c r="U39" s="774"/>
      <c r="V39" s="775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71</v>
      </c>
      <c r="Q40" s="774"/>
      <c r="R40" s="774"/>
      <c r="S40" s="774"/>
      <c r="T40" s="774"/>
      <c r="U40" s="774"/>
      <c r="V40" s="775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109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71</v>
      </c>
      <c r="Q43" s="774"/>
      <c r="R43" s="774"/>
      <c r="S43" s="774"/>
      <c r="T43" s="774"/>
      <c r="U43" s="774"/>
      <c r="V43" s="775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71</v>
      </c>
      <c r="Q44" s="774"/>
      <c r="R44" s="774"/>
      <c r="S44" s="774"/>
      <c r="T44" s="774"/>
      <c r="U44" s="774"/>
      <c r="V44" s="775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112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113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114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40</v>
      </c>
      <c r="Y48" s="762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100</v>
      </c>
      <c r="Y51" s="762">
        <f t="shared" si="6"/>
        <v>100</v>
      </c>
      <c r="Z51" s="36">
        <f>IFERROR(IF(Y51=0,"",ROUNDUP(Y51/H51,0)*0.00902),"")</f>
        <v>0.22550000000000001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105.25</v>
      </c>
      <c r="BN51" s="64">
        <f t="shared" si="8"/>
        <v>105.25</v>
      </c>
      <c r="BO51" s="64">
        <f t="shared" si="9"/>
        <v>0.18939393939393939</v>
      </c>
      <c r="BP51" s="64">
        <f t="shared" si="10"/>
        <v>0.18939393939393939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71</v>
      </c>
      <c r="Q54" s="774"/>
      <c r="R54" s="774"/>
      <c r="S54" s="774"/>
      <c r="T54" s="774"/>
      <c r="U54" s="774"/>
      <c r="V54" s="775"/>
      <c r="W54" s="37" t="s">
        <v>72</v>
      </c>
      <c r="X54" s="763">
        <f>IFERROR(X48/H48,"0")+IFERROR(X49/H49,"0")+IFERROR(X50/H50,"0")+IFERROR(X51/H51,"0")+IFERROR(X52/H52,"0")+IFERROR(X53/H53,"0")</f>
        <v>28.703703703703702</v>
      </c>
      <c r="Y54" s="763">
        <f>IFERROR(Y48/H48,"0")+IFERROR(Y49/H49,"0")+IFERROR(Y50/H50,"0")+IFERROR(Y51/H51,"0")+IFERROR(Y52/H52,"0")+IFERROR(Y53/H53,"0")</f>
        <v>29</v>
      </c>
      <c r="Z54" s="763">
        <f>IFERROR(IF(Z48="",0,Z48),"0")+IFERROR(IF(Z49="",0,Z49),"0")+IFERROR(IF(Z50="",0,Z50),"0")+IFERROR(IF(Z51="",0,Z51),"0")+IFERROR(IF(Z52="",0,Z52),"0")+IFERROR(IF(Z53="",0,Z53),"0")</f>
        <v>0.3125</v>
      </c>
      <c r="AA54" s="764"/>
      <c r="AB54" s="764"/>
      <c r="AC54" s="764"/>
    </row>
    <row r="55" spans="1:68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71</v>
      </c>
      <c r="Q55" s="774"/>
      <c r="R55" s="774"/>
      <c r="S55" s="774"/>
      <c r="T55" s="774"/>
      <c r="U55" s="774"/>
      <c r="V55" s="775"/>
      <c r="W55" s="37" t="s">
        <v>69</v>
      </c>
      <c r="X55" s="763">
        <f>IFERROR(SUM(X48:X53),"0")</f>
        <v>140</v>
      </c>
      <c r="Y55" s="763">
        <f>IFERROR(SUM(Y48:Y53),"0")</f>
        <v>143.19999999999999</v>
      </c>
      <c r="Z55" s="37"/>
      <c r="AA55" s="764"/>
      <c r="AB55" s="764"/>
      <c r="AC55" s="764"/>
    </row>
    <row r="56" spans="1:68" ht="14.25" hidden="1" customHeight="1" x14ac:dyDescent="0.25">
      <c r="A56" s="785" t="s">
        <v>73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71</v>
      </c>
      <c r="Q59" s="774"/>
      <c r="R59" s="774"/>
      <c r="S59" s="774"/>
      <c r="T59" s="774"/>
      <c r="U59" s="774"/>
      <c r="V59" s="775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71</v>
      </c>
      <c r="Q60" s="774"/>
      <c r="R60" s="774"/>
      <c r="S60" s="774"/>
      <c r="T60" s="774"/>
      <c r="U60" s="774"/>
      <c r="V60" s="775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138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114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14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61</v>
      </c>
      <c r="Y65" s="762">
        <f t="shared" si="11"/>
        <v>64.800000000000011</v>
      </c>
      <c r="Z65" s="36">
        <f>IFERROR(IF(Y65=0,"",ROUNDUP(Y65/H65,0)*0.02175),"")</f>
        <v>0.1305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63.711111111111101</v>
      </c>
      <c r="BN65" s="64">
        <f t="shared" si="13"/>
        <v>67.680000000000007</v>
      </c>
      <c r="BO65" s="64">
        <f t="shared" si="14"/>
        <v>0.10085978835978834</v>
      </c>
      <c r="BP65" s="64">
        <f t="shared" si="15"/>
        <v>0.10714285714285715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8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14</v>
      </c>
      <c r="Y71" s="762">
        <f t="shared" si="11"/>
        <v>18</v>
      </c>
      <c r="Z71" s="36">
        <f>IFERROR(IF(Y71=0,"",ROUNDUP(Y71/H71,0)*0.00902),"")</f>
        <v>3.6080000000000001E-2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14.653333333333332</v>
      </c>
      <c r="BN71" s="64">
        <f t="shared" si="13"/>
        <v>18.84</v>
      </c>
      <c r="BO71" s="64">
        <f t="shared" si="14"/>
        <v>2.3569023569023569E-2</v>
      </c>
      <c r="BP71" s="64">
        <f t="shared" si="15"/>
        <v>3.0303030303030304E-2</v>
      </c>
    </row>
    <row r="72" spans="1:68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71</v>
      </c>
      <c r="Q72" s="774"/>
      <c r="R72" s="774"/>
      <c r="S72" s="774"/>
      <c r="T72" s="774"/>
      <c r="U72" s="774"/>
      <c r="V72" s="775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8.7592592592592595</v>
      </c>
      <c r="Y72" s="763">
        <f>IFERROR(Y63/H63,"0")+IFERROR(Y64/H64,"0")+IFERROR(Y65/H65,"0")+IFERROR(Y66/H66,"0")+IFERROR(Y67/H67,"0")+IFERROR(Y68/H68,"0")+IFERROR(Y69/H69,"0")+IFERROR(Y70/H70,"0")+IFERROR(Y71/H71,"0")</f>
        <v>10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0.16658000000000001</v>
      </c>
      <c r="AA72" s="764"/>
      <c r="AB72" s="764"/>
      <c r="AC72" s="764"/>
    </row>
    <row r="73" spans="1:68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71</v>
      </c>
      <c r="Q73" s="774"/>
      <c r="R73" s="774"/>
      <c r="S73" s="774"/>
      <c r="T73" s="774"/>
      <c r="U73" s="774"/>
      <c r="V73" s="775"/>
      <c r="W73" s="37" t="s">
        <v>69</v>
      </c>
      <c r="X73" s="763">
        <f>IFERROR(SUM(X63:X71),"0")</f>
        <v>75</v>
      </c>
      <c r="Y73" s="763">
        <f>IFERROR(SUM(Y63:Y71),"0")</f>
        <v>82.800000000000011</v>
      </c>
      <c r="Z73" s="37"/>
      <c r="AA73" s="764"/>
      <c r="AB73" s="764"/>
      <c r="AC73" s="764"/>
    </row>
    <row r="74" spans="1:68" ht="14.25" hidden="1" customHeight="1" x14ac:dyDescent="0.25">
      <c r="A74" s="785" t="s">
        <v>168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220</v>
      </c>
      <c r="Y75" s="762">
        <f>IFERROR(IF(X75="",0,CEILING((X75/$H75),1)*$H75),"")</f>
        <v>226.8</v>
      </c>
      <c r="Z75" s="36">
        <f>IFERROR(IF(Y75=0,"",ROUNDUP(Y75/H75,0)*0.02175),"")</f>
        <v>0.45674999999999999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229.77777777777774</v>
      </c>
      <c r="BN75" s="64">
        <f>IFERROR(Y75*I75/H75,"0")</f>
        <v>236.88</v>
      </c>
      <c r="BO75" s="64">
        <f>IFERROR(1/J75*(X75/H75),"0")</f>
        <v>0.36375661375661372</v>
      </c>
      <c r="BP75" s="64">
        <f>IFERROR(1/J75*(Y75/H75),"0")</f>
        <v>0.375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5</v>
      </c>
      <c r="Y78" s="762">
        <f>IFERROR(IF(X78="",0,CEILING((X78/$H78),1)*$H78),"")</f>
        <v>5.4</v>
      </c>
      <c r="Z78" s="36">
        <f>IFERROR(IF(Y78=0,"",ROUNDUP(Y78/H78,0)*0.00753),"")</f>
        <v>1.506E-2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5.3703703703703702</v>
      </c>
      <c r="BN78" s="64">
        <f>IFERROR(Y78*I78/H78,"0")</f>
        <v>5.8</v>
      </c>
      <c r="BO78" s="64">
        <f>IFERROR(1/J78*(X78/H78),"0")</f>
        <v>1.1870845204178537E-2</v>
      </c>
      <c r="BP78" s="64">
        <f>IFERROR(1/J78*(Y78/H78),"0")</f>
        <v>1.282051282051282E-2</v>
      </c>
    </row>
    <row r="79" spans="1:68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71</v>
      </c>
      <c r="Q79" s="774"/>
      <c r="R79" s="774"/>
      <c r="S79" s="774"/>
      <c r="T79" s="774"/>
      <c r="U79" s="774"/>
      <c r="V79" s="775"/>
      <c r="W79" s="37" t="s">
        <v>72</v>
      </c>
      <c r="X79" s="763">
        <f>IFERROR(X75/H75,"0")+IFERROR(X76/H76,"0")+IFERROR(X77/H77,"0")+IFERROR(X78/H78,"0")</f>
        <v>22.222222222222221</v>
      </c>
      <c r="Y79" s="763">
        <f>IFERROR(Y75/H75,"0")+IFERROR(Y76/H76,"0")+IFERROR(Y77/H77,"0")+IFERROR(Y78/H78,"0")</f>
        <v>23</v>
      </c>
      <c r="Z79" s="763">
        <f>IFERROR(IF(Z75="",0,Z75),"0")+IFERROR(IF(Z76="",0,Z76),"0")+IFERROR(IF(Z77="",0,Z77),"0")+IFERROR(IF(Z78="",0,Z78),"0")</f>
        <v>0.47181000000000001</v>
      </c>
      <c r="AA79" s="764"/>
      <c r="AB79" s="764"/>
      <c r="AC79" s="764"/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71</v>
      </c>
      <c r="Q80" s="774"/>
      <c r="R80" s="774"/>
      <c r="S80" s="774"/>
      <c r="T80" s="774"/>
      <c r="U80" s="774"/>
      <c r="V80" s="775"/>
      <c r="W80" s="37" t="s">
        <v>69</v>
      </c>
      <c r="X80" s="763">
        <f>IFERROR(SUM(X75:X78),"0")</f>
        <v>225</v>
      </c>
      <c r="Y80" s="763">
        <f>IFERROR(SUM(Y75:Y78),"0")</f>
        <v>232.20000000000002</v>
      </c>
      <c r="Z80" s="37"/>
      <c r="AA80" s="764"/>
      <c r="AB80" s="764"/>
      <c r="AC80" s="764"/>
    </row>
    <row r="81" spans="1:68" ht="14.25" hidden="1" customHeight="1" x14ac:dyDescent="0.25">
      <c r="A81" s="785" t="s">
        <v>64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71</v>
      </c>
      <c r="Q88" s="774"/>
      <c r="R88" s="774"/>
      <c r="S88" s="774"/>
      <c r="T88" s="774"/>
      <c r="U88" s="774"/>
      <c r="V88" s="775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71</v>
      </c>
      <c r="Q89" s="774"/>
      <c r="R89" s="774"/>
      <c r="S89" s="774"/>
      <c r="T89" s="774"/>
      <c r="U89" s="774"/>
      <c r="V89" s="775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5" t="s">
        <v>73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47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44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24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151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71</v>
      </c>
      <c r="Q97" s="774"/>
      <c r="R97" s="774"/>
      <c r="S97" s="774"/>
      <c r="T97" s="774"/>
      <c r="U97" s="774"/>
      <c r="V97" s="775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71</v>
      </c>
      <c r="Q98" s="774"/>
      <c r="R98" s="774"/>
      <c r="S98" s="774"/>
      <c r="T98" s="774"/>
      <c r="U98" s="774"/>
      <c r="V98" s="775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5" t="s">
        <v>214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8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71</v>
      </c>
      <c r="Q103" s="774"/>
      <c r="R103" s="774"/>
      <c r="S103" s="774"/>
      <c r="T103" s="774"/>
      <c r="U103" s="774"/>
      <c r="V103" s="775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71</v>
      </c>
      <c r="Q104" s="774"/>
      <c r="R104" s="774"/>
      <c r="S104" s="774"/>
      <c r="T104" s="774"/>
      <c r="U104" s="774"/>
      <c r="V104" s="775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79" t="s">
        <v>222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114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9</v>
      </c>
      <c r="Y107" s="762">
        <f>IFERROR(IF(X107="",0,CEILING((X107/$H107),1)*$H107),"")</f>
        <v>10.8</v>
      </c>
      <c r="Z107" s="36">
        <f>IFERROR(IF(Y107=0,"",ROUNDUP(Y107/H107,0)*0.02175),"")</f>
        <v>2.1749999999999999E-2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9.3999999999999986</v>
      </c>
      <c r="BN107" s="64">
        <f>IFERROR(Y107*I107/H107,"0")</f>
        <v>11.28</v>
      </c>
      <c r="BO107" s="64">
        <f>IFERROR(1/J107*(X107/H107),"0")</f>
        <v>1.4880952380952378E-2</v>
      </c>
      <c r="BP107" s="64">
        <f>IFERROR(1/J107*(Y107/H107),"0")</f>
        <v>1.7857142857142856E-2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45</v>
      </c>
      <c r="Y109" s="762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7.575757575757576E-2</v>
      </c>
      <c r="BP109" s="64">
        <f>IFERROR(1/J109*(Y109/H109),"0")</f>
        <v>7.575757575757576E-2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71</v>
      </c>
      <c r="Q111" s="774"/>
      <c r="R111" s="774"/>
      <c r="S111" s="774"/>
      <c r="T111" s="774"/>
      <c r="U111" s="774"/>
      <c r="V111" s="775"/>
      <c r="W111" s="37" t="s">
        <v>72</v>
      </c>
      <c r="X111" s="763">
        <f>IFERROR(X107/H107,"0")+IFERROR(X108/H108,"0")+IFERROR(X109/H109,"0")+IFERROR(X110/H110,"0")</f>
        <v>10.833333333333334</v>
      </c>
      <c r="Y111" s="763">
        <f>IFERROR(Y107/H107,"0")+IFERROR(Y108/H108,"0")+IFERROR(Y109/H109,"0")+IFERROR(Y110/H110,"0")</f>
        <v>11</v>
      </c>
      <c r="Z111" s="763">
        <f>IFERROR(IF(Z107="",0,Z107),"0")+IFERROR(IF(Z108="",0,Z108),"0")+IFERROR(IF(Z109="",0,Z109),"0")+IFERROR(IF(Z110="",0,Z110),"0")</f>
        <v>0.11194999999999999</v>
      </c>
      <c r="AA111" s="764"/>
      <c r="AB111" s="764"/>
      <c r="AC111" s="7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71</v>
      </c>
      <c r="Q112" s="774"/>
      <c r="R112" s="774"/>
      <c r="S112" s="774"/>
      <c r="T112" s="774"/>
      <c r="U112" s="774"/>
      <c r="V112" s="775"/>
      <c r="W112" s="37" t="s">
        <v>69</v>
      </c>
      <c r="X112" s="763">
        <f>IFERROR(SUM(X107:X110),"0")</f>
        <v>54</v>
      </c>
      <c r="Y112" s="763">
        <f>IFERROR(SUM(Y107:Y110),"0")</f>
        <v>55.8</v>
      </c>
      <c r="Z112" s="37"/>
      <c r="AA112" s="764"/>
      <c r="AB112" s="764"/>
      <c r="AC112" s="764"/>
    </row>
    <row r="113" spans="1:68" ht="14.25" hidden="1" customHeight="1" x14ac:dyDescent="0.25">
      <c r="A113" s="785" t="s">
        <v>73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22</v>
      </c>
      <c r="Y115" s="762">
        <f>IFERROR(IF(X115="",0,CEILING((X115/$H115),1)*$H115),"")</f>
        <v>25.200000000000003</v>
      </c>
      <c r="Z115" s="36">
        <f>IFERROR(IF(Y115=0,"",ROUNDUP(Y115/H115,0)*0.02175),"")</f>
        <v>6.5250000000000002E-2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23.477142857142855</v>
      </c>
      <c r="BN115" s="64">
        <f>IFERROR(Y115*I115/H115,"0")</f>
        <v>26.892000000000003</v>
      </c>
      <c r="BO115" s="64">
        <f>IFERROR(1/J115*(X115/H115),"0")</f>
        <v>4.6768707482993194E-2</v>
      </c>
      <c r="BP115" s="64">
        <f>IFERROR(1/J115*(Y115/H115),"0")</f>
        <v>5.3571428571428568E-2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20</v>
      </c>
      <c r="Y116" s="762">
        <f>IFERROR(IF(X116="",0,CEILING((X116/$H116),1)*$H116),"")</f>
        <v>21.6</v>
      </c>
      <c r="Z116" s="36">
        <f>IFERROR(IF(Y116=0,"",ROUNDUP(Y116/H116,0)*0.00753),"")</f>
        <v>6.0240000000000002E-2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22.014814814814812</v>
      </c>
      <c r="BN116" s="64">
        <f>IFERROR(Y116*I116/H116,"0")</f>
        <v>23.776</v>
      </c>
      <c r="BO116" s="64">
        <f>IFERROR(1/J116*(X116/H116),"0")</f>
        <v>4.7483380816714146E-2</v>
      </c>
      <c r="BP116" s="64">
        <f>IFERROR(1/J116*(Y116/H116),"0")</f>
        <v>5.128205128205128E-2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71</v>
      </c>
      <c r="Q119" s="774"/>
      <c r="R119" s="774"/>
      <c r="S119" s="774"/>
      <c r="T119" s="774"/>
      <c r="U119" s="774"/>
      <c r="V119" s="775"/>
      <c r="W119" s="37" t="s">
        <v>72</v>
      </c>
      <c r="X119" s="763">
        <f>IFERROR(X114/H114,"0")+IFERROR(X115/H115,"0")+IFERROR(X116/H116,"0")+IFERROR(X117/H117,"0")+IFERROR(X118/H118,"0")</f>
        <v>10.026455026455025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0.12548999999999999</v>
      </c>
      <c r="AA119" s="764"/>
      <c r="AB119" s="764"/>
      <c r="AC119" s="764"/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71</v>
      </c>
      <c r="Q120" s="774"/>
      <c r="R120" s="774"/>
      <c r="S120" s="774"/>
      <c r="T120" s="774"/>
      <c r="U120" s="774"/>
      <c r="V120" s="775"/>
      <c r="W120" s="37" t="s">
        <v>69</v>
      </c>
      <c r="X120" s="763">
        <f>IFERROR(SUM(X114:X118),"0")</f>
        <v>42</v>
      </c>
      <c r="Y120" s="763">
        <f>IFERROR(SUM(Y114:Y118),"0")</f>
        <v>46.800000000000004</v>
      </c>
      <c r="Z120" s="37"/>
      <c r="AA120" s="764"/>
      <c r="AB120" s="764"/>
      <c r="AC120" s="764"/>
    </row>
    <row r="121" spans="1:68" ht="16.5" hidden="1" customHeight="1" x14ac:dyDescent="0.25">
      <c r="A121" s="779" t="s">
        <v>247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114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68</v>
      </c>
      <c r="Y126" s="762">
        <f>IFERROR(IF(X126="",0,CEILING((X126/$H126),1)*$H126),"")</f>
        <v>72</v>
      </c>
      <c r="Z126" s="36">
        <f>IFERROR(IF(Y126=0,"",ROUNDUP(Y126/H126,0)*0.00902),"")</f>
        <v>0.14432</v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71.173333333333332</v>
      </c>
      <c r="BN126" s="64">
        <f>IFERROR(Y126*I126/H126,"0")</f>
        <v>75.36</v>
      </c>
      <c r="BO126" s="64">
        <f>IFERROR(1/J126*(X126/H126),"0")</f>
        <v>0.11447811447811448</v>
      </c>
      <c r="BP126" s="64">
        <f>IFERROR(1/J126*(Y126/H126),"0")</f>
        <v>0.12121212121212122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71</v>
      </c>
      <c r="Q128" s="774"/>
      <c r="R128" s="774"/>
      <c r="S128" s="774"/>
      <c r="T128" s="774"/>
      <c r="U128" s="774"/>
      <c r="V128" s="775"/>
      <c r="W128" s="37" t="s">
        <v>72</v>
      </c>
      <c r="X128" s="763">
        <f>IFERROR(X123/H123,"0")+IFERROR(X124/H124,"0")+IFERROR(X125/H125,"0")+IFERROR(X126/H126,"0")+IFERROR(X127/H127,"0")</f>
        <v>15.111111111111111</v>
      </c>
      <c r="Y128" s="763">
        <f>IFERROR(Y123/H123,"0")+IFERROR(Y124/H124,"0")+IFERROR(Y125/H125,"0")+IFERROR(Y126/H126,"0")+IFERROR(Y127/H127,"0")</f>
        <v>16</v>
      </c>
      <c r="Z128" s="763">
        <f>IFERROR(IF(Z123="",0,Z123),"0")+IFERROR(IF(Z124="",0,Z124),"0")+IFERROR(IF(Z125="",0,Z125),"0")+IFERROR(IF(Z126="",0,Z126),"0")+IFERROR(IF(Z127="",0,Z127),"0")</f>
        <v>0.14432</v>
      </c>
      <c r="AA128" s="764"/>
      <c r="AB128" s="764"/>
      <c r="AC128" s="764"/>
    </row>
    <row r="129" spans="1:68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71</v>
      </c>
      <c r="Q129" s="774"/>
      <c r="R129" s="774"/>
      <c r="S129" s="774"/>
      <c r="T129" s="774"/>
      <c r="U129" s="774"/>
      <c r="V129" s="775"/>
      <c r="W129" s="37" t="s">
        <v>69</v>
      </c>
      <c r="X129" s="763">
        <f>IFERROR(SUM(X123:X127),"0")</f>
        <v>68</v>
      </c>
      <c r="Y129" s="763">
        <f>IFERROR(SUM(Y123:Y127),"0")</f>
        <v>72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168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1087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85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9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861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71</v>
      </c>
      <c r="Q136" s="774"/>
      <c r="R136" s="774"/>
      <c r="S136" s="774"/>
      <c r="T136" s="774"/>
      <c r="U136" s="774"/>
      <c r="V136" s="775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71</v>
      </c>
      <c r="Q137" s="774"/>
      <c r="R137" s="774"/>
      <c r="S137" s="774"/>
      <c r="T137" s="774"/>
      <c r="U137" s="774"/>
      <c r="V137" s="775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5" t="s">
        <v>73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8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18</v>
      </c>
      <c r="Y143" s="762">
        <f t="shared" si="26"/>
        <v>18.900000000000002</v>
      </c>
      <c r="Z143" s="36">
        <f>IFERROR(IF(Y143=0,"",ROUNDUP(Y143/H143,0)*0.00753),"")</f>
        <v>5.271E-2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19.813333333333333</v>
      </c>
      <c r="BN143" s="64">
        <f t="shared" si="28"/>
        <v>20.804000000000002</v>
      </c>
      <c r="BO143" s="64">
        <f t="shared" si="29"/>
        <v>4.2735042735042729E-2</v>
      </c>
      <c r="BP143" s="64">
        <f t="shared" si="30"/>
        <v>4.4871794871794872E-2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71</v>
      </c>
      <c r="Q146" s="774"/>
      <c r="R146" s="774"/>
      <c r="S146" s="774"/>
      <c r="T146" s="774"/>
      <c r="U146" s="774"/>
      <c r="V146" s="775"/>
      <c r="W146" s="37" t="s">
        <v>72</v>
      </c>
      <c r="X146" s="763">
        <f>IFERROR(X139/H139,"0")+IFERROR(X140/H140,"0")+IFERROR(X141/H141,"0")+IFERROR(X142/H142,"0")+IFERROR(X143/H143,"0")+IFERROR(X144/H144,"0")+IFERROR(X145/H145,"0")</f>
        <v>6.6666666666666661</v>
      </c>
      <c r="Y146" s="763">
        <f>IFERROR(Y139/H139,"0")+IFERROR(Y140/H140,"0")+IFERROR(Y141/H141,"0")+IFERROR(Y142/H142,"0")+IFERROR(Y143/H143,"0")+IFERROR(Y144/H144,"0")+IFERROR(Y145/H145,"0")</f>
        <v>7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5.271E-2</v>
      </c>
      <c r="AA146" s="764"/>
      <c r="AB146" s="764"/>
      <c r="AC146" s="764"/>
    </row>
    <row r="147" spans="1:68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71</v>
      </c>
      <c r="Q147" s="774"/>
      <c r="R147" s="774"/>
      <c r="S147" s="774"/>
      <c r="T147" s="774"/>
      <c r="U147" s="774"/>
      <c r="V147" s="775"/>
      <c r="W147" s="37" t="s">
        <v>69</v>
      </c>
      <c r="X147" s="763">
        <f>IFERROR(SUM(X139:X145),"0")</f>
        <v>18</v>
      </c>
      <c r="Y147" s="763">
        <f>IFERROR(SUM(Y139:Y145),"0")</f>
        <v>18.900000000000002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214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71</v>
      </c>
      <c r="Q151" s="774"/>
      <c r="R151" s="774"/>
      <c r="S151" s="774"/>
      <c r="T151" s="774"/>
      <c r="U151" s="774"/>
      <c r="V151" s="775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71</v>
      </c>
      <c r="Q152" s="774"/>
      <c r="R152" s="774"/>
      <c r="S152" s="774"/>
      <c r="T152" s="774"/>
      <c r="U152" s="774"/>
      <c r="V152" s="775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79" t="s">
        <v>298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114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20</v>
      </c>
      <c r="Y156" s="762">
        <f>IFERROR(IF(X156="",0,CEILING((X156/$H156),1)*$H156),"")</f>
        <v>22.400000000000002</v>
      </c>
      <c r="Z156" s="36">
        <f>IFERROR(IF(Y156=0,"",ROUNDUP(Y156/H156,0)*0.00753),"")</f>
        <v>5.271E-2</v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21.25</v>
      </c>
      <c r="BN156" s="64">
        <f>IFERROR(Y156*I156/H156,"0")</f>
        <v>23.8</v>
      </c>
      <c r="BO156" s="64">
        <f>IFERROR(1/J156*(X156/H156),"0")</f>
        <v>4.0064102564102561E-2</v>
      </c>
      <c r="BP156" s="64">
        <f>IFERROR(1/J156*(Y156/H156),"0")</f>
        <v>4.4871794871794872E-2</v>
      </c>
    </row>
    <row r="157" spans="1:68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71</v>
      </c>
      <c r="Q157" s="774"/>
      <c r="R157" s="774"/>
      <c r="S157" s="774"/>
      <c r="T157" s="774"/>
      <c r="U157" s="774"/>
      <c r="V157" s="775"/>
      <c r="W157" s="37" t="s">
        <v>72</v>
      </c>
      <c r="X157" s="763">
        <f>IFERROR(X155/H155,"0")+IFERROR(X156/H156,"0")</f>
        <v>6.25</v>
      </c>
      <c r="Y157" s="763">
        <f>IFERROR(Y155/H155,"0")+IFERROR(Y156/H156,"0")</f>
        <v>7</v>
      </c>
      <c r="Z157" s="763">
        <f>IFERROR(IF(Z155="",0,Z155),"0")+IFERROR(IF(Z156="",0,Z156),"0")</f>
        <v>5.271E-2</v>
      </c>
      <c r="AA157" s="764"/>
      <c r="AB157" s="764"/>
      <c r="AC157" s="764"/>
    </row>
    <row r="158" spans="1:68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71</v>
      </c>
      <c r="Q158" s="774"/>
      <c r="R158" s="774"/>
      <c r="S158" s="774"/>
      <c r="T158" s="774"/>
      <c r="U158" s="774"/>
      <c r="V158" s="775"/>
      <c r="W158" s="37" t="s">
        <v>69</v>
      </c>
      <c r="X158" s="763">
        <f>IFERROR(SUM(X155:X156),"0")</f>
        <v>20</v>
      </c>
      <c r="Y158" s="763">
        <f>IFERROR(SUM(Y155:Y156),"0")</f>
        <v>22.400000000000002</v>
      </c>
      <c r="Z158" s="37"/>
      <c r="AA158" s="764"/>
      <c r="AB158" s="764"/>
      <c r="AC158" s="764"/>
    </row>
    <row r="159" spans="1:68" ht="14.25" hidden="1" customHeight="1" x14ac:dyDescent="0.25">
      <c r="A159" s="785" t="s">
        <v>64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10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3</v>
      </c>
      <c r="Y160" s="762">
        <f>IFERROR(IF(X160="",0,CEILING((X160/$H160),1)*$H160),"")</f>
        <v>5.6</v>
      </c>
      <c r="Z160" s="36">
        <f>IFERROR(IF(Y160=0,"",ROUNDUP(Y160/H160,0)*0.00753),"")</f>
        <v>1.506E-2</v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3.3085714285714287</v>
      </c>
      <c r="BN160" s="64">
        <f>IFERROR(Y160*I160/H160,"0")</f>
        <v>6.1760000000000002</v>
      </c>
      <c r="BO160" s="64">
        <f>IFERROR(1/J160*(X160/H160),"0")</f>
        <v>6.868131868131868E-3</v>
      </c>
      <c r="BP160" s="64">
        <f>IFERROR(1/J160*(Y160/H160),"0")</f>
        <v>1.282051282051282E-2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9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71</v>
      </c>
      <c r="Q162" s="774"/>
      <c r="R162" s="774"/>
      <c r="S162" s="774"/>
      <c r="T162" s="774"/>
      <c r="U162" s="774"/>
      <c r="V162" s="775"/>
      <c r="W162" s="37" t="s">
        <v>72</v>
      </c>
      <c r="X162" s="763">
        <f>IFERROR(X160/H160,"0")+IFERROR(X161/H161,"0")</f>
        <v>1.0714285714285714</v>
      </c>
      <c r="Y162" s="763">
        <f>IFERROR(Y160/H160,"0")+IFERROR(Y161/H161,"0")</f>
        <v>2</v>
      </c>
      <c r="Z162" s="763">
        <f>IFERROR(IF(Z160="",0,Z160),"0")+IFERROR(IF(Z161="",0,Z161),"0")</f>
        <v>1.506E-2</v>
      </c>
      <c r="AA162" s="764"/>
      <c r="AB162" s="764"/>
      <c r="AC162" s="764"/>
    </row>
    <row r="163" spans="1:68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71</v>
      </c>
      <c r="Q163" s="774"/>
      <c r="R163" s="774"/>
      <c r="S163" s="774"/>
      <c r="T163" s="774"/>
      <c r="U163" s="774"/>
      <c r="V163" s="775"/>
      <c r="W163" s="37" t="s">
        <v>69</v>
      </c>
      <c r="X163" s="763">
        <f>IFERROR(SUM(X160:X161),"0")</f>
        <v>3</v>
      </c>
      <c r="Y163" s="763">
        <f>IFERROR(SUM(Y160:Y161),"0")</f>
        <v>5.6</v>
      </c>
      <c r="Z163" s="37"/>
      <c r="AA163" s="764"/>
      <c r="AB163" s="764"/>
      <c r="AC163" s="764"/>
    </row>
    <row r="164" spans="1:68" ht="14.25" hidden="1" customHeight="1" x14ac:dyDescent="0.25">
      <c r="A164" s="785" t="s">
        <v>73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71</v>
      </c>
      <c r="Q167" s="774"/>
      <c r="R167" s="774"/>
      <c r="S167" s="774"/>
      <c r="T167" s="774"/>
      <c r="U167" s="774"/>
      <c r="V167" s="775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71</v>
      </c>
      <c r="Q168" s="774"/>
      <c r="R168" s="774"/>
      <c r="S168" s="774"/>
      <c r="T168" s="774"/>
      <c r="U168" s="774"/>
      <c r="V168" s="775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79" t="s">
        <v>112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114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23</v>
      </c>
      <c r="Y171" s="762">
        <f>IFERROR(IF(X171="",0,CEILING((X171/$H171),1)*$H171),"")</f>
        <v>24</v>
      </c>
      <c r="Z171" s="36">
        <f>IFERROR(IF(Y171=0,"",ROUNDUP(Y171/H171,0)*0.00902),"")</f>
        <v>5.4120000000000001E-2</v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24.2075</v>
      </c>
      <c r="BN171" s="64">
        <f>IFERROR(Y171*I171/H171,"0")</f>
        <v>25.259999999999998</v>
      </c>
      <c r="BO171" s="64">
        <f>IFERROR(1/J171*(X171/H171),"0")</f>
        <v>4.3560606060606064E-2</v>
      </c>
      <c r="BP171" s="64">
        <f>IFERROR(1/J171*(Y171/H171),"0")</f>
        <v>4.5454545454545456E-2</v>
      </c>
    </row>
    <row r="172" spans="1:68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71</v>
      </c>
      <c r="Q172" s="774"/>
      <c r="R172" s="774"/>
      <c r="S172" s="774"/>
      <c r="T172" s="774"/>
      <c r="U172" s="774"/>
      <c r="V172" s="775"/>
      <c r="W172" s="37" t="s">
        <v>72</v>
      </c>
      <c r="X172" s="763">
        <f>IFERROR(X171/H171,"0")</f>
        <v>5.75</v>
      </c>
      <c r="Y172" s="763">
        <f>IFERROR(Y171/H171,"0")</f>
        <v>6</v>
      </c>
      <c r="Z172" s="763">
        <f>IFERROR(IF(Z171="",0,Z171),"0")</f>
        <v>5.4120000000000001E-2</v>
      </c>
      <c r="AA172" s="764"/>
      <c r="AB172" s="764"/>
      <c r="AC172" s="7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71</v>
      </c>
      <c r="Q173" s="774"/>
      <c r="R173" s="774"/>
      <c r="S173" s="774"/>
      <c r="T173" s="774"/>
      <c r="U173" s="774"/>
      <c r="V173" s="775"/>
      <c r="W173" s="37" t="s">
        <v>69</v>
      </c>
      <c r="X173" s="763">
        <f>IFERROR(SUM(X171:X171),"0")</f>
        <v>23</v>
      </c>
      <c r="Y173" s="763">
        <f>IFERROR(SUM(Y171:Y171),"0")</f>
        <v>24</v>
      </c>
      <c r="Z173" s="37"/>
      <c r="AA173" s="764"/>
      <c r="AB173" s="764"/>
      <c r="AC173" s="764"/>
    </row>
    <row r="174" spans="1:68" ht="14.25" hidden="1" customHeight="1" x14ac:dyDescent="0.25">
      <c r="A174" s="785" t="s">
        <v>64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71</v>
      </c>
      <c r="Q180" s="774"/>
      <c r="R180" s="774"/>
      <c r="S180" s="774"/>
      <c r="T180" s="774"/>
      <c r="U180" s="774"/>
      <c r="V180" s="775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71</v>
      </c>
      <c r="Q181" s="774"/>
      <c r="R181" s="774"/>
      <c r="S181" s="774"/>
      <c r="T181" s="774"/>
      <c r="U181" s="774"/>
      <c r="V181" s="775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5" t="s">
        <v>73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9</v>
      </c>
      <c r="Y185" s="762">
        <f>IFERROR(IF(X185="",0,CEILING((X185/$H185),1)*$H185),"")</f>
        <v>9</v>
      </c>
      <c r="Z185" s="36">
        <f>IFERROR(IF(Y185=0,"",ROUNDUP(Y185/H185,0)*0.00753),"")</f>
        <v>2.2589999999999999E-2</v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9.8159999999999989</v>
      </c>
      <c r="BN185" s="64">
        <f>IFERROR(Y185*I185/H185,"0")</f>
        <v>9.8159999999999989</v>
      </c>
      <c r="BO185" s="64">
        <f>IFERROR(1/J185*(X185/H185),"0")</f>
        <v>1.9230769230769232E-2</v>
      </c>
      <c r="BP185" s="64">
        <f>IFERROR(1/J185*(Y185/H185),"0")</f>
        <v>1.9230769230769232E-2</v>
      </c>
    </row>
    <row r="186" spans="1:68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71</v>
      </c>
      <c r="Q186" s="774"/>
      <c r="R186" s="774"/>
      <c r="S186" s="774"/>
      <c r="T186" s="774"/>
      <c r="U186" s="774"/>
      <c r="V186" s="775"/>
      <c r="W186" s="37" t="s">
        <v>72</v>
      </c>
      <c r="X186" s="763">
        <f>IFERROR(X183/H183,"0")+IFERROR(X184/H184,"0")+IFERROR(X185/H185,"0")</f>
        <v>3</v>
      </c>
      <c r="Y186" s="763">
        <f>IFERROR(Y183/H183,"0")+IFERROR(Y184/H184,"0")+IFERROR(Y185/H185,"0")</f>
        <v>3</v>
      </c>
      <c r="Z186" s="763">
        <f>IFERROR(IF(Z183="",0,Z183),"0")+IFERROR(IF(Z184="",0,Z184),"0")+IFERROR(IF(Z185="",0,Z185),"0")</f>
        <v>2.2589999999999999E-2</v>
      </c>
      <c r="AA186" s="764"/>
      <c r="AB186" s="764"/>
      <c r="AC186" s="764"/>
    </row>
    <row r="187" spans="1:68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71</v>
      </c>
      <c r="Q187" s="774"/>
      <c r="R187" s="774"/>
      <c r="S187" s="774"/>
      <c r="T187" s="774"/>
      <c r="U187" s="774"/>
      <c r="V187" s="775"/>
      <c r="W187" s="37" t="s">
        <v>69</v>
      </c>
      <c r="X187" s="763">
        <f>IFERROR(SUM(X183:X185),"0")</f>
        <v>9</v>
      </c>
      <c r="Y187" s="763">
        <f>IFERROR(SUM(Y183:Y185),"0")</f>
        <v>9</v>
      </c>
      <c r="Z187" s="37"/>
      <c r="AA187" s="764"/>
      <c r="AB187" s="764"/>
      <c r="AC187" s="764"/>
    </row>
    <row r="188" spans="1:68" ht="27.75" hidden="1" customHeight="1" x14ac:dyDescent="0.2">
      <c r="A188" s="949" t="s">
        <v>334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335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168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62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71</v>
      </c>
      <c r="Q192" s="774"/>
      <c r="R192" s="774"/>
      <c r="S192" s="774"/>
      <c r="T192" s="774"/>
      <c r="U192" s="774"/>
      <c r="V192" s="775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71</v>
      </c>
      <c r="Q193" s="774"/>
      <c r="R193" s="774"/>
      <c r="S193" s="774"/>
      <c r="T193" s="774"/>
      <c r="U193" s="774"/>
      <c r="V193" s="775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64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21</v>
      </c>
      <c r="Y198" s="762">
        <f t="shared" si="31"/>
        <v>21</v>
      </c>
      <c r="Z198" s="36">
        <f>IFERROR(IF(Y198=0,"",ROUNDUP(Y198/H198,0)*0.00502),"")</f>
        <v>5.0200000000000002E-2</v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22.299999999999997</v>
      </c>
      <c r="BN198" s="64">
        <f t="shared" si="33"/>
        <v>22.299999999999997</v>
      </c>
      <c r="BO198" s="64">
        <f t="shared" si="34"/>
        <v>4.2735042735042736E-2</v>
      </c>
      <c r="BP198" s="64">
        <f t="shared" si="35"/>
        <v>4.2735042735042736E-2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21</v>
      </c>
      <c r="Y200" s="762">
        <f t="shared" si="31"/>
        <v>21</v>
      </c>
      <c r="Z200" s="36">
        <f>IFERROR(IF(Y200=0,"",ROUNDUP(Y200/H200,0)*0.00502),"")</f>
        <v>5.0200000000000002E-2</v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22</v>
      </c>
      <c r="BN200" s="64">
        <f t="shared" si="33"/>
        <v>22</v>
      </c>
      <c r="BO200" s="64">
        <f t="shared" si="34"/>
        <v>4.2735042735042736E-2</v>
      </c>
      <c r="BP200" s="64">
        <f t="shared" si="35"/>
        <v>4.2735042735042736E-2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71</v>
      </c>
      <c r="Q203" s="774"/>
      <c r="R203" s="774"/>
      <c r="S203" s="774"/>
      <c r="T203" s="774"/>
      <c r="U203" s="774"/>
      <c r="V203" s="775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20</v>
      </c>
      <c r="Y203" s="763">
        <f>IFERROR(Y195/H195,"0")+IFERROR(Y196/H196,"0")+IFERROR(Y197/H197,"0")+IFERROR(Y198/H198,"0")+IFERROR(Y199/H199,"0")+IFERROR(Y200/H200,"0")+IFERROR(Y201/H201,"0")+IFERROR(Y202/H202,"0")</f>
        <v>20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0.1004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71</v>
      </c>
      <c r="Q204" s="774"/>
      <c r="R204" s="774"/>
      <c r="S204" s="774"/>
      <c r="T204" s="774"/>
      <c r="U204" s="774"/>
      <c r="V204" s="775"/>
      <c r="W204" s="37" t="s">
        <v>69</v>
      </c>
      <c r="X204" s="763">
        <f>IFERROR(SUM(X195:X202),"0")</f>
        <v>42</v>
      </c>
      <c r="Y204" s="763">
        <f>IFERROR(SUM(Y195:Y202),"0")</f>
        <v>42</v>
      </c>
      <c r="Z204" s="37"/>
      <c r="AA204" s="764"/>
      <c r="AB204" s="764"/>
      <c r="AC204" s="764"/>
    </row>
    <row r="205" spans="1:68" ht="16.5" hidden="1" customHeight="1" x14ac:dyDescent="0.25">
      <c r="A205" s="779" t="s">
        <v>360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114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71</v>
      </c>
      <c r="Q209" s="774"/>
      <c r="R209" s="774"/>
      <c r="S209" s="774"/>
      <c r="T209" s="774"/>
      <c r="U209" s="774"/>
      <c r="V209" s="775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71</v>
      </c>
      <c r="Q210" s="774"/>
      <c r="R210" s="774"/>
      <c r="S210" s="774"/>
      <c r="T210" s="774"/>
      <c r="U210" s="774"/>
      <c r="V210" s="775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168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71</v>
      </c>
      <c r="Q214" s="774"/>
      <c r="R214" s="774"/>
      <c r="S214" s="774"/>
      <c r="T214" s="774"/>
      <c r="U214" s="774"/>
      <c r="V214" s="775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71</v>
      </c>
      <c r="Q215" s="774"/>
      <c r="R215" s="774"/>
      <c r="S215" s="774"/>
      <c r="T215" s="774"/>
      <c r="U215" s="774"/>
      <c r="V215" s="775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64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12</v>
      </c>
      <c r="Y217" s="762">
        <f t="shared" ref="Y217:Y224" si="36">IFERROR(IF(X217="",0,CEILING((X217/$H217),1)*$H217),"")</f>
        <v>16.200000000000003</v>
      </c>
      <c r="Z217" s="36">
        <f>IFERROR(IF(Y217=0,"",ROUNDUP(Y217/H217,0)*0.00902),"")</f>
        <v>2.7060000000000001E-2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12.466666666666667</v>
      </c>
      <c r="BN217" s="64">
        <f t="shared" ref="BN217:BN224" si="38">IFERROR(Y217*I217/H217,"0")</f>
        <v>16.830000000000002</v>
      </c>
      <c r="BO217" s="64">
        <f t="shared" ref="BO217:BO224" si="39">IFERROR(1/J217*(X217/H217),"0")</f>
        <v>1.6835016835016831E-2</v>
      </c>
      <c r="BP217" s="64">
        <f t="shared" ref="BP217:BP224" si="40">IFERROR(1/J217*(Y217/H217),"0")</f>
        <v>2.2727272727272731E-2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9</v>
      </c>
      <c r="Y222" s="762">
        <f t="shared" si="36"/>
        <v>9</v>
      </c>
      <c r="Z222" s="36">
        <f>IFERROR(IF(Y222=0,"",ROUNDUP(Y222/H222,0)*0.00502),"")</f>
        <v>2.5100000000000001E-2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9.4999999999999982</v>
      </c>
      <c r="BN222" s="64">
        <f t="shared" si="38"/>
        <v>9.4999999999999982</v>
      </c>
      <c r="BO222" s="64">
        <f t="shared" si="39"/>
        <v>2.1367521367521368E-2</v>
      </c>
      <c r="BP222" s="64">
        <f t="shared" si="40"/>
        <v>2.1367521367521368E-2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71</v>
      </c>
      <c r="Q225" s="774"/>
      <c r="R225" s="774"/>
      <c r="S225" s="774"/>
      <c r="T225" s="774"/>
      <c r="U225" s="774"/>
      <c r="V225" s="775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7.2222222222222214</v>
      </c>
      <c r="Y225" s="763">
        <f>IFERROR(Y217/H217,"0")+IFERROR(Y218/H218,"0")+IFERROR(Y219/H219,"0")+IFERROR(Y220/H220,"0")+IFERROR(Y221/H221,"0")+IFERROR(Y222/H222,"0")+IFERROR(Y223/H223,"0")+IFERROR(Y224/H224,"0")</f>
        <v>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5.2159999999999998E-2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71</v>
      </c>
      <c r="Q226" s="774"/>
      <c r="R226" s="774"/>
      <c r="S226" s="774"/>
      <c r="T226" s="774"/>
      <c r="U226" s="774"/>
      <c r="V226" s="775"/>
      <c r="W226" s="37" t="s">
        <v>69</v>
      </c>
      <c r="X226" s="763">
        <f>IFERROR(SUM(X217:X224),"0")</f>
        <v>21</v>
      </c>
      <c r="Y226" s="763">
        <f>IFERROR(SUM(Y217:Y224),"0")</f>
        <v>25.200000000000003</v>
      </c>
      <c r="Z226" s="37"/>
      <c r="AA226" s="764"/>
      <c r="AB226" s="764"/>
      <c r="AC226" s="764"/>
    </row>
    <row r="227" spans="1:68" ht="14.25" hidden="1" customHeight="1" x14ac:dyDescent="0.25">
      <c r="A227" s="785" t="s">
        <v>73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21</v>
      </c>
      <c r="Y234" s="762">
        <f t="shared" si="41"/>
        <v>21.599999999999998</v>
      </c>
      <c r="Z234" s="36">
        <f t="shared" si="46"/>
        <v>6.7769999999999997E-2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23.380000000000003</v>
      </c>
      <c r="BN234" s="64">
        <f t="shared" si="43"/>
        <v>24.047999999999998</v>
      </c>
      <c r="BO234" s="64">
        <f t="shared" si="44"/>
        <v>5.6089743589743585E-2</v>
      </c>
      <c r="BP234" s="64">
        <f t="shared" si="45"/>
        <v>5.7692307692307689E-2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16</v>
      </c>
      <c r="Y235" s="762">
        <f t="shared" si="41"/>
        <v>16.8</v>
      </c>
      <c r="Z235" s="36">
        <f t="shared" si="46"/>
        <v>5.271E-2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17.813333333333336</v>
      </c>
      <c r="BN235" s="64">
        <f t="shared" si="43"/>
        <v>18.704000000000001</v>
      </c>
      <c r="BO235" s="64">
        <f t="shared" si="44"/>
        <v>4.2735042735042736E-2</v>
      </c>
      <c r="BP235" s="64">
        <f t="shared" si="45"/>
        <v>4.4871794871794879E-2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71</v>
      </c>
      <c r="Q239" s="774"/>
      <c r="R239" s="774"/>
      <c r="S239" s="774"/>
      <c r="T239" s="774"/>
      <c r="U239" s="774"/>
      <c r="V239" s="775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15.416666666666668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0.12048</v>
      </c>
      <c r="AA239" s="764"/>
      <c r="AB239" s="764"/>
      <c r="AC239" s="7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71</v>
      </c>
      <c r="Q240" s="774"/>
      <c r="R240" s="774"/>
      <c r="S240" s="774"/>
      <c r="T240" s="774"/>
      <c r="U240" s="774"/>
      <c r="V240" s="775"/>
      <c r="W240" s="37" t="s">
        <v>69</v>
      </c>
      <c r="X240" s="763">
        <f>IFERROR(SUM(X228:X238),"0")</f>
        <v>37</v>
      </c>
      <c r="Y240" s="763">
        <f>IFERROR(SUM(Y228:Y238),"0")</f>
        <v>38.4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214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9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71</v>
      </c>
      <c r="Q247" s="774"/>
      <c r="R247" s="774"/>
      <c r="S247" s="774"/>
      <c r="T247" s="774"/>
      <c r="U247" s="774"/>
      <c r="V247" s="775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71</v>
      </c>
      <c r="Q248" s="774"/>
      <c r="R248" s="774"/>
      <c r="S248" s="774"/>
      <c r="T248" s="774"/>
      <c r="U248" s="774"/>
      <c r="V248" s="775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79" t="s">
        <v>433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114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71</v>
      </c>
      <c r="Q259" s="774"/>
      <c r="R259" s="774"/>
      <c r="S259" s="774"/>
      <c r="T259" s="774"/>
      <c r="U259" s="774"/>
      <c r="V259" s="775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71</v>
      </c>
      <c r="Q260" s="774"/>
      <c r="R260" s="774"/>
      <c r="S260" s="774"/>
      <c r="T260" s="774"/>
      <c r="U260" s="774"/>
      <c r="V260" s="775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453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114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1041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71</v>
      </c>
      <c r="Q272" s="774"/>
      <c r="R272" s="774"/>
      <c r="S272" s="774"/>
      <c r="T272" s="774"/>
      <c r="U272" s="774"/>
      <c r="V272" s="775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71</v>
      </c>
      <c r="Q273" s="774"/>
      <c r="R273" s="774"/>
      <c r="S273" s="774"/>
      <c r="T273" s="774"/>
      <c r="U273" s="774"/>
      <c r="V273" s="775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168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1172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71</v>
      </c>
      <c r="Q276" s="774"/>
      <c r="R276" s="774"/>
      <c r="S276" s="774"/>
      <c r="T276" s="774"/>
      <c r="U276" s="774"/>
      <c r="V276" s="775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71</v>
      </c>
      <c r="Q277" s="774"/>
      <c r="R277" s="774"/>
      <c r="S277" s="774"/>
      <c r="T277" s="774"/>
      <c r="U277" s="774"/>
      <c r="V277" s="775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479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114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898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11</v>
      </c>
      <c r="Y289" s="762">
        <f t="shared" si="57"/>
        <v>12</v>
      </c>
      <c r="Z289" s="36">
        <f>IFERROR(IF(Y289=0,"",ROUNDUP(Y289/H289,0)*0.00902),"")</f>
        <v>2.7060000000000001E-2</v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11.577500000000001</v>
      </c>
      <c r="BN289" s="64">
        <f t="shared" si="59"/>
        <v>12.629999999999999</v>
      </c>
      <c r="BO289" s="64">
        <f t="shared" si="60"/>
        <v>2.0833333333333336E-2</v>
      </c>
      <c r="BP289" s="64">
        <f t="shared" si="61"/>
        <v>2.2727272727272728E-2</v>
      </c>
    </row>
    <row r="290" spans="1:68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71</v>
      </c>
      <c r="Q290" s="774"/>
      <c r="R290" s="774"/>
      <c r="S290" s="774"/>
      <c r="T290" s="774"/>
      <c r="U290" s="774"/>
      <c r="V290" s="775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2.75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3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2.7060000000000001E-2</v>
      </c>
      <c r="AA290" s="764"/>
      <c r="AB290" s="764"/>
      <c r="AC290" s="764"/>
    </row>
    <row r="291" spans="1:68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71</v>
      </c>
      <c r="Q291" s="774"/>
      <c r="R291" s="774"/>
      <c r="S291" s="774"/>
      <c r="T291" s="774"/>
      <c r="U291" s="774"/>
      <c r="V291" s="775"/>
      <c r="W291" s="37" t="s">
        <v>69</v>
      </c>
      <c r="X291" s="763">
        <f>IFERROR(SUM(X280:X289),"0")</f>
        <v>11</v>
      </c>
      <c r="Y291" s="763">
        <f>IFERROR(SUM(Y280:Y289),"0")</f>
        <v>12</v>
      </c>
      <c r="Z291" s="37"/>
      <c r="AA291" s="764"/>
      <c r="AB291" s="764"/>
      <c r="AC291" s="764"/>
    </row>
    <row r="292" spans="1:68" ht="16.5" hidden="1" customHeight="1" x14ac:dyDescent="0.25">
      <c r="A292" s="779" t="s">
        <v>508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114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71</v>
      </c>
      <c r="Q295" s="774"/>
      <c r="R295" s="774"/>
      <c r="S295" s="774"/>
      <c r="T295" s="774"/>
      <c r="U295" s="774"/>
      <c r="V295" s="775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71</v>
      </c>
      <c r="Q296" s="774"/>
      <c r="R296" s="774"/>
      <c r="S296" s="774"/>
      <c r="T296" s="774"/>
      <c r="U296" s="774"/>
      <c r="V296" s="775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511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114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71</v>
      </c>
      <c r="Q302" s="774"/>
      <c r="R302" s="774"/>
      <c r="S302" s="774"/>
      <c r="T302" s="774"/>
      <c r="U302" s="774"/>
      <c r="V302" s="775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71</v>
      </c>
      <c r="Q303" s="774"/>
      <c r="R303" s="774"/>
      <c r="S303" s="774"/>
      <c r="T303" s="774"/>
      <c r="U303" s="774"/>
      <c r="V303" s="775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520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73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1042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71</v>
      </c>
      <c r="Q312" s="774"/>
      <c r="R312" s="774"/>
      <c r="S312" s="774"/>
      <c r="T312" s="774"/>
      <c r="U312" s="774"/>
      <c r="V312" s="775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71</v>
      </c>
      <c r="Q313" s="774"/>
      <c r="R313" s="774"/>
      <c r="S313" s="774"/>
      <c r="T313" s="774"/>
      <c r="U313" s="774"/>
      <c r="V313" s="775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79" t="s">
        <v>538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114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71</v>
      </c>
      <c r="Q317" s="774"/>
      <c r="R317" s="774"/>
      <c r="S317" s="774"/>
      <c r="T317" s="774"/>
      <c r="U317" s="774"/>
      <c r="V317" s="775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71</v>
      </c>
      <c r="Q318" s="774"/>
      <c r="R318" s="774"/>
      <c r="S318" s="774"/>
      <c r="T318" s="774"/>
      <c r="U318" s="774"/>
      <c r="V318" s="775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64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71</v>
      </c>
      <c r="Q321" s="774"/>
      <c r="R321" s="774"/>
      <c r="S321" s="774"/>
      <c r="T321" s="774"/>
      <c r="U321" s="774"/>
      <c r="V321" s="775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71</v>
      </c>
      <c r="Q322" s="774"/>
      <c r="R322" s="774"/>
      <c r="S322" s="774"/>
      <c r="T322" s="774"/>
      <c r="U322" s="774"/>
      <c r="V322" s="775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73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71</v>
      </c>
      <c r="Q325" s="774"/>
      <c r="R325" s="774"/>
      <c r="S325" s="774"/>
      <c r="T325" s="774"/>
      <c r="U325" s="774"/>
      <c r="V325" s="775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71</v>
      </c>
      <c r="Q326" s="774"/>
      <c r="R326" s="774"/>
      <c r="S326" s="774"/>
      <c r="T326" s="774"/>
      <c r="U326" s="774"/>
      <c r="V326" s="775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548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114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71</v>
      </c>
      <c r="Q330" s="774"/>
      <c r="R330" s="774"/>
      <c r="S330" s="774"/>
      <c r="T330" s="774"/>
      <c r="U330" s="774"/>
      <c r="V330" s="775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71</v>
      </c>
      <c r="Q331" s="774"/>
      <c r="R331" s="774"/>
      <c r="S331" s="774"/>
      <c r="T331" s="774"/>
      <c r="U331" s="774"/>
      <c r="V331" s="775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64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71</v>
      </c>
      <c r="Q334" s="774"/>
      <c r="R334" s="774"/>
      <c r="S334" s="774"/>
      <c r="T334" s="774"/>
      <c r="U334" s="774"/>
      <c r="V334" s="775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71</v>
      </c>
      <c r="Q335" s="774"/>
      <c r="R335" s="774"/>
      <c r="S335" s="774"/>
      <c r="T335" s="774"/>
      <c r="U335" s="774"/>
      <c r="V335" s="775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73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71</v>
      </c>
      <c r="Q339" s="774"/>
      <c r="R339" s="774"/>
      <c r="S339" s="774"/>
      <c r="T339" s="774"/>
      <c r="U339" s="774"/>
      <c r="V339" s="775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71</v>
      </c>
      <c r="Q340" s="774"/>
      <c r="R340" s="774"/>
      <c r="S340" s="774"/>
      <c r="T340" s="774"/>
      <c r="U340" s="774"/>
      <c r="V340" s="775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561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114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71</v>
      </c>
      <c r="Q344" s="774"/>
      <c r="R344" s="774"/>
      <c r="S344" s="774"/>
      <c r="T344" s="774"/>
      <c r="U344" s="774"/>
      <c r="V344" s="775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71</v>
      </c>
      <c r="Q345" s="774"/>
      <c r="R345" s="774"/>
      <c r="S345" s="774"/>
      <c r="T345" s="774"/>
      <c r="U345" s="774"/>
      <c r="V345" s="775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64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12</v>
      </c>
      <c r="Y347" s="762">
        <f>IFERROR(IF(X347="",0,CEILING((X347/$H347),1)*$H347),"")</f>
        <v>12.600000000000001</v>
      </c>
      <c r="Z347" s="36">
        <f>IFERROR(IF(Y347=0,"",ROUNDUP(Y347/H347,0)*0.00502),"")</f>
        <v>3.0120000000000001E-2</v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12.571428571428571</v>
      </c>
      <c r="BN347" s="64">
        <f>IFERROR(Y347*I347/H347,"0")</f>
        <v>13.200000000000003</v>
      </c>
      <c r="BO347" s="64">
        <f>IFERROR(1/J347*(X347/H347),"0")</f>
        <v>2.4420024420024423E-2</v>
      </c>
      <c r="BP347" s="64">
        <f>IFERROR(1/J347*(Y347/H347),"0")</f>
        <v>2.5641025641025644E-2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71</v>
      </c>
      <c r="Q349" s="774"/>
      <c r="R349" s="774"/>
      <c r="S349" s="774"/>
      <c r="T349" s="774"/>
      <c r="U349" s="774"/>
      <c r="V349" s="775"/>
      <c r="W349" s="37" t="s">
        <v>72</v>
      </c>
      <c r="X349" s="763">
        <f>IFERROR(X347/H347,"0")+IFERROR(X348/H348,"0")</f>
        <v>5.7142857142857144</v>
      </c>
      <c r="Y349" s="763">
        <f>IFERROR(Y347/H347,"0")+IFERROR(Y348/H348,"0")</f>
        <v>6</v>
      </c>
      <c r="Z349" s="763">
        <f>IFERROR(IF(Z347="",0,Z347),"0")+IFERROR(IF(Z348="",0,Z348),"0")</f>
        <v>3.0120000000000001E-2</v>
      </c>
      <c r="AA349" s="764"/>
      <c r="AB349" s="764"/>
      <c r="AC349" s="764"/>
    </row>
    <row r="350" spans="1:68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71</v>
      </c>
      <c r="Q350" s="774"/>
      <c r="R350" s="774"/>
      <c r="S350" s="774"/>
      <c r="T350" s="774"/>
      <c r="U350" s="774"/>
      <c r="V350" s="775"/>
      <c r="W350" s="37" t="s">
        <v>69</v>
      </c>
      <c r="X350" s="763">
        <f>IFERROR(SUM(X347:X348),"0")</f>
        <v>12</v>
      </c>
      <c r="Y350" s="763">
        <f>IFERROR(SUM(Y347:Y348),"0")</f>
        <v>12.600000000000001</v>
      </c>
      <c r="Z350" s="37"/>
      <c r="AA350" s="764"/>
      <c r="AB350" s="764"/>
      <c r="AC350" s="764"/>
    </row>
    <row r="351" spans="1:68" ht="16.5" hidden="1" customHeight="1" x14ac:dyDescent="0.25">
      <c r="A351" s="779" t="s">
        <v>569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114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893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11</v>
      </c>
      <c r="Y361" s="762">
        <f t="shared" si="67"/>
        <v>12</v>
      </c>
      <c r="Z361" s="36">
        <f>IFERROR(IF(Y361=0,"",ROUNDUP(Y361/H361,0)*0.00902),"")</f>
        <v>2.7060000000000001E-2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11.577500000000001</v>
      </c>
      <c r="BN361" s="64">
        <f t="shared" si="69"/>
        <v>12.629999999999999</v>
      </c>
      <c r="BO361" s="64">
        <f t="shared" si="70"/>
        <v>2.0833333333333336E-2</v>
      </c>
      <c r="BP361" s="64">
        <f t="shared" si="71"/>
        <v>2.2727272727272728E-2</v>
      </c>
    </row>
    <row r="362" spans="1:68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71</v>
      </c>
      <c r="Q362" s="774"/>
      <c r="R362" s="774"/>
      <c r="S362" s="774"/>
      <c r="T362" s="774"/>
      <c r="U362" s="774"/>
      <c r="V362" s="775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2.75</v>
      </c>
      <c r="Y362" s="763">
        <f>IFERROR(Y353/H353,"0")+IFERROR(Y354/H354,"0")+IFERROR(Y355/H355,"0")+IFERROR(Y356/H356,"0")+IFERROR(Y357/H357,"0")+IFERROR(Y358/H358,"0")+IFERROR(Y359/H359,"0")+IFERROR(Y360/H360,"0")+IFERROR(Y361/H361,"0")</f>
        <v>3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2.7060000000000001E-2</v>
      </c>
      <c r="AA362" s="764"/>
      <c r="AB362" s="764"/>
      <c r="AC362" s="764"/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71</v>
      </c>
      <c r="Q363" s="774"/>
      <c r="R363" s="774"/>
      <c r="S363" s="774"/>
      <c r="T363" s="774"/>
      <c r="U363" s="774"/>
      <c r="V363" s="775"/>
      <c r="W363" s="37" t="s">
        <v>69</v>
      </c>
      <c r="X363" s="763">
        <f>IFERROR(SUM(X353:X361),"0")</f>
        <v>11</v>
      </c>
      <c r="Y363" s="763">
        <f>IFERROR(SUM(Y353:Y361),"0")</f>
        <v>12</v>
      </c>
      <c r="Z363" s="37"/>
      <c r="AA363" s="764"/>
      <c r="AB363" s="764"/>
      <c r="AC363" s="764"/>
    </row>
    <row r="364" spans="1:68" ht="14.25" hidden="1" customHeight="1" x14ac:dyDescent="0.25">
      <c r="A364" s="785" t="s">
        <v>64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hidden="1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230</v>
      </c>
      <c r="Y366" s="762">
        <f>IFERROR(IF(X366="",0,CEILING((X366/$H366),1)*$H366),"")</f>
        <v>231</v>
      </c>
      <c r="Z366" s="36">
        <f>IFERROR(IF(Y366=0,"",ROUNDUP(Y366/H366,0)*0.00753),"")</f>
        <v>0.41415000000000002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244.23809523809521</v>
      </c>
      <c r="BN366" s="64">
        <f>IFERROR(Y366*I366/H366,"0")</f>
        <v>245.29999999999998</v>
      </c>
      <c r="BO366" s="64">
        <f>IFERROR(1/J366*(X366/H366),"0")</f>
        <v>0.35103785103785101</v>
      </c>
      <c r="BP366" s="64">
        <f>IFERROR(1/J366*(Y366/H366),"0")</f>
        <v>0.35256410256410253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71</v>
      </c>
      <c r="Q369" s="774"/>
      <c r="R369" s="774"/>
      <c r="S369" s="774"/>
      <c r="T369" s="774"/>
      <c r="U369" s="774"/>
      <c r="V369" s="775"/>
      <c r="W369" s="37" t="s">
        <v>72</v>
      </c>
      <c r="X369" s="763">
        <f>IFERROR(X365/H365,"0")+IFERROR(X366/H366,"0")+IFERROR(X367/H367,"0")+IFERROR(X368/H368,"0")</f>
        <v>54.761904761904759</v>
      </c>
      <c r="Y369" s="763">
        <f>IFERROR(Y365/H365,"0")+IFERROR(Y366/H366,"0")+IFERROR(Y367/H367,"0")+IFERROR(Y368/H368,"0")</f>
        <v>55</v>
      </c>
      <c r="Z369" s="763">
        <f>IFERROR(IF(Z365="",0,Z365),"0")+IFERROR(IF(Z366="",0,Z366),"0")+IFERROR(IF(Z367="",0,Z367),"0")+IFERROR(IF(Z368="",0,Z368),"0")</f>
        <v>0.41415000000000002</v>
      </c>
      <c r="AA369" s="764"/>
      <c r="AB369" s="764"/>
      <c r="AC369" s="764"/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71</v>
      </c>
      <c r="Q370" s="774"/>
      <c r="R370" s="774"/>
      <c r="S370" s="774"/>
      <c r="T370" s="774"/>
      <c r="U370" s="774"/>
      <c r="V370" s="775"/>
      <c r="W370" s="37" t="s">
        <v>69</v>
      </c>
      <c r="X370" s="763">
        <f>IFERROR(SUM(X365:X368),"0")</f>
        <v>230</v>
      </c>
      <c r="Y370" s="763">
        <f>IFERROR(SUM(Y365:Y368),"0")</f>
        <v>231</v>
      </c>
      <c r="Z370" s="37"/>
      <c r="AA370" s="764"/>
      <c r="AB370" s="764"/>
      <c r="AC370" s="764"/>
    </row>
    <row r="371" spans="1:68" ht="14.25" hidden="1" customHeight="1" x14ac:dyDescent="0.25">
      <c r="A371" s="785" t="s">
        <v>73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240</v>
      </c>
      <c r="Y372" s="762">
        <f t="shared" ref="Y372:Y377" si="72">IFERROR(IF(X372="",0,CEILING((X372/$H372),1)*$H372),"")</f>
        <v>241.79999999999998</v>
      </c>
      <c r="Z372" s="36">
        <f>IFERROR(IF(Y372=0,"",ROUNDUP(Y372/H372,0)*0.02175),"")</f>
        <v>0.6742499999999999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257.16923076923081</v>
      </c>
      <c r="BN372" s="64">
        <f t="shared" ref="BN372:BN377" si="74">IFERROR(Y372*I372/H372,"0")</f>
        <v>259.09800000000001</v>
      </c>
      <c r="BO372" s="64">
        <f t="shared" ref="BO372:BO377" si="75">IFERROR(1/J372*(X372/H372),"0")</f>
        <v>0.54945054945054939</v>
      </c>
      <c r="BP372" s="64">
        <f t="shared" ref="BP372:BP377" si="76">IFERROR(1/J372*(Y372/H372),"0")</f>
        <v>0.55357142857142849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71</v>
      </c>
      <c r="Q378" s="774"/>
      <c r="R378" s="774"/>
      <c r="S378" s="774"/>
      <c r="T378" s="774"/>
      <c r="U378" s="774"/>
      <c r="V378" s="775"/>
      <c r="W378" s="37" t="s">
        <v>72</v>
      </c>
      <c r="X378" s="763">
        <f>IFERROR(X372/H372,"0")+IFERROR(X373/H373,"0")+IFERROR(X374/H374,"0")+IFERROR(X375/H375,"0")+IFERROR(X376/H376,"0")+IFERROR(X377/H377,"0")</f>
        <v>30.76923076923077</v>
      </c>
      <c r="Y378" s="763">
        <f>IFERROR(Y372/H372,"0")+IFERROR(Y373/H373,"0")+IFERROR(Y374/H374,"0")+IFERROR(Y375/H375,"0")+IFERROR(Y376/H376,"0")+IFERROR(Y377/H377,"0")</f>
        <v>31</v>
      </c>
      <c r="Z378" s="763">
        <f>IFERROR(IF(Z372="",0,Z372),"0")+IFERROR(IF(Z373="",0,Z373),"0")+IFERROR(IF(Z374="",0,Z374),"0")+IFERROR(IF(Z375="",0,Z375),"0")+IFERROR(IF(Z376="",0,Z376),"0")+IFERROR(IF(Z377="",0,Z377),"0")</f>
        <v>0.6742499999999999</v>
      </c>
      <c r="AA378" s="764"/>
      <c r="AB378" s="764"/>
      <c r="AC378" s="764"/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71</v>
      </c>
      <c r="Q379" s="774"/>
      <c r="R379" s="774"/>
      <c r="S379" s="774"/>
      <c r="T379" s="774"/>
      <c r="U379" s="774"/>
      <c r="V379" s="775"/>
      <c r="W379" s="37" t="s">
        <v>69</v>
      </c>
      <c r="X379" s="763">
        <f>IFERROR(SUM(X372:X377),"0")</f>
        <v>240</v>
      </c>
      <c r="Y379" s="763">
        <f>IFERROR(SUM(Y372:Y377),"0")</f>
        <v>241.79999999999998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214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18</v>
      </c>
      <c r="Y382" s="762">
        <f>IFERROR(IF(X382="",0,CEILING((X382/$H382),1)*$H382),"")</f>
        <v>23.4</v>
      </c>
      <c r="Z382" s="36">
        <f>IFERROR(IF(Y382=0,"",ROUNDUP(Y382/H382,0)*0.02175),"")</f>
        <v>6.5250000000000002E-2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19.301538461538463</v>
      </c>
      <c r="BN382" s="64">
        <f>IFERROR(Y382*I382/H382,"0")</f>
        <v>25.092000000000002</v>
      </c>
      <c r="BO382" s="64">
        <f>IFERROR(1/J382*(X382/H382),"0")</f>
        <v>4.1208791208791208E-2</v>
      </c>
      <c r="BP382" s="64">
        <f>IFERROR(1/J382*(Y382/H382),"0")</f>
        <v>5.3571428571428568E-2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71</v>
      </c>
      <c r="Q384" s="774"/>
      <c r="R384" s="774"/>
      <c r="S384" s="774"/>
      <c r="T384" s="774"/>
      <c r="U384" s="774"/>
      <c r="V384" s="775"/>
      <c r="W384" s="37" t="s">
        <v>72</v>
      </c>
      <c r="X384" s="763">
        <f>IFERROR(X381/H381,"0")+IFERROR(X382/H382,"0")+IFERROR(X383/H383,"0")</f>
        <v>2.3076923076923079</v>
      </c>
      <c r="Y384" s="763">
        <f>IFERROR(Y381/H381,"0")+IFERROR(Y382/H382,"0")+IFERROR(Y383/H383,"0")</f>
        <v>3</v>
      </c>
      <c r="Z384" s="763">
        <f>IFERROR(IF(Z381="",0,Z381),"0")+IFERROR(IF(Z382="",0,Z382),"0")+IFERROR(IF(Z383="",0,Z383),"0")</f>
        <v>6.5250000000000002E-2</v>
      </c>
      <c r="AA384" s="764"/>
      <c r="AB384" s="764"/>
      <c r="AC384" s="764"/>
    </row>
    <row r="385" spans="1:68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71</v>
      </c>
      <c r="Q385" s="774"/>
      <c r="R385" s="774"/>
      <c r="S385" s="774"/>
      <c r="T385" s="774"/>
      <c r="U385" s="774"/>
      <c r="V385" s="775"/>
      <c r="W385" s="37" t="s">
        <v>69</v>
      </c>
      <c r="X385" s="763">
        <f>IFERROR(SUM(X381:X383),"0")</f>
        <v>18</v>
      </c>
      <c r="Y385" s="763">
        <f>IFERROR(SUM(Y381:Y383),"0")</f>
        <v>23.4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103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1053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904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9</v>
      </c>
      <c r="Y390" s="762">
        <f>IFERROR(IF(X390="",0,CEILING((X390/$H390),1)*$H390),"")</f>
        <v>10.199999999999999</v>
      </c>
      <c r="Z390" s="36">
        <f>IFERROR(IF(Y390=0,"",ROUNDUP(Y390/H390,0)*0.00753),"")</f>
        <v>3.0120000000000001E-2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10.235294117647058</v>
      </c>
      <c r="BN390" s="64">
        <f>IFERROR(Y390*I390/H390,"0")</f>
        <v>11.6</v>
      </c>
      <c r="BO390" s="64">
        <f>IFERROR(1/J390*(X390/H390),"0")</f>
        <v>2.2624434389140274E-2</v>
      </c>
      <c r="BP390" s="64">
        <f>IFERROR(1/J390*(Y390/H390),"0")</f>
        <v>2.564102564102564E-2</v>
      </c>
    </row>
    <row r="391" spans="1:68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71</v>
      </c>
      <c r="Q391" s="774"/>
      <c r="R391" s="774"/>
      <c r="S391" s="774"/>
      <c r="T391" s="774"/>
      <c r="U391" s="774"/>
      <c r="V391" s="775"/>
      <c r="W391" s="37" t="s">
        <v>72</v>
      </c>
      <c r="X391" s="763">
        <f>IFERROR(X387/H387,"0")+IFERROR(X388/H388,"0")+IFERROR(X389/H389,"0")+IFERROR(X390/H390,"0")</f>
        <v>3.5294117647058827</v>
      </c>
      <c r="Y391" s="763">
        <f>IFERROR(Y387/H387,"0")+IFERROR(Y388/H388,"0")+IFERROR(Y389/H389,"0")+IFERROR(Y390/H390,"0")</f>
        <v>4</v>
      </c>
      <c r="Z391" s="763">
        <f>IFERROR(IF(Z387="",0,Z387),"0")+IFERROR(IF(Z388="",0,Z388),"0")+IFERROR(IF(Z389="",0,Z389),"0")+IFERROR(IF(Z390="",0,Z390),"0")</f>
        <v>3.0120000000000001E-2</v>
      </c>
      <c r="AA391" s="764"/>
      <c r="AB391" s="764"/>
      <c r="AC391" s="764"/>
    </row>
    <row r="392" spans="1:68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71</v>
      </c>
      <c r="Q392" s="774"/>
      <c r="R392" s="774"/>
      <c r="S392" s="774"/>
      <c r="T392" s="774"/>
      <c r="U392" s="774"/>
      <c r="V392" s="775"/>
      <c r="W392" s="37" t="s">
        <v>69</v>
      </c>
      <c r="X392" s="763">
        <f>IFERROR(SUM(X387:X390),"0")</f>
        <v>9</v>
      </c>
      <c r="Y392" s="763">
        <f>IFERROR(SUM(Y387:Y390),"0")</f>
        <v>10.199999999999999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645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71</v>
      </c>
      <c r="Q397" s="774"/>
      <c r="R397" s="774"/>
      <c r="S397" s="774"/>
      <c r="T397" s="774"/>
      <c r="U397" s="774"/>
      <c r="V397" s="775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71</v>
      </c>
      <c r="Q398" s="774"/>
      <c r="R398" s="774"/>
      <c r="S398" s="774"/>
      <c r="T398" s="774"/>
      <c r="U398" s="774"/>
      <c r="V398" s="775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655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64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10</v>
      </c>
      <c r="Y401" s="762">
        <f>IFERROR(IF(X401="",0,CEILING((X401/$H401),1)*$H401),"")</f>
        <v>10.8</v>
      </c>
      <c r="Z401" s="36">
        <f>IFERROR(IF(Y401=0,"",ROUNDUP(Y401/H401,0)*0.00753),"")</f>
        <v>4.5179999999999998E-2</v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11.377777777777778</v>
      </c>
      <c r="BN401" s="64">
        <f>IFERROR(Y401*I401/H401,"0")</f>
        <v>12.288</v>
      </c>
      <c r="BO401" s="64">
        <f>IFERROR(1/J401*(X401/H401),"0")</f>
        <v>3.5612535612535613E-2</v>
      </c>
      <c r="BP401" s="64">
        <f>IFERROR(1/J401*(Y401/H401),"0")</f>
        <v>3.8461538461538464E-2</v>
      </c>
    </row>
    <row r="402" spans="1:68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71</v>
      </c>
      <c r="Q402" s="774"/>
      <c r="R402" s="774"/>
      <c r="S402" s="774"/>
      <c r="T402" s="774"/>
      <c r="U402" s="774"/>
      <c r="V402" s="775"/>
      <c r="W402" s="37" t="s">
        <v>72</v>
      </c>
      <c r="X402" s="763">
        <f>IFERROR(X401/H401,"0")</f>
        <v>5.5555555555555554</v>
      </c>
      <c r="Y402" s="763">
        <f>IFERROR(Y401/H401,"0")</f>
        <v>6</v>
      </c>
      <c r="Z402" s="763">
        <f>IFERROR(IF(Z401="",0,Z401),"0")</f>
        <v>4.5179999999999998E-2</v>
      </c>
      <c r="AA402" s="764"/>
      <c r="AB402" s="764"/>
      <c r="AC402" s="764"/>
    </row>
    <row r="403" spans="1:68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71</v>
      </c>
      <c r="Q403" s="774"/>
      <c r="R403" s="774"/>
      <c r="S403" s="774"/>
      <c r="T403" s="774"/>
      <c r="U403" s="774"/>
      <c r="V403" s="775"/>
      <c r="W403" s="37" t="s">
        <v>69</v>
      </c>
      <c r="X403" s="763">
        <f>IFERROR(SUM(X401:X401),"0")</f>
        <v>10</v>
      </c>
      <c r="Y403" s="763">
        <f>IFERROR(SUM(Y401:Y401),"0")</f>
        <v>10.8</v>
      </c>
      <c r="Z403" s="37"/>
      <c r="AA403" s="764"/>
      <c r="AB403" s="764"/>
      <c r="AC403" s="764"/>
    </row>
    <row r="404" spans="1:68" ht="14.25" hidden="1" customHeight="1" x14ac:dyDescent="0.25">
      <c r="A404" s="785" t="s">
        <v>73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hidden="1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25</v>
      </c>
      <c r="Y406" s="762">
        <f>IFERROR(IF(X406="",0,CEILING((X406/$H406),1)*$H406),"")</f>
        <v>25.200000000000003</v>
      </c>
      <c r="Z406" s="36">
        <f>IFERROR(IF(Y406=0,"",ROUNDUP(Y406/H406,0)*0.00753),"")</f>
        <v>9.0359999999999996E-2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28.238095238095237</v>
      </c>
      <c r="BN406" s="64">
        <f>IFERROR(Y406*I406/H406,"0")</f>
        <v>28.464000000000002</v>
      </c>
      <c r="BO406" s="64">
        <f>IFERROR(1/J406*(X406/H406),"0")</f>
        <v>7.6312576312576319E-2</v>
      </c>
      <c r="BP406" s="64">
        <f>IFERROR(1/J406*(Y406/H406),"0")</f>
        <v>7.6923076923076927E-2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15</v>
      </c>
      <c r="Y407" s="762">
        <f>IFERROR(IF(X407="",0,CEILING((X407/$H407),1)*$H407),"")</f>
        <v>16.8</v>
      </c>
      <c r="Z407" s="36">
        <f>IFERROR(IF(Y407=0,"",ROUNDUP(Y407/H407,0)*0.00753),"")</f>
        <v>6.0240000000000002E-2</v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16.857142857142854</v>
      </c>
      <c r="BN407" s="64">
        <f>IFERROR(Y407*I407/H407,"0")</f>
        <v>18.88</v>
      </c>
      <c r="BO407" s="64">
        <f>IFERROR(1/J407*(X407/H407),"0")</f>
        <v>4.5787545787545784E-2</v>
      </c>
      <c r="BP407" s="64">
        <f>IFERROR(1/J407*(Y407/H407),"0")</f>
        <v>5.128205128205128E-2</v>
      </c>
    </row>
    <row r="408" spans="1:68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71</v>
      </c>
      <c r="Q408" s="774"/>
      <c r="R408" s="774"/>
      <c r="S408" s="774"/>
      <c r="T408" s="774"/>
      <c r="U408" s="774"/>
      <c r="V408" s="775"/>
      <c r="W408" s="37" t="s">
        <v>72</v>
      </c>
      <c r="X408" s="763">
        <f>IFERROR(X405/H405,"0")+IFERROR(X406/H406,"0")+IFERROR(X407/H407,"0")</f>
        <v>19.047619047619047</v>
      </c>
      <c r="Y408" s="763">
        <f>IFERROR(Y405/H405,"0")+IFERROR(Y406/H406,"0")+IFERROR(Y407/H407,"0")</f>
        <v>20</v>
      </c>
      <c r="Z408" s="763">
        <f>IFERROR(IF(Z405="",0,Z405),"0")+IFERROR(IF(Z406="",0,Z406),"0")+IFERROR(IF(Z407="",0,Z407),"0")</f>
        <v>0.15060000000000001</v>
      </c>
      <c r="AA408" s="764"/>
      <c r="AB408" s="764"/>
      <c r="AC408" s="764"/>
    </row>
    <row r="409" spans="1:68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71</v>
      </c>
      <c r="Q409" s="774"/>
      <c r="R409" s="774"/>
      <c r="S409" s="774"/>
      <c r="T409" s="774"/>
      <c r="U409" s="774"/>
      <c r="V409" s="775"/>
      <c r="W409" s="37" t="s">
        <v>69</v>
      </c>
      <c r="X409" s="763">
        <f>IFERROR(SUM(X405:X407),"0")</f>
        <v>40</v>
      </c>
      <c r="Y409" s="763">
        <f>IFERROR(SUM(Y405:Y407),"0")</f>
        <v>42</v>
      </c>
      <c r="Z409" s="37"/>
      <c r="AA409" s="764"/>
      <c r="AB409" s="764"/>
      <c r="AC409" s="764"/>
    </row>
    <row r="410" spans="1:68" ht="27.75" hidden="1" customHeight="1" x14ac:dyDescent="0.2">
      <c r="A410" s="949" t="s">
        <v>668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669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114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1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30</v>
      </c>
      <c r="Y413" s="762">
        <f t="shared" ref="Y413:Y423" si="77">IFERROR(IF(X413="",0,CEILING((X413/$H413),1)*$H413),"")</f>
        <v>30</v>
      </c>
      <c r="Z413" s="36">
        <f>IFERROR(IF(Y413=0,"",ROUNDUP(Y413/H413,0)*0.02175),"")</f>
        <v>4.3499999999999997E-2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30.96</v>
      </c>
      <c r="BN413" s="64">
        <f t="shared" ref="BN413:BN423" si="79">IFERROR(Y413*I413/H413,"0")</f>
        <v>30.96</v>
      </c>
      <c r="BO413" s="64">
        <f t="shared" ref="BO413:BO423" si="80">IFERROR(1/J413*(X413/H413),"0")</f>
        <v>4.1666666666666664E-2</v>
      </c>
      <c r="BP413" s="64">
        <f t="shared" ref="BP413:BP423" si="81">IFERROR(1/J413*(Y413/H413),"0")</f>
        <v>4.1666666666666664E-2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10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90</v>
      </c>
      <c r="Y415" s="762">
        <f t="shared" si="77"/>
        <v>90</v>
      </c>
      <c r="Z415" s="36">
        <f>IFERROR(IF(Y415=0,"",ROUNDUP(Y415/H415,0)*0.02175),"")</f>
        <v>0.1305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92.88000000000001</v>
      </c>
      <c r="BN415" s="64">
        <f t="shared" si="79"/>
        <v>92.88000000000001</v>
      </c>
      <c r="BO415" s="64">
        <f t="shared" si="80"/>
        <v>0.125</v>
      </c>
      <c r="BP415" s="64">
        <f t="shared" si="81"/>
        <v>0.125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155</v>
      </c>
      <c r="Y418" s="762">
        <f t="shared" si="77"/>
        <v>165</v>
      </c>
      <c r="Z418" s="36">
        <f>IFERROR(IF(Y418=0,"",ROUNDUP(Y418/H418,0)*0.02175),"")</f>
        <v>0.23924999999999999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159.96</v>
      </c>
      <c r="BN418" s="64">
        <f t="shared" si="79"/>
        <v>170.28000000000003</v>
      </c>
      <c r="BO418" s="64">
        <f t="shared" si="80"/>
        <v>0.21527777777777779</v>
      </c>
      <c r="BP418" s="64">
        <f t="shared" si="81"/>
        <v>0.22916666666666666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71</v>
      </c>
      <c r="Q424" s="774"/>
      <c r="R424" s="774"/>
      <c r="S424" s="774"/>
      <c r="T424" s="774"/>
      <c r="U424" s="774"/>
      <c r="V424" s="775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18.333333333333336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0.41325000000000001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71</v>
      </c>
      <c r="Q425" s="774"/>
      <c r="R425" s="774"/>
      <c r="S425" s="774"/>
      <c r="T425" s="774"/>
      <c r="U425" s="774"/>
      <c r="V425" s="775"/>
      <c r="W425" s="37" t="s">
        <v>69</v>
      </c>
      <c r="X425" s="763">
        <f>IFERROR(SUM(X413:X423),"0")</f>
        <v>275</v>
      </c>
      <c r="Y425" s="763">
        <f>IFERROR(SUM(Y413:Y423),"0")</f>
        <v>285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168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220</v>
      </c>
      <c r="Y427" s="762">
        <f>IFERROR(IF(X427="",0,CEILING((X427/$H427),1)*$H427),"")</f>
        <v>225</v>
      </c>
      <c r="Z427" s="36">
        <f>IFERROR(IF(Y427=0,"",ROUNDUP(Y427/H427,0)*0.02175),"")</f>
        <v>0.32624999999999998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227.04</v>
      </c>
      <c r="BN427" s="64">
        <f>IFERROR(Y427*I427/H427,"0")</f>
        <v>232.2</v>
      </c>
      <c r="BO427" s="64">
        <f>IFERROR(1/J427*(X427/H427),"0")</f>
        <v>0.30555555555555552</v>
      </c>
      <c r="BP427" s="64">
        <f>IFERROR(1/J427*(Y427/H427),"0")</f>
        <v>0.3125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71</v>
      </c>
      <c r="Q429" s="774"/>
      <c r="R429" s="774"/>
      <c r="S429" s="774"/>
      <c r="T429" s="774"/>
      <c r="U429" s="774"/>
      <c r="V429" s="775"/>
      <c r="W429" s="37" t="s">
        <v>72</v>
      </c>
      <c r="X429" s="763">
        <f>IFERROR(X427/H427,"0")+IFERROR(X428/H428,"0")</f>
        <v>14.666666666666666</v>
      </c>
      <c r="Y429" s="763">
        <f>IFERROR(Y427/H427,"0")+IFERROR(Y428/H428,"0")</f>
        <v>15</v>
      </c>
      <c r="Z429" s="763">
        <f>IFERROR(IF(Z427="",0,Z427),"0")+IFERROR(IF(Z428="",0,Z428),"0")</f>
        <v>0.32624999999999998</v>
      </c>
      <c r="AA429" s="764"/>
      <c r="AB429" s="764"/>
      <c r="AC429" s="764"/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71</v>
      </c>
      <c r="Q430" s="774"/>
      <c r="R430" s="774"/>
      <c r="S430" s="774"/>
      <c r="T430" s="774"/>
      <c r="U430" s="774"/>
      <c r="V430" s="775"/>
      <c r="W430" s="37" t="s">
        <v>69</v>
      </c>
      <c r="X430" s="763">
        <f>IFERROR(SUM(X427:X428),"0")</f>
        <v>220</v>
      </c>
      <c r="Y430" s="763">
        <f>IFERROR(SUM(Y427:Y428),"0")</f>
        <v>225</v>
      </c>
      <c r="Z430" s="37"/>
      <c r="AA430" s="764"/>
      <c r="AB430" s="764"/>
      <c r="AC430" s="764"/>
    </row>
    <row r="431" spans="1:68" ht="14.25" hidden="1" customHeight="1" x14ac:dyDescent="0.25">
      <c r="A431" s="785" t="s">
        <v>73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71</v>
      </c>
      <c r="Q435" s="774"/>
      <c r="R435" s="774"/>
      <c r="S435" s="774"/>
      <c r="T435" s="774"/>
      <c r="U435" s="774"/>
      <c r="V435" s="775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71</v>
      </c>
      <c r="Q436" s="774"/>
      <c r="R436" s="774"/>
      <c r="S436" s="774"/>
      <c r="T436" s="774"/>
      <c r="U436" s="774"/>
      <c r="V436" s="775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214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71</v>
      </c>
      <c r="Q440" s="774"/>
      <c r="R440" s="774"/>
      <c r="S440" s="774"/>
      <c r="T440" s="774"/>
      <c r="U440" s="774"/>
      <c r="V440" s="775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71</v>
      </c>
      <c r="Q441" s="774"/>
      <c r="R441" s="774"/>
      <c r="S441" s="774"/>
      <c r="T441" s="774"/>
      <c r="U441" s="774"/>
      <c r="V441" s="775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79" t="s">
        <v>714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114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8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1090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71</v>
      </c>
      <c r="Q451" s="774"/>
      <c r="R451" s="774"/>
      <c r="S451" s="774"/>
      <c r="T451" s="774"/>
      <c r="U451" s="774"/>
      <c r="V451" s="775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71</v>
      </c>
      <c r="Q452" s="774"/>
      <c r="R452" s="774"/>
      <c r="S452" s="774"/>
      <c r="T452" s="774"/>
      <c r="U452" s="774"/>
      <c r="V452" s="775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64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71</v>
      </c>
      <c r="Q456" s="774"/>
      <c r="R456" s="774"/>
      <c r="S456" s="774"/>
      <c r="T456" s="774"/>
      <c r="U456" s="774"/>
      <c r="V456" s="775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71</v>
      </c>
      <c r="Q457" s="774"/>
      <c r="R457" s="774"/>
      <c r="S457" s="774"/>
      <c r="T457" s="774"/>
      <c r="U457" s="774"/>
      <c r="V457" s="775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73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hidden="1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71</v>
      </c>
      <c r="Q464" s="774"/>
      <c r="R464" s="774"/>
      <c r="S464" s="774"/>
      <c r="T464" s="774"/>
      <c r="U464" s="774"/>
      <c r="V464" s="775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71</v>
      </c>
      <c r="Q465" s="774"/>
      <c r="R465" s="774"/>
      <c r="S465" s="774"/>
      <c r="T465" s="774"/>
      <c r="U465" s="774"/>
      <c r="V465" s="775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214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71</v>
      </c>
      <c r="Q468" s="774"/>
      <c r="R468" s="774"/>
      <c r="S468" s="774"/>
      <c r="T468" s="774"/>
      <c r="U468" s="774"/>
      <c r="V468" s="775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71</v>
      </c>
      <c r="Q469" s="774"/>
      <c r="R469" s="774"/>
      <c r="S469" s="774"/>
      <c r="T469" s="774"/>
      <c r="U469" s="774"/>
      <c r="V469" s="775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753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754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114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71</v>
      </c>
      <c r="Q474" s="774"/>
      <c r="R474" s="774"/>
      <c r="S474" s="774"/>
      <c r="T474" s="774"/>
      <c r="U474" s="774"/>
      <c r="V474" s="775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71</v>
      </c>
      <c r="Q475" s="774"/>
      <c r="R475" s="774"/>
      <c r="S475" s="774"/>
      <c r="T475" s="774"/>
      <c r="U475" s="774"/>
      <c r="V475" s="775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64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11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13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8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897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0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71</v>
      </c>
      <c r="Q496" s="774"/>
      <c r="R496" s="774"/>
      <c r="S496" s="774"/>
      <c r="T496" s="774"/>
      <c r="U496" s="774"/>
      <c r="V496" s="775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71</v>
      </c>
      <c r="Q497" s="774"/>
      <c r="R497" s="774"/>
      <c r="S497" s="774"/>
      <c r="T497" s="774"/>
      <c r="U497" s="774"/>
      <c r="V497" s="775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5" t="s">
        <v>73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71</v>
      </c>
      <c r="Q501" s="774"/>
      <c r="R501" s="774"/>
      <c r="S501" s="774"/>
      <c r="T501" s="774"/>
      <c r="U501" s="774"/>
      <c r="V501" s="775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71</v>
      </c>
      <c r="Q502" s="774"/>
      <c r="R502" s="774"/>
      <c r="S502" s="774"/>
      <c r="T502" s="774"/>
      <c r="U502" s="774"/>
      <c r="V502" s="775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103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2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3</v>
      </c>
      <c r="BN504" s="64">
        <f>IFERROR(Y504*I504/H504,"0")</f>
        <v>3.6000000000000005</v>
      </c>
      <c r="BO504" s="64">
        <f>IFERROR(1/J504*(X504/H504),"0")</f>
        <v>8.3333333333333332E-3</v>
      </c>
      <c r="BP504" s="64">
        <f>IFERROR(1/J504*(Y504/H504),"0")</f>
        <v>0.01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2</v>
      </c>
      <c r="Y505" s="762">
        <f>IFERROR(IF(X505="",0,CEILING((X505/$H505),1)*$H505),"")</f>
        <v>2.64</v>
      </c>
      <c r="Z505" s="36">
        <f>IFERROR(IF(Y505=0,"",ROUNDUP(Y505/H505,0)*0.00627),"")</f>
        <v>1.2540000000000001E-2</v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2.8484848484848482</v>
      </c>
      <c r="BN505" s="64">
        <f>IFERROR(Y505*I505/H505,"0")</f>
        <v>3.7599999999999993</v>
      </c>
      <c r="BO505" s="64">
        <f>IFERROR(1/J505*(X505/H505),"0")</f>
        <v>7.575757575757576E-3</v>
      </c>
      <c r="BP505" s="64">
        <f>IFERROR(1/J505*(Y505/H505),"0")</f>
        <v>0.01</v>
      </c>
    </row>
    <row r="506" spans="1:68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71</v>
      </c>
      <c r="Q506" s="774"/>
      <c r="R506" s="774"/>
      <c r="S506" s="774"/>
      <c r="T506" s="774"/>
      <c r="U506" s="774"/>
      <c r="V506" s="775"/>
      <c r="W506" s="37" t="s">
        <v>72</v>
      </c>
      <c r="X506" s="763">
        <f>IFERROR(X504/H504,"0")+IFERROR(X505/H505,"0")</f>
        <v>3.1818181818181817</v>
      </c>
      <c r="Y506" s="763">
        <f>IFERROR(Y504/H504,"0")+IFERROR(Y505/H505,"0")</f>
        <v>4</v>
      </c>
      <c r="Z506" s="763">
        <f>IFERROR(IF(Z504="",0,Z504),"0")+IFERROR(IF(Z505="",0,Z505),"0")</f>
        <v>2.5080000000000002E-2</v>
      </c>
      <c r="AA506" s="764"/>
      <c r="AB506" s="764"/>
      <c r="AC506" s="764"/>
    </row>
    <row r="507" spans="1:68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71</v>
      </c>
      <c r="Q507" s="774"/>
      <c r="R507" s="774"/>
      <c r="S507" s="774"/>
      <c r="T507" s="774"/>
      <c r="U507" s="774"/>
      <c r="V507" s="775"/>
      <c r="W507" s="37" t="s">
        <v>69</v>
      </c>
      <c r="X507" s="763">
        <f>IFERROR(SUM(X504:X505),"0")</f>
        <v>4</v>
      </c>
      <c r="Y507" s="763">
        <f>IFERROR(SUM(Y504:Y505),"0")</f>
        <v>5.04</v>
      </c>
      <c r="Z507" s="37"/>
      <c r="AA507" s="764"/>
      <c r="AB507" s="764"/>
      <c r="AC507" s="764"/>
    </row>
    <row r="508" spans="1:68" ht="16.5" hidden="1" customHeight="1" x14ac:dyDescent="0.25">
      <c r="A508" s="779" t="s">
        <v>813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168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71</v>
      </c>
      <c r="Q511" s="774"/>
      <c r="R511" s="774"/>
      <c r="S511" s="774"/>
      <c r="T511" s="774"/>
      <c r="U511" s="774"/>
      <c r="V511" s="775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71</v>
      </c>
      <c r="Q512" s="774"/>
      <c r="R512" s="774"/>
      <c r="S512" s="774"/>
      <c r="T512" s="774"/>
      <c r="U512" s="774"/>
      <c r="V512" s="775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64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95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1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71</v>
      </c>
      <c r="Q519" s="774"/>
      <c r="R519" s="774"/>
      <c r="S519" s="774"/>
      <c r="T519" s="774"/>
      <c r="U519" s="774"/>
      <c r="V519" s="775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71</v>
      </c>
      <c r="Q520" s="774"/>
      <c r="R520" s="774"/>
      <c r="S520" s="774"/>
      <c r="T520" s="774"/>
      <c r="U520" s="774"/>
      <c r="V520" s="775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103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71</v>
      </c>
      <c r="Q523" s="774"/>
      <c r="R523" s="774"/>
      <c r="S523" s="774"/>
      <c r="T523" s="774"/>
      <c r="U523" s="774"/>
      <c r="V523" s="775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71</v>
      </c>
      <c r="Q524" s="774"/>
      <c r="R524" s="774"/>
      <c r="S524" s="774"/>
      <c r="T524" s="774"/>
      <c r="U524" s="774"/>
      <c r="V524" s="775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832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71</v>
      </c>
      <c r="Q527" s="774"/>
      <c r="R527" s="774"/>
      <c r="S527" s="774"/>
      <c r="T527" s="774"/>
      <c r="U527" s="774"/>
      <c r="V527" s="775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71</v>
      </c>
      <c r="Q528" s="774"/>
      <c r="R528" s="774"/>
      <c r="S528" s="774"/>
      <c r="T528" s="774"/>
      <c r="U528" s="774"/>
      <c r="V528" s="775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79" t="s">
        <v>836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64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790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71</v>
      </c>
      <c r="Q535" s="774"/>
      <c r="R535" s="774"/>
      <c r="S535" s="774"/>
      <c r="T535" s="774"/>
      <c r="U535" s="774"/>
      <c r="V535" s="775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71</v>
      </c>
      <c r="Q536" s="774"/>
      <c r="R536" s="774"/>
      <c r="S536" s="774"/>
      <c r="T536" s="774"/>
      <c r="U536" s="774"/>
      <c r="V536" s="775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79" t="s">
        <v>849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64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71</v>
      </c>
      <c r="Q540" s="774"/>
      <c r="R540" s="774"/>
      <c r="S540" s="774"/>
      <c r="T540" s="774"/>
      <c r="U540" s="774"/>
      <c r="V540" s="775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71</v>
      </c>
      <c r="Q541" s="774"/>
      <c r="R541" s="774"/>
      <c r="S541" s="774"/>
      <c r="T541" s="774"/>
      <c r="U541" s="774"/>
      <c r="V541" s="775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853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853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114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hidden="1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24</v>
      </c>
      <c r="Y551" s="762">
        <f t="shared" si="94"/>
        <v>25.2</v>
      </c>
      <c r="Z551" s="36">
        <f>IFERROR(IF(Y551=0,"",ROUNDUP(Y551/H551,0)*0.00902),"")</f>
        <v>6.3140000000000002E-2</v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25.4</v>
      </c>
      <c r="BN551" s="64">
        <f t="shared" si="97"/>
        <v>26.669999999999998</v>
      </c>
      <c r="BO551" s="64">
        <f t="shared" si="98"/>
        <v>5.0505050505050504E-2</v>
      </c>
      <c r="BP551" s="64">
        <f t="shared" si="99"/>
        <v>5.3030303030303032E-2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1192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1128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899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71</v>
      </c>
      <c r="Q556" s="774"/>
      <c r="R556" s="774"/>
      <c r="S556" s="774"/>
      <c r="T556" s="774"/>
      <c r="U556" s="774"/>
      <c r="V556" s="775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6.6666666666666661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6.3140000000000002E-2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71</v>
      </c>
      <c r="Q557" s="774"/>
      <c r="R557" s="774"/>
      <c r="S557" s="774"/>
      <c r="T557" s="774"/>
      <c r="U557" s="774"/>
      <c r="V557" s="775"/>
      <c r="W557" s="37" t="s">
        <v>69</v>
      </c>
      <c r="X557" s="763">
        <f>IFERROR(SUM(X545:X555),"0")</f>
        <v>24</v>
      </c>
      <c r="Y557" s="763">
        <f>IFERROR(SUM(Y545:Y555),"0")</f>
        <v>25.2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168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hidden="1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973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71</v>
      </c>
      <c r="Q562" s="774"/>
      <c r="R562" s="774"/>
      <c r="S562" s="774"/>
      <c r="T562" s="774"/>
      <c r="U562" s="774"/>
      <c r="V562" s="775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71</v>
      </c>
      <c r="Q563" s="774"/>
      <c r="R563" s="774"/>
      <c r="S563" s="774"/>
      <c r="T563" s="774"/>
      <c r="U563" s="774"/>
      <c r="V563" s="775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5" t="s">
        <v>64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hidden="1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812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1146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1121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71</v>
      </c>
      <c r="Q574" s="774"/>
      <c r="R574" s="774"/>
      <c r="S574" s="774"/>
      <c r="T574" s="774"/>
      <c r="U574" s="774"/>
      <c r="V574" s="775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71</v>
      </c>
      <c r="Q575" s="774"/>
      <c r="R575" s="774"/>
      <c r="S575" s="774"/>
      <c r="T575" s="774"/>
      <c r="U575" s="774"/>
      <c r="V575" s="775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5" t="s">
        <v>73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71</v>
      </c>
      <c r="Q580" s="774"/>
      <c r="R580" s="774"/>
      <c r="S580" s="774"/>
      <c r="T580" s="774"/>
      <c r="U580" s="774"/>
      <c r="V580" s="775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71</v>
      </c>
      <c r="Q581" s="774"/>
      <c r="R581" s="774"/>
      <c r="S581" s="774"/>
      <c r="T581" s="774"/>
      <c r="U581" s="774"/>
      <c r="V581" s="775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214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1126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71</v>
      </c>
      <c r="Q585" s="774"/>
      <c r="R585" s="774"/>
      <c r="S585" s="774"/>
      <c r="T585" s="774"/>
      <c r="U585" s="774"/>
      <c r="V585" s="775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71</v>
      </c>
      <c r="Q586" s="774"/>
      <c r="R586" s="774"/>
      <c r="S586" s="774"/>
      <c r="T586" s="774"/>
      <c r="U586" s="774"/>
      <c r="V586" s="775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928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928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114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1046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71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1059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1083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1198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1033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980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71</v>
      </c>
      <c r="Q597" s="774"/>
      <c r="R597" s="774"/>
      <c r="S597" s="774"/>
      <c r="T597" s="774"/>
      <c r="U597" s="774"/>
      <c r="V597" s="775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71</v>
      </c>
      <c r="Q598" s="774"/>
      <c r="R598" s="774"/>
      <c r="S598" s="774"/>
      <c r="T598" s="774"/>
      <c r="U598" s="774"/>
      <c r="V598" s="775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168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1197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979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48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71</v>
      </c>
      <c r="Q604" s="774"/>
      <c r="R604" s="774"/>
      <c r="S604" s="774"/>
      <c r="T604" s="774"/>
      <c r="U604" s="774"/>
      <c r="V604" s="775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71</v>
      </c>
      <c r="Q605" s="774"/>
      <c r="R605" s="774"/>
      <c r="S605" s="774"/>
      <c r="T605" s="774"/>
      <c r="U605" s="774"/>
      <c r="V605" s="775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64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93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1032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1029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1074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31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982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1195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71</v>
      </c>
      <c r="Q614" s="774"/>
      <c r="R614" s="774"/>
      <c r="S614" s="774"/>
      <c r="T614" s="774"/>
      <c r="U614" s="774"/>
      <c r="V614" s="775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71</v>
      </c>
      <c r="Q615" s="774"/>
      <c r="R615" s="774"/>
      <c r="S615" s="774"/>
      <c r="T615" s="774"/>
      <c r="U615" s="774"/>
      <c r="V615" s="775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5" t="s">
        <v>73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hidden="1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886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92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76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93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8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5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1055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1130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71</v>
      </c>
      <c r="Q625" s="774"/>
      <c r="R625" s="774"/>
      <c r="S625" s="774"/>
      <c r="T625" s="774"/>
      <c r="U625" s="774"/>
      <c r="V625" s="775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71</v>
      </c>
      <c r="Q626" s="774"/>
      <c r="R626" s="774"/>
      <c r="S626" s="774"/>
      <c r="T626" s="774"/>
      <c r="U626" s="774"/>
      <c r="V626" s="775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214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1167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0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960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918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71</v>
      </c>
      <c r="Q632" s="774"/>
      <c r="R632" s="774"/>
      <c r="S632" s="774"/>
      <c r="T632" s="774"/>
      <c r="U632" s="774"/>
      <c r="V632" s="775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71</v>
      </c>
      <c r="Q633" s="774"/>
      <c r="R633" s="774"/>
      <c r="S633" s="774"/>
      <c r="T633" s="774"/>
      <c r="U633" s="774"/>
      <c r="V633" s="775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1027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114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882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1125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71</v>
      </c>
      <c r="Q638" s="774"/>
      <c r="R638" s="774"/>
      <c r="S638" s="774"/>
      <c r="T638" s="774"/>
      <c r="U638" s="774"/>
      <c r="V638" s="775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71</v>
      </c>
      <c r="Q639" s="774"/>
      <c r="R639" s="774"/>
      <c r="S639" s="774"/>
      <c r="T639" s="774"/>
      <c r="U639" s="774"/>
      <c r="V639" s="775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168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884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71</v>
      </c>
      <c r="Q642" s="774"/>
      <c r="R642" s="774"/>
      <c r="S642" s="774"/>
      <c r="T642" s="774"/>
      <c r="U642" s="774"/>
      <c r="V642" s="775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71</v>
      </c>
      <c r="Q643" s="774"/>
      <c r="R643" s="774"/>
      <c r="S643" s="774"/>
      <c r="T643" s="774"/>
      <c r="U643" s="774"/>
      <c r="V643" s="775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64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1067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71</v>
      </c>
      <c r="Q646" s="774"/>
      <c r="R646" s="774"/>
      <c r="S646" s="774"/>
      <c r="T646" s="774"/>
      <c r="U646" s="774"/>
      <c r="V646" s="775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71</v>
      </c>
      <c r="Q647" s="774"/>
      <c r="R647" s="774"/>
      <c r="S647" s="774"/>
      <c r="T647" s="774"/>
      <c r="U647" s="774"/>
      <c r="V647" s="775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73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1030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71</v>
      </c>
      <c r="Q650" s="774"/>
      <c r="R650" s="774"/>
      <c r="S650" s="774"/>
      <c r="T650" s="774"/>
      <c r="U650" s="774"/>
      <c r="V650" s="775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71</v>
      </c>
      <c r="Q651" s="774"/>
      <c r="R651" s="774"/>
      <c r="S651" s="774"/>
      <c r="T651" s="774"/>
      <c r="U651" s="774"/>
      <c r="V651" s="775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1048</v>
      </c>
      <c r="Q652" s="815"/>
      <c r="R652" s="815"/>
      <c r="S652" s="815"/>
      <c r="T652" s="815"/>
      <c r="U652" s="815"/>
      <c r="V652" s="80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1881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1954.3400000000001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1049</v>
      </c>
      <c r="Q653" s="815"/>
      <c r="R653" s="815"/>
      <c r="S653" s="815"/>
      <c r="T653" s="815"/>
      <c r="U653" s="815"/>
      <c r="V653" s="804"/>
      <c r="W653" s="37" t="s">
        <v>69</v>
      </c>
      <c r="X653" s="763">
        <f>IFERROR(SUM(BM22:BM649),"0")</f>
        <v>1984.7931540170071</v>
      </c>
      <c r="Y653" s="763">
        <f>IFERROR(SUM(BN22:BN649),"0")</f>
        <v>2062.748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1050</v>
      </c>
      <c r="Q654" s="815"/>
      <c r="R654" s="815"/>
      <c r="S654" s="815"/>
      <c r="T654" s="815"/>
      <c r="U654" s="815"/>
      <c r="V654" s="804"/>
      <c r="W654" s="37" t="s">
        <v>1051</v>
      </c>
      <c r="X654" s="38">
        <f>ROUNDUP(SUM(BO22:BO649),0)</f>
        <v>4</v>
      </c>
      <c r="Y654" s="38">
        <f>ROUNDUP(SUM(BP22:BP649),0)</f>
        <v>4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1052</v>
      </c>
      <c r="Q655" s="815"/>
      <c r="R655" s="815"/>
      <c r="S655" s="815"/>
      <c r="T655" s="815"/>
      <c r="U655" s="815"/>
      <c r="V655" s="804"/>
      <c r="W655" s="37" t="s">
        <v>69</v>
      </c>
      <c r="X655" s="763">
        <f>GrossWeightTotal+PalletQtyTotal*25</f>
        <v>2084.7931540170071</v>
      </c>
      <c r="Y655" s="763">
        <f>GrossWeightTotalR+PalletQtyTotalR*25</f>
        <v>2162.748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1053</v>
      </c>
      <c r="Q656" s="815"/>
      <c r="R656" s="815"/>
      <c r="S656" s="815"/>
      <c r="T656" s="815"/>
      <c r="U656" s="815"/>
      <c r="V656" s="80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331.06725355254764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345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1054</v>
      </c>
      <c r="Q657" s="815"/>
      <c r="R657" s="815"/>
      <c r="S657" s="815"/>
      <c r="T657" s="815"/>
      <c r="U657" s="815"/>
      <c r="V657" s="80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4.0943899999999998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83" t="s">
        <v>112</v>
      </c>
      <c r="D659" s="868"/>
      <c r="E659" s="868"/>
      <c r="F659" s="868"/>
      <c r="G659" s="868"/>
      <c r="H659" s="869"/>
      <c r="I659" s="783" t="s">
        <v>334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668</v>
      </c>
      <c r="X659" s="869"/>
      <c r="Y659" s="783" t="s">
        <v>753</v>
      </c>
      <c r="Z659" s="868"/>
      <c r="AA659" s="868"/>
      <c r="AB659" s="869"/>
      <c r="AC659" s="758" t="s">
        <v>853</v>
      </c>
      <c r="AD659" s="783" t="s">
        <v>928</v>
      </c>
      <c r="AE659" s="869"/>
      <c r="AF659" s="759"/>
    </row>
    <row r="660" spans="1:32" ht="14.25" customHeight="1" thickTop="1" x14ac:dyDescent="0.2">
      <c r="A660" s="911" t="s">
        <v>1057</v>
      </c>
      <c r="B660" s="783" t="s">
        <v>63</v>
      </c>
      <c r="C660" s="783" t="s">
        <v>113</v>
      </c>
      <c r="D660" s="783" t="s">
        <v>138</v>
      </c>
      <c r="E660" s="783" t="s">
        <v>222</v>
      </c>
      <c r="F660" s="783" t="s">
        <v>247</v>
      </c>
      <c r="G660" s="783" t="s">
        <v>298</v>
      </c>
      <c r="H660" s="783" t="s">
        <v>112</v>
      </c>
      <c r="I660" s="783" t="s">
        <v>335</v>
      </c>
      <c r="J660" s="783" t="s">
        <v>360</v>
      </c>
      <c r="K660" s="783" t="s">
        <v>433</v>
      </c>
      <c r="L660" s="783" t="s">
        <v>453</v>
      </c>
      <c r="M660" s="783" t="s">
        <v>479</v>
      </c>
      <c r="N660" s="759"/>
      <c r="O660" s="783" t="s">
        <v>508</v>
      </c>
      <c r="P660" s="783" t="s">
        <v>511</v>
      </c>
      <c r="Q660" s="783" t="s">
        <v>520</v>
      </c>
      <c r="R660" s="783" t="s">
        <v>538</v>
      </c>
      <c r="S660" s="783" t="s">
        <v>548</v>
      </c>
      <c r="T660" s="783" t="s">
        <v>561</v>
      </c>
      <c r="U660" s="783" t="s">
        <v>569</v>
      </c>
      <c r="V660" s="783" t="s">
        <v>655</v>
      </c>
      <c r="W660" s="783" t="s">
        <v>669</v>
      </c>
      <c r="X660" s="783" t="s">
        <v>714</v>
      </c>
      <c r="Y660" s="783" t="s">
        <v>754</v>
      </c>
      <c r="Z660" s="783" t="s">
        <v>813</v>
      </c>
      <c r="AA660" s="783" t="s">
        <v>836</v>
      </c>
      <c r="AB660" s="783" t="s">
        <v>849</v>
      </c>
      <c r="AC660" s="783" t="s">
        <v>853</v>
      </c>
      <c r="AD660" s="783" t="s">
        <v>928</v>
      </c>
      <c r="AE660" s="783" t="s">
        <v>1027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143.19999999999999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315</v>
      </c>
      <c r="E662" s="46">
        <f>IFERROR(Y107*1,"0")+IFERROR(Y108*1,"0")+IFERROR(Y109*1,"0")+IFERROR(Y110*1,"0")+IFERROR(Y114*1,"0")+IFERROR(Y115*1,"0")+IFERROR(Y116*1,"0")+IFERROR(Y117*1,"0")+IFERROR(Y118*1,"0")</f>
        <v>102.6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90.9</v>
      </c>
      <c r="G662" s="46">
        <f>IFERROR(Y155*1,"0")+IFERROR(Y156*1,"0")+IFERROR(Y160*1,"0")+IFERROR(Y161*1,"0")+IFERROR(Y165*1,"0")+IFERROR(Y166*1,"0")</f>
        <v>28</v>
      </c>
      <c r="H662" s="46">
        <f>IFERROR(Y171*1,"0")+IFERROR(Y175*1,"0")+IFERROR(Y176*1,"0")+IFERROR(Y177*1,"0")+IFERROR(Y178*1,"0")+IFERROR(Y179*1,"0")+IFERROR(Y183*1,"0")+IFERROR(Y184*1,"0")+IFERROR(Y185*1,"0")</f>
        <v>33</v>
      </c>
      <c r="I662" s="46">
        <f>IFERROR(Y191*1,"0")+IFERROR(Y195*1,"0")+IFERROR(Y196*1,"0")+IFERROR(Y197*1,"0")+IFERROR(Y198*1,"0")+IFERROR(Y199*1,"0")+IFERROR(Y200*1,"0")+IFERROR(Y201*1,"0")+IFERROR(Y202*1,"0")</f>
        <v>42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63.599999999999994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12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12.600000000000001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518.4</v>
      </c>
      <c r="V662" s="46">
        <f>IFERROR(Y401*1,"0")+IFERROR(Y405*1,"0")+IFERROR(Y406*1,"0")+IFERROR(Y407*1,"0")</f>
        <v>52.8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510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5.04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25.2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81,00"/>
        <filter val="1 984,79"/>
        <filter val="1,07"/>
        <filter val="10,00"/>
        <filter val="10,03"/>
        <filter val="10,83"/>
        <filter val="100,00"/>
        <filter val="11,00"/>
        <filter val="12,00"/>
        <filter val="14,00"/>
        <filter val="14,67"/>
        <filter val="140,00"/>
        <filter val="15,00"/>
        <filter val="15,11"/>
        <filter val="15,42"/>
        <filter val="155,00"/>
        <filter val="16,00"/>
        <filter val="18,00"/>
        <filter val="18,33"/>
        <filter val="19,05"/>
        <filter val="2 084,79"/>
        <filter val="2,00"/>
        <filter val="2,31"/>
        <filter val="2,75"/>
        <filter val="20,00"/>
        <filter val="21,00"/>
        <filter val="22,00"/>
        <filter val="22,22"/>
        <filter val="220,00"/>
        <filter val="225,00"/>
        <filter val="23,00"/>
        <filter val="230,00"/>
        <filter val="24,00"/>
        <filter val="240,00"/>
        <filter val="25,00"/>
        <filter val="275,00"/>
        <filter val="28,70"/>
        <filter val="3,00"/>
        <filter val="3,18"/>
        <filter val="3,53"/>
        <filter val="30,00"/>
        <filter val="30,77"/>
        <filter val="331,07"/>
        <filter val="37,00"/>
        <filter val="4"/>
        <filter val="4,00"/>
        <filter val="40,00"/>
        <filter val="42,00"/>
        <filter val="45,00"/>
        <filter val="5,00"/>
        <filter val="5,56"/>
        <filter val="5,71"/>
        <filter val="5,75"/>
        <filter val="54,00"/>
        <filter val="54,76"/>
        <filter val="6,25"/>
        <filter val="6,67"/>
        <filter val="61,00"/>
        <filter val="68,00"/>
        <filter val="7,22"/>
        <filter val="75,00"/>
        <filter val="8,76"/>
        <filter val="9,00"/>
        <filter val="90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