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6A417E-C0E9-409B-B25E-3EE88043D2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Y497" i="1" s="1"/>
  <c r="P477" i="1"/>
  <c r="X475" i="1"/>
  <c r="X474" i="1"/>
  <c r="BO473" i="1"/>
  <c r="BM473" i="1"/>
  <c r="Y473" i="1"/>
  <c r="Y474" i="1" s="1"/>
  <c r="P473" i="1"/>
  <c r="X469" i="1"/>
  <c r="X468" i="1"/>
  <c r="BO467" i="1"/>
  <c r="BM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N324" i="1"/>
  <c r="BM324" i="1"/>
  <c r="Z324" i="1"/>
  <c r="Z325" i="1" s="1"/>
  <c r="Y324" i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BP306" i="1" s="1"/>
  <c r="P306" i="1"/>
  <c r="X303" i="1"/>
  <c r="X302" i="1"/>
  <c r="BO301" i="1"/>
  <c r="BM301" i="1"/>
  <c r="Y301" i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Z268" i="1" s="1"/>
  <c r="P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54" i="1" s="1"/>
  <c r="BM22" i="1"/>
  <c r="Y22" i="1"/>
  <c r="B662" i="1" s="1"/>
  <c r="P22" i="1"/>
  <c r="H10" i="1"/>
  <c r="A9" i="1"/>
  <c r="A10" i="1" s="1"/>
  <c r="D7" i="1"/>
  <c r="Q6" i="1"/>
  <c r="P2" i="1"/>
  <c r="BP358" i="1" l="1"/>
  <c r="BN358" i="1"/>
  <c r="Z358" i="1"/>
  <c r="BP390" i="1"/>
  <c r="BN390" i="1"/>
  <c r="Z390" i="1"/>
  <c r="BP421" i="1"/>
  <c r="BN421" i="1"/>
  <c r="Z421" i="1"/>
  <c r="BP445" i="1"/>
  <c r="BN445" i="1"/>
  <c r="Z445" i="1"/>
  <c r="BP479" i="1"/>
  <c r="BN479" i="1"/>
  <c r="Z479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3" i="1"/>
  <c r="X655" i="1" s="1"/>
  <c r="X656" i="1"/>
  <c r="Z30" i="1"/>
  <c r="BN30" i="1"/>
  <c r="Z31" i="1"/>
  <c r="BN31" i="1"/>
  <c r="Z34" i="1"/>
  <c r="BN34" i="1"/>
  <c r="Z58" i="1"/>
  <c r="BN58" i="1"/>
  <c r="Z64" i="1"/>
  <c r="BN64" i="1"/>
  <c r="Z69" i="1"/>
  <c r="BN69" i="1"/>
  <c r="Z84" i="1"/>
  <c r="BN84" i="1"/>
  <c r="Z102" i="1"/>
  <c r="BN102" i="1"/>
  <c r="Z117" i="1"/>
  <c r="BN117" i="1"/>
  <c r="F662" i="1"/>
  <c r="Z150" i="1"/>
  <c r="BN150" i="1"/>
  <c r="Z176" i="1"/>
  <c r="BN176" i="1"/>
  <c r="Z199" i="1"/>
  <c r="BN199" i="1"/>
  <c r="Z218" i="1"/>
  <c r="BN218" i="1"/>
  <c r="Z231" i="1"/>
  <c r="BN231" i="1"/>
  <c r="Z243" i="1"/>
  <c r="BN243" i="1"/>
  <c r="Z256" i="1"/>
  <c r="BN256" i="1"/>
  <c r="Z287" i="1"/>
  <c r="BN287" i="1"/>
  <c r="Z306" i="1"/>
  <c r="BN306" i="1"/>
  <c r="Z309" i="1"/>
  <c r="BN309" i="1"/>
  <c r="Y326" i="1"/>
  <c r="Y325" i="1"/>
  <c r="BP324" i="1"/>
  <c r="Y330" i="1"/>
  <c r="BP329" i="1"/>
  <c r="BN329" i="1"/>
  <c r="Z329" i="1"/>
  <c r="Z330" i="1" s="1"/>
  <c r="Y335" i="1"/>
  <c r="Y334" i="1"/>
  <c r="BP333" i="1"/>
  <c r="BN333" i="1"/>
  <c r="Z333" i="1"/>
  <c r="Z334" i="1" s="1"/>
  <c r="BP337" i="1"/>
  <c r="BN337" i="1"/>
  <c r="Z337" i="1"/>
  <c r="BP372" i="1"/>
  <c r="BN372" i="1"/>
  <c r="Z372" i="1"/>
  <c r="BP413" i="1"/>
  <c r="BN413" i="1"/>
  <c r="Z413" i="1"/>
  <c r="BP439" i="1"/>
  <c r="BN439" i="1"/>
  <c r="Z439" i="1"/>
  <c r="BP444" i="1"/>
  <c r="BN444" i="1"/>
  <c r="Z444" i="1"/>
  <c r="BP459" i="1"/>
  <c r="BN459" i="1"/>
  <c r="Z459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Z632" i="1" s="1"/>
  <c r="BP630" i="1"/>
  <c r="BN630" i="1"/>
  <c r="Z630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Z115" i="1"/>
  <c r="BN115" i="1"/>
  <c r="Z124" i="1"/>
  <c r="BN124" i="1"/>
  <c r="Z134" i="1"/>
  <c r="BN134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62" i="1"/>
  <c r="Y181" i="1"/>
  <c r="Z178" i="1"/>
  <c r="BN178" i="1"/>
  <c r="Y187" i="1"/>
  <c r="I662" i="1"/>
  <c r="Y203" i="1"/>
  <c r="Z197" i="1"/>
  <c r="BN197" i="1"/>
  <c r="Z201" i="1"/>
  <c r="BN201" i="1"/>
  <c r="J662" i="1"/>
  <c r="Z212" i="1"/>
  <c r="BN212" i="1"/>
  <c r="BP212" i="1"/>
  <c r="Y215" i="1"/>
  <c r="Y225" i="1"/>
  <c r="Z220" i="1"/>
  <c r="BN220" i="1"/>
  <c r="Z229" i="1"/>
  <c r="BN229" i="1"/>
  <c r="Z233" i="1"/>
  <c r="BN233" i="1"/>
  <c r="Z237" i="1"/>
  <c r="BN237" i="1"/>
  <c r="Z245" i="1"/>
  <c r="BN245" i="1"/>
  <c r="Z254" i="1"/>
  <c r="BN254" i="1"/>
  <c r="Z258" i="1"/>
  <c r="BN258" i="1"/>
  <c r="Z265" i="1"/>
  <c r="BN265" i="1"/>
  <c r="BP289" i="1"/>
  <c r="BN289" i="1"/>
  <c r="Z289" i="1"/>
  <c r="BP311" i="1"/>
  <c r="BN311" i="1"/>
  <c r="Z311" i="1"/>
  <c r="BP356" i="1"/>
  <c r="BN356" i="1"/>
  <c r="Z356" i="1"/>
  <c r="BP368" i="1"/>
  <c r="BN368" i="1"/>
  <c r="Z368" i="1"/>
  <c r="BP382" i="1"/>
  <c r="BN382" i="1"/>
  <c r="Z382" i="1"/>
  <c r="BP388" i="1"/>
  <c r="BN388" i="1"/>
  <c r="Z388" i="1"/>
  <c r="BP407" i="1"/>
  <c r="BN407" i="1"/>
  <c r="Z407" i="1"/>
  <c r="BP419" i="1"/>
  <c r="BN419" i="1"/>
  <c r="Z419" i="1"/>
  <c r="BP433" i="1"/>
  <c r="BN433" i="1"/>
  <c r="Z433" i="1"/>
  <c r="BP268" i="1"/>
  <c r="BN268" i="1"/>
  <c r="BP285" i="1"/>
  <c r="BN285" i="1"/>
  <c r="Z285" i="1"/>
  <c r="BP301" i="1"/>
  <c r="BN301" i="1"/>
  <c r="Z301" i="1"/>
  <c r="BP348" i="1"/>
  <c r="BN348" i="1"/>
  <c r="Z348" i="1"/>
  <c r="BP360" i="1"/>
  <c r="BN360" i="1"/>
  <c r="Z360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Y378" i="1"/>
  <c r="Z447" i="1"/>
  <c r="BN447" i="1"/>
  <c r="Z455" i="1"/>
  <c r="BN455" i="1"/>
  <c r="Y465" i="1"/>
  <c r="Z461" i="1"/>
  <c r="BN461" i="1"/>
  <c r="Z467" i="1"/>
  <c r="Z468" i="1" s="1"/>
  <c r="BN467" i="1"/>
  <c r="BP467" i="1"/>
  <c r="Y468" i="1"/>
  <c r="Z473" i="1"/>
  <c r="Z474" i="1" s="1"/>
  <c r="BN473" i="1"/>
  <c r="BP473" i="1"/>
  <c r="Z477" i="1"/>
  <c r="BN477" i="1"/>
  <c r="BP477" i="1"/>
  <c r="Z481" i="1"/>
  <c r="BN481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Y56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F9" i="1"/>
  <c r="J9" i="1"/>
  <c r="F10" i="1"/>
  <c r="Z22" i="1"/>
  <c r="Z23" i="1" s="1"/>
  <c r="BN22" i="1"/>
  <c r="BP22" i="1"/>
  <c r="Y23" i="1"/>
  <c r="X652" i="1"/>
  <c r="Z27" i="1"/>
  <c r="BN27" i="1"/>
  <c r="BP27" i="1"/>
  <c r="Z29" i="1"/>
  <c r="BN29" i="1"/>
  <c r="Z32" i="1"/>
  <c r="BN32" i="1"/>
  <c r="Z33" i="1"/>
  <c r="BN33" i="1"/>
  <c r="C662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33" i="1"/>
  <c r="BN133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Y193" i="1"/>
  <c r="Z196" i="1"/>
  <c r="Z203" i="1" s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Y339" i="1"/>
  <c r="BP355" i="1"/>
  <c r="BN355" i="1"/>
  <c r="Z355" i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H9" i="1"/>
  <c r="Y24" i="1"/>
  <c r="Y72" i="1"/>
  <c r="Y129" i="1"/>
  <c r="Y173" i="1"/>
  <c r="Y209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Z302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Z535" i="1" s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97" i="1" l="1"/>
  <c r="Z562" i="1"/>
  <c r="Z464" i="1"/>
  <c r="Z440" i="1"/>
  <c r="Z456" i="1"/>
  <c r="Z97" i="1"/>
  <c r="Z59" i="1"/>
  <c r="Z556" i="1"/>
  <c r="Z519" i="1"/>
  <c r="Z424" i="1"/>
  <c r="Z574" i="1"/>
  <c r="Z451" i="1"/>
  <c r="Z362" i="1"/>
  <c r="Z290" i="1"/>
  <c r="Z272" i="1"/>
  <c r="Z79" i="1"/>
  <c r="Z54" i="1"/>
  <c r="Z35" i="1"/>
  <c r="Z614" i="1"/>
  <c r="Z496" i="1"/>
  <c r="Z312" i="1"/>
  <c r="Z638" i="1"/>
  <c r="Z604" i="1"/>
  <c r="Z435" i="1"/>
  <c r="Z239" i="1"/>
  <c r="Y652" i="1"/>
  <c r="Z247" i="1"/>
  <c r="Z186" i="1"/>
  <c r="Z180" i="1"/>
  <c r="Z72" i="1"/>
  <c r="Y656" i="1"/>
  <c r="Y653" i="1"/>
  <c r="Z625" i="1"/>
  <c r="Z585" i="1"/>
  <c r="Z259" i="1"/>
  <c r="Z225" i="1"/>
  <c r="Y654" i="1"/>
  <c r="Z657" i="1"/>
  <c r="Y655" i="1" l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<sst xmlns="http://schemas.openxmlformats.org/spreadsheetml/2006/main" count="3059" uniqueCount="1075">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</sst>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197" sqref="AA197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1074</v>
      </c>
      <c r="I5" s="1068"/>
      <c r="J5" s="1068"/>
      <c r="K5" s="1068"/>
      <c r="L5" s="1068"/>
      <c r="M5" s="850"/>
      <c r="N5" s="58"/>
      <c r="P5" s="24" t="s">
        <v>10</v>
      </c>
      <c r="Q5" s="1156">
        <v>45610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Четверг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21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22</v>
      </c>
      <c r="Q10" s="972"/>
      <c r="R10" s="973"/>
      <c r="U10" s="24" t="s">
        <v>23</v>
      </c>
      <c r="V10" s="775" t="s">
        <v>24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0"/>
      <c r="R11" s="911"/>
      <c r="U11" s="24" t="s">
        <v>27</v>
      </c>
      <c r="V11" s="1096" t="s">
        <v>28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29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30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31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32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33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34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37" t="s">
        <v>38</v>
      </c>
      <c r="D17" s="805" t="s">
        <v>39</v>
      </c>
      <c r="E17" s="875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874"/>
      <c r="R17" s="874"/>
      <c r="S17" s="874"/>
      <c r="T17" s="875"/>
      <c r="U17" s="1177" t="s">
        <v>51</v>
      </c>
      <c r="V17" s="914"/>
      <c r="W17" s="805" t="s">
        <v>52</v>
      </c>
      <c r="X17" s="805" t="s">
        <v>53</v>
      </c>
      <c r="Y17" s="1175" t="s">
        <v>54</v>
      </c>
      <c r="Z17" s="1064" t="s">
        <v>55</v>
      </c>
      <c r="AA17" s="1038" t="s">
        <v>56</v>
      </c>
      <c r="AB17" s="1038" t="s">
        <v>57</v>
      </c>
      <c r="AC17" s="1038" t="s">
        <v>58</v>
      </c>
      <c r="AD17" s="1038" t="s">
        <v>59</v>
      </c>
      <c r="AE17" s="1134"/>
      <c r="AF17" s="1135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61</v>
      </c>
      <c r="V18" s="67" t="s">
        <v>62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63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71</v>
      </c>
      <c r="Q23" s="773"/>
      <c r="R23" s="773"/>
      <c r="S23" s="773"/>
      <c r="T23" s="773"/>
      <c r="U23" s="773"/>
      <c r="V23" s="774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71</v>
      </c>
      <c r="Q24" s="773"/>
      <c r="R24" s="773"/>
      <c r="S24" s="773"/>
      <c r="T24" s="773"/>
      <c r="U24" s="773"/>
      <c r="V24" s="774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0">
        <v>4680115885912</v>
      </c>
      <c r="E26" s="771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3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70">
        <v>4607091383881</v>
      </c>
      <c r="E27" s="771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2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71</v>
      </c>
      <c r="Q35" s="773"/>
      <c r="R35" s="773"/>
      <c r="S35" s="773"/>
      <c r="T35" s="773"/>
      <c r="U35" s="773"/>
      <c r="V35" s="774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71</v>
      </c>
      <c r="Q36" s="773"/>
      <c r="R36" s="773"/>
      <c r="S36" s="773"/>
      <c r="T36" s="773"/>
      <c r="U36" s="773"/>
      <c r="V36" s="774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103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71</v>
      </c>
      <c r="Q39" s="773"/>
      <c r="R39" s="773"/>
      <c r="S39" s="773"/>
      <c r="T39" s="773"/>
      <c r="U39" s="773"/>
      <c r="V39" s="774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71</v>
      </c>
      <c r="Q40" s="773"/>
      <c r="R40" s="773"/>
      <c r="S40" s="773"/>
      <c r="T40" s="773"/>
      <c r="U40" s="773"/>
      <c r="V40" s="774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109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71</v>
      </c>
      <c r="Q43" s="773"/>
      <c r="R43" s="773"/>
      <c r="S43" s="773"/>
      <c r="T43" s="773"/>
      <c r="U43" s="773"/>
      <c r="V43" s="774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71</v>
      </c>
      <c r="Q44" s="773"/>
      <c r="R44" s="773"/>
      <c r="S44" s="773"/>
      <c r="T44" s="773"/>
      <c r="U44" s="773"/>
      <c r="V44" s="774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112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114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71</v>
      </c>
      <c r="Q54" s="773"/>
      <c r="R54" s="773"/>
      <c r="S54" s="773"/>
      <c r="T54" s="773"/>
      <c r="U54" s="773"/>
      <c r="V54" s="774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71</v>
      </c>
      <c r="Q55" s="773"/>
      <c r="R55" s="773"/>
      <c r="S55" s="773"/>
      <c r="T55" s="773"/>
      <c r="U55" s="773"/>
      <c r="V55" s="774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71</v>
      </c>
      <c r="Q59" s="773"/>
      <c r="R59" s="773"/>
      <c r="S59" s="773"/>
      <c r="T59" s="773"/>
      <c r="U59" s="773"/>
      <c r="V59" s="774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71</v>
      </c>
      <c r="Q60" s="773"/>
      <c r="R60" s="773"/>
      <c r="S60" s="773"/>
      <c r="T60" s="773"/>
      <c r="U60" s="773"/>
      <c r="V60" s="774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114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79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147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71</v>
      </c>
      <c r="Q72" s="773"/>
      <c r="R72" s="773"/>
      <c r="S72" s="773"/>
      <c r="T72" s="773"/>
      <c r="U72" s="773"/>
      <c r="V72" s="774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71</v>
      </c>
      <c r="Q73" s="773"/>
      <c r="R73" s="773"/>
      <c r="S73" s="773"/>
      <c r="T73" s="773"/>
      <c r="U73" s="773"/>
      <c r="V73" s="774"/>
      <c r="W73" s="37" t="s">
        <v>69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168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169</v>
      </c>
      <c r="B75" s="54" t="s">
        <v>170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178</v>
      </c>
      <c r="B78" s="54" t="s">
        <v>179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71</v>
      </c>
      <c r="Q79" s="773"/>
      <c r="R79" s="773"/>
      <c r="S79" s="773"/>
      <c r="T79" s="773"/>
      <c r="U79" s="773"/>
      <c r="V79" s="774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71</v>
      </c>
      <c r="Q80" s="773"/>
      <c r="R80" s="773"/>
      <c r="S80" s="773"/>
      <c r="T80" s="773"/>
      <c r="U80" s="773"/>
      <c r="V80" s="774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71</v>
      </c>
      <c r="Q88" s="773"/>
      <c r="R88" s="773"/>
      <c r="S88" s="773"/>
      <c r="T88" s="773"/>
      <c r="U88" s="773"/>
      <c r="V88" s="774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71</v>
      </c>
      <c r="Q89" s="773"/>
      <c r="R89" s="773"/>
      <c r="S89" s="773"/>
      <c r="T89" s="773"/>
      <c r="U89" s="773"/>
      <c r="V89" s="774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29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3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71</v>
      </c>
      <c r="Q97" s="773"/>
      <c r="R97" s="773"/>
      <c r="S97" s="773"/>
      <c r="T97" s="773"/>
      <c r="U97" s="773"/>
      <c r="V97" s="774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71</v>
      </c>
      <c r="Q98" s="773"/>
      <c r="R98" s="773"/>
      <c r="S98" s="773"/>
      <c r="T98" s="773"/>
      <c r="U98" s="773"/>
      <c r="V98" s="774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214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70">
        <v>4680115881532</v>
      </c>
      <c r="E100" s="771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70">
        <v>4680115881532</v>
      </c>
      <c r="E101" s="771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71</v>
      </c>
      <c r="Q103" s="773"/>
      <c r="R103" s="773"/>
      <c r="S103" s="773"/>
      <c r="T103" s="773"/>
      <c r="U103" s="773"/>
      <c r="V103" s="774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71</v>
      </c>
      <c r="Q104" s="773"/>
      <c r="R104" s="773"/>
      <c r="S104" s="773"/>
      <c r="T104" s="773"/>
      <c r="U104" s="773"/>
      <c r="V104" s="774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114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223</v>
      </c>
      <c r="B107" s="54" t="s">
        <v>224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71</v>
      </c>
      <c r="Q111" s="773"/>
      <c r="R111" s="773"/>
      <c r="S111" s="773"/>
      <c r="T111" s="773"/>
      <c r="U111" s="773"/>
      <c r="V111" s="774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71</v>
      </c>
      <c r="Q112" s="773"/>
      <c r="R112" s="773"/>
      <c r="S112" s="773"/>
      <c r="T112" s="773"/>
      <c r="U112" s="773"/>
      <c r="V112" s="774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73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71</v>
      </c>
      <c r="Q119" s="773"/>
      <c r="R119" s="773"/>
      <c r="S119" s="773"/>
      <c r="T119" s="773"/>
      <c r="U119" s="773"/>
      <c r="V119" s="774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71</v>
      </c>
      <c r="Q120" s="773"/>
      <c r="R120" s="773"/>
      <c r="S120" s="773"/>
      <c r="T120" s="773"/>
      <c r="U120" s="773"/>
      <c r="V120" s="774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114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71</v>
      </c>
      <c r="Q128" s="773"/>
      <c r="R128" s="773"/>
      <c r="S128" s="773"/>
      <c r="T128" s="773"/>
      <c r="U128" s="773"/>
      <c r="V128" s="774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71</v>
      </c>
      <c r="Q129" s="773"/>
      <c r="R129" s="773"/>
      <c r="S129" s="773"/>
      <c r="T129" s="773"/>
      <c r="U129" s="773"/>
      <c r="V129" s="774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168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00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3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0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30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71</v>
      </c>
      <c r="Q136" s="773"/>
      <c r="R136" s="773"/>
      <c r="S136" s="773"/>
      <c r="T136" s="773"/>
      <c r="U136" s="773"/>
      <c r="V136" s="774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71</v>
      </c>
      <c r="Q137" s="773"/>
      <c r="R137" s="773"/>
      <c r="S137" s="773"/>
      <c r="T137" s="773"/>
      <c r="U137" s="773"/>
      <c r="V137" s="774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73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272</v>
      </c>
      <c r="B140" s="54" t="s">
        <v>275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7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71</v>
      </c>
      <c r="Q146" s="773"/>
      <c r="R146" s="773"/>
      <c r="S146" s="773"/>
      <c r="T146" s="773"/>
      <c r="U146" s="773"/>
      <c r="V146" s="774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71</v>
      </c>
      <c r="Q147" s="773"/>
      <c r="R147" s="773"/>
      <c r="S147" s="773"/>
      <c r="T147" s="773"/>
      <c r="U147" s="773"/>
      <c r="V147" s="774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214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71</v>
      </c>
      <c r="Q151" s="773"/>
      <c r="R151" s="773"/>
      <c r="S151" s="773"/>
      <c r="T151" s="773"/>
      <c r="U151" s="773"/>
      <c r="V151" s="774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71</v>
      </c>
      <c r="Q152" s="773"/>
      <c r="R152" s="773"/>
      <c r="S152" s="773"/>
      <c r="T152" s="773"/>
      <c r="U152" s="773"/>
      <c r="V152" s="774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8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299</v>
      </c>
      <c r="B156" s="54" t="s">
        <v>302</v>
      </c>
      <c r="C156" s="31">
        <v>4301011562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71</v>
      </c>
      <c r="Q157" s="773"/>
      <c r="R157" s="773"/>
      <c r="S157" s="773"/>
      <c r="T157" s="773"/>
      <c r="U157" s="773"/>
      <c r="V157" s="774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71</v>
      </c>
      <c r="Q158" s="773"/>
      <c r="R158" s="773"/>
      <c r="S158" s="773"/>
      <c r="T158" s="773"/>
      <c r="U158" s="773"/>
      <c r="V158" s="774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64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303</v>
      </c>
      <c r="B160" s="54" t="s">
        <v>304</v>
      </c>
      <c r="C160" s="31">
        <v>4301031234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9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71</v>
      </c>
      <c r="Q162" s="773"/>
      <c r="R162" s="773"/>
      <c r="S162" s="773"/>
      <c r="T162" s="773"/>
      <c r="U162" s="773"/>
      <c r="V162" s="774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71</v>
      </c>
      <c r="Q163" s="773"/>
      <c r="R163" s="773"/>
      <c r="S163" s="773"/>
      <c r="T163" s="773"/>
      <c r="U163" s="773"/>
      <c r="V163" s="774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73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71</v>
      </c>
      <c r="Q167" s="773"/>
      <c r="R167" s="773"/>
      <c r="S167" s="773"/>
      <c r="T167" s="773"/>
      <c r="U167" s="773"/>
      <c r="V167" s="774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71</v>
      </c>
      <c r="Q168" s="773"/>
      <c r="R168" s="773"/>
      <c r="S168" s="773"/>
      <c r="T168" s="773"/>
      <c r="U168" s="773"/>
      <c r="V168" s="774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71</v>
      </c>
      <c r="Q172" s="773"/>
      <c r="R172" s="773"/>
      <c r="S172" s="773"/>
      <c r="T172" s="773"/>
      <c r="U172" s="773"/>
      <c r="V172" s="774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71</v>
      </c>
      <c r="Q173" s="773"/>
      <c r="R173" s="773"/>
      <c r="S173" s="773"/>
      <c r="T173" s="773"/>
      <c r="U173" s="773"/>
      <c r="V173" s="774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64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71</v>
      </c>
      <c r="Q180" s="773"/>
      <c r="R180" s="773"/>
      <c r="S180" s="773"/>
      <c r="T180" s="773"/>
      <c r="U180" s="773"/>
      <c r="V180" s="774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71</v>
      </c>
      <c r="Q181" s="773"/>
      <c r="R181" s="773"/>
      <c r="S181" s="773"/>
      <c r="T181" s="773"/>
      <c r="U181" s="773"/>
      <c r="V181" s="774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73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332</v>
      </c>
      <c r="B185" s="54" t="s">
        <v>333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71</v>
      </c>
      <c r="Q186" s="773"/>
      <c r="R186" s="773"/>
      <c r="S186" s="773"/>
      <c r="T186" s="773"/>
      <c r="U186" s="773"/>
      <c r="V186" s="774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71</v>
      </c>
      <c r="Q187" s="773"/>
      <c r="R187" s="773"/>
      <c r="S187" s="773"/>
      <c r="T187" s="773"/>
      <c r="U187" s="773"/>
      <c r="V187" s="774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334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168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1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71</v>
      </c>
      <c r="Q192" s="773"/>
      <c r="R192" s="773"/>
      <c r="S192" s="773"/>
      <c r="T192" s="773"/>
      <c r="U192" s="773"/>
      <c r="V192" s="774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71</v>
      </c>
      <c r="Q193" s="773"/>
      <c r="R193" s="773"/>
      <c r="S193" s="773"/>
      <c r="T193" s="773"/>
      <c r="U193" s="773"/>
      <c r="V193" s="774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64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30</v>
      </c>
      <c r="Y197" s="762">
        <f t="shared" si="31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31.428571428571427</v>
      </c>
      <c r="BN197" s="64">
        <f t="shared" si="33"/>
        <v>35.200000000000003</v>
      </c>
      <c r="BO197" s="64">
        <f t="shared" si="34"/>
        <v>4.5787545787545784E-2</v>
      </c>
      <c r="BP197" s="64">
        <f t="shared" si="35"/>
        <v>5.128205128205128E-2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71</v>
      </c>
      <c r="Q203" s="773"/>
      <c r="R203" s="773"/>
      <c r="S203" s="773"/>
      <c r="T203" s="773"/>
      <c r="U203" s="773"/>
      <c r="V203" s="774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7.1428571428571423</v>
      </c>
      <c r="Y203" s="763">
        <f>IFERROR(Y195/H195,"0")+IFERROR(Y196/H196,"0")+IFERROR(Y197/H197,"0")+IFERROR(Y198/H198,"0")+IFERROR(Y199/H199,"0")+IFERROR(Y200/H200,"0")+IFERROR(Y201/H201,"0")+IFERROR(Y202/H202,"0")</f>
        <v>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71</v>
      </c>
      <c r="Q204" s="773"/>
      <c r="R204" s="773"/>
      <c r="S204" s="773"/>
      <c r="T204" s="773"/>
      <c r="U204" s="773"/>
      <c r="V204" s="774"/>
      <c r="W204" s="37" t="s">
        <v>69</v>
      </c>
      <c r="X204" s="763">
        <f>IFERROR(SUM(X195:X202),"0")</f>
        <v>30</v>
      </c>
      <c r="Y204" s="763">
        <f>IFERROR(SUM(Y195:Y202),"0")</f>
        <v>33.6</v>
      </c>
      <c r="Z204" s="37"/>
      <c r="AA204" s="764"/>
      <c r="AB204" s="764"/>
      <c r="AC204" s="764"/>
    </row>
    <row r="205" spans="1:68" ht="16.5" hidden="1" customHeight="1" x14ac:dyDescent="0.25">
      <c r="A205" s="792" t="s">
        <v>360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114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71</v>
      </c>
      <c r="Q209" s="773"/>
      <c r="R209" s="773"/>
      <c r="S209" s="773"/>
      <c r="T209" s="773"/>
      <c r="U209" s="773"/>
      <c r="V209" s="774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71</v>
      </c>
      <c r="Q210" s="773"/>
      <c r="R210" s="773"/>
      <c r="S210" s="773"/>
      <c r="T210" s="773"/>
      <c r="U210" s="773"/>
      <c r="V210" s="774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168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71</v>
      </c>
      <c r="Q214" s="773"/>
      <c r="R214" s="773"/>
      <c r="S214" s="773"/>
      <c r="T214" s="773"/>
      <c r="U214" s="773"/>
      <c r="V214" s="774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71</v>
      </c>
      <c r="Q215" s="773"/>
      <c r="R215" s="773"/>
      <c r="S215" s="773"/>
      <c r="T215" s="773"/>
      <c r="U215" s="773"/>
      <c r="V215" s="774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64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20</v>
      </c>
      <c r="Y217" s="762">
        <f t="shared" ref="Y217:Y224" si="36">IFERROR(IF(X217="",0,CEILING((X217/$H217),1)*$H217),"")</f>
        <v>21.6</v>
      </c>
      <c r="Z217" s="36">
        <f>IFERROR(IF(Y217=0,"",ROUNDUP(Y217/H217,0)*0.00902),"")</f>
        <v>3.6080000000000001E-2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20.777777777777779</v>
      </c>
      <c r="BN217" s="64">
        <f t="shared" ref="BN217:BN224" si="38">IFERROR(Y217*I217/H217,"0")</f>
        <v>22.44</v>
      </c>
      <c r="BO217" s="64">
        <f t="shared" ref="BO217:BO224" si="39">IFERROR(1/J217*(X217/H217),"0")</f>
        <v>2.8058361391694722E-2</v>
      </c>
      <c r="BP217" s="64">
        <f t="shared" ref="BP217:BP224" si="40">IFERROR(1/J217*(Y217/H217),"0")</f>
        <v>3.0303030303030304E-2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20</v>
      </c>
      <c r="Y218" s="762">
        <f t="shared" si="36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20.777777777777779</v>
      </c>
      <c r="BN218" s="64">
        <f t="shared" si="38"/>
        <v>22.44</v>
      </c>
      <c r="BO218" s="64">
        <f t="shared" si="39"/>
        <v>2.8058361391694722E-2</v>
      </c>
      <c r="BP218" s="64">
        <f t="shared" si="40"/>
        <v>3.0303030303030304E-2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20</v>
      </c>
      <c r="Y219" s="762">
        <f t="shared" si="36"/>
        <v>21.6</v>
      </c>
      <c r="Z219" s="36">
        <f>IFERROR(IF(Y219=0,"",ROUNDUP(Y219/H219,0)*0.00902),"")</f>
        <v>3.6080000000000001E-2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20.777777777777779</v>
      </c>
      <c r="BN219" s="64">
        <f t="shared" si="38"/>
        <v>22.44</v>
      </c>
      <c r="BO219" s="64">
        <f t="shared" si="39"/>
        <v>2.8058361391694722E-2</v>
      </c>
      <c r="BP219" s="64">
        <f t="shared" si="40"/>
        <v>3.0303030303030304E-2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20</v>
      </c>
      <c r="Y220" s="762">
        <f t="shared" si="36"/>
        <v>21.6</v>
      </c>
      <c r="Z220" s="36">
        <f>IFERROR(IF(Y220=0,"",ROUNDUP(Y220/H220,0)*0.00902),"")</f>
        <v>3.6080000000000001E-2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20.777777777777779</v>
      </c>
      <c r="BN220" s="64">
        <f t="shared" si="38"/>
        <v>22.44</v>
      </c>
      <c r="BO220" s="64">
        <f t="shared" si="39"/>
        <v>2.8058361391694722E-2</v>
      </c>
      <c r="BP220" s="64">
        <f t="shared" si="40"/>
        <v>3.0303030303030304E-2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71</v>
      </c>
      <c r="Q225" s="773"/>
      <c r="R225" s="773"/>
      <c r="S225" s="773"/>
      <c r="T225" s="773"/>
      <c r="U225" s="773"/>
      <c r="V225" s="774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14.814814814814813</v>
      </c>
      <c r="Y225" s="763">
        <f>IFERROR(Y217/H217,"0")+IFERROR(Y218/H218,"0")+IFERROR(Y219/H219,"0")+IFERROR(Y220/H220,"0")+IFERROR(Y221/H221,"0")+IFERROR(Y222/H222,"0")+IFERROR(Y223/H223,"0")+IFERROR(Y224/H224,"0")</f>
        <v>16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0.14432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71</v>
      </c>
      <c r="Q226" s="773"/>
      <c r="R226" s="773"/>
      <c r="S226" s="773"/>
      <c r="T226" s="773"/>
      <c r="U226" s="773"/>
      <c r="V226" s="774"/>
      <c r="W226" s="37" t="s">
        <v>69</v>
      </c>
      <c r="X226" s="763">
        <f>IFERROR(SUM(X217:X224),"0")</f>
        <v>80</v>
      </c>
      <c r="Y226" s="763">
        <f>IFERROR(SUM(Y217:Y224),"0")</f>
        <v>86.4</v>
      </c>
      <c r="Z226" s="37"/>
      <c r="AA226" s="764"/>
      <c r="AB226" s="764"/>
      <c r="AC226" s="764"/>
    </row>
    <row r="227" spans="1:68" ht="14.25" hidden="1" customHeight="1" x14ac:dyDescent="0.25">
      <c r="A227" s="787" t="s">
        <v>73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0.96</v>
      </c>
      <c r="Y238" s="762">
        <f t="shared" si="41"/>
        <v>2.4</v>
      </c>
      <c r="Z238" s="36">
        <f t="shared" si="46"/>
        <v>7.5300000000000002E-3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1.0711999999999999</v>
      </c>
      <c r="BN238" s="64">
        <f t="shared" si="43"/>
        <v>2.6779999999999999</v>
      </c>
      <c r="BO238" s="64">
        <f t="shared" si="44"/>
        <v>2.5641025641025641E-3</v>
      </c>
      <c r="BP238" s="64">
        <f t="shared" si="45"/>
        <v>6.41025641025641E-3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71</v>
      </c>
      <c r="Q239" s="773"/>
      <c r="R239" s="773"/>
      <c r="S239" s="773"/>
      <c r="T239" s="773"/>
      <c r="U239" s="773"/>
      <c r="V239" s="774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0.4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7.5300000000000002E-3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71</v>
      </c>
      <c r="Q240" s="773"/>
      <c r="R240" s="773"/>
      <c r="S240" s="773"/>
      <c r="T240" s="773"/>
      <c r="U240" s="773"/>
      <c r="V240" s="774"/>
      <c r="W240" s="37" t="s">
        <v>69</v>
      </c>
      <c r="X240" s="763">
        <f>IFERROR(SUM(X228:X238),"0")</f>
        <v>0.96</v>
      </c>
      <c r="Y240" s="763">
        <f>IFERROR(SUM(Y228:Y238),"0")</f>
        <v>2.4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214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16</v>
      </c>
      <c r="Y242" s="762">
        <f>IFERROR(IF(X242="",0,CEILING((X242/$H242),1)*$H242),"")</f>
        <v>16</v>
      </c>
      <c r="Z242" s="36">
        <f>IFERROR(IF(Y242=0,"",ROUNDUP(Y242/H242,0)*0.00937),"")</f>
        <v>4.6850000000000003E-2</v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17.329999999999998</v>
      </c>
      <c r="BN242" s="64">
        <f>IFERROR(Y242*I242/H242,"0")</f>
        <v>17.329999999999998</v>
      </c>
      <c r="BO242" s="64">
        <f>IFERROR(1/J242*(X242/H242),"0")</f>
        <v>4.1666666666666664E-2</v>
      </c>
      <c r="BP242" s="64">
        <f>IFERROR(1/J242*(Y242/H242),"0")</f>
        <v>4.1666666666666664E-2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71</v>
      </c>
      <c r="Q247" s="773"/>
      <c r="R247" s="773"/>
      <c r="S247" s="773"/>
      <c r="T247" s="773"/>
      <c r="U247" s="773"/>
      <c r="V247" s="774"/>
      <c r="W247" s="37" t="s">
        <v>72</v>
      </c>
      <c r="X247" s="763">
        <f>IFERROR(X242/H242,"0")+IFERROR(X243/H243,"0")+IFERROR(X244/H244,"0")+IFERROR(X245/H245,"0")+IFERROR(X246/H246,"0")</f>
        <v>5</v>
      </c>
      <c r="Y247" s="763">
        <f>IFERROR(Y242/H242,"0")+IFERROR(Y243/H243,"0")+IFERROR(Y244/H244,"0")+IFERROR(Y245/H245,"0")+IFERROR(Y246/H246,"0")</f>
        <v>5</v>
      </c>
      <c r="Z247" s="763">
        <f>IFERROR(IF(Z242="",0,Z242),"0")+IFERROR(IF(Z243="",0,Z243),"0")+IFERROR(IF(Z244="",0,Z244),"0")+IFERROR(IF(Z245="",0,Z245),"0")+IFERROR(IF(Z246="",0,Z246),"0")</f>
        <v>4.6850000000000003E-2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71</v>
      </c>
      <c r="Q248" s="773"/>
      <c r="R248" s="773"/>
      <c r="S248" s="773"/>
      <c r="T248" s="773"/>
      <c r="U248" s="773"/>
      <c r="V248" s="774"/>
      <c r="W248" s="37" t="s">
        <v>69</v>
      </c>
      <c r="X248" s="763">
        <f>IFERROR(SUM(X242:X246),"0")</f>
        <v>16</v>
      </c>
      <c r="Y248" s="763">
        <f>IFERROR(SUM(Y242:Y246),"0")</f>
        <v>16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114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71</v>
      </c>
      <c r="Q259" s="773"/>
      <c r="R259" s="773"/>
      <c r="S259" s="773"/>
      <c r="T259" s="773"/>
      <c r="U259" s="773"/>
      <c r="V259" s="774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71</v>
      </c>
      <c r="Q260" s="773"/>
      <c r="R260" s="773"/>
      <c r="S260" s="773"/>
      <c r="T260" s="773"/>
      <c r="U260" s="773"/>
      <c r="V260" s="774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114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9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71</v>
      </c>
      <c r="Q272" s="773"/>
      <c r="R272" s="773"/>
      <c r="S272" s="773"/>
      <c r="T272" s="773"/>
      <c r="U272" s="773"/>
      <c r="V272" s="774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71</v>
      </c>
      <c r="Q273" s="773"/>
      <c r="R273" s="773"/>
      <c r="S273" s="773"/>
      <c r="T273" s="773"/>
      <c r="U273" s="773"/>
      <c r="V273" s="774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4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71</v>
      </c>
      <c r="Q276" s="773"/>
      <c r="R276" s="773"/>
      <c r="S276" s="773"/>
      <c r="T276" s="773"/>
      <c r="U276" s="773"/>
      <c r="V276" s="774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71</v>
      </c>
      <c r="Q277" s="773"/>
      <c r="R277" s="773"/>
      <c r="S277" s="773"/>
      <c r="T277" s="773"/>
      <c r="U277" s="773"/>
      <c r="V277" s="774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114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71</v>
      </c>
      <c r="Q290" s="773"/>
      <c r="R290" s="773"/>
      <c r="S290" s="773"/>
      <c r="T290" s="773"/>
      <c r="U290" s="773"/>
      <c r="V290" s="774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71</v>
      </c>
      <c r="Q291" s="773"/>
      <c r="R291" s="773"/>
      <c r="S291" s="773"/>
      <c r="T291" s="773"/>
      <c r="U291" s="773"/>
      <c r="V291" s="774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114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71</v>
      </c>
      <c r="Q295" s="773"/>
      <c r="R295" s="773"/>
      <c r="S295" s="773"/>
      <c r="T295" s="773"/>
      <c r="U295" s="773"/>
      <c r="V295" s="774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71</v>
      </c>
      <c r="Q296" s="773"/>
      <c r="R296" s="773"/>
      <c r="S296" s="773"/>
      <c r="T296" s="773"/>
      <c r="U296" s="773"/>
      <c r="V296" s="774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114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71</v>
      </c>
      <c r="Q302" s="773"/>
      <c r="R302" s="773"/>
      <c r="S302" s="773"/>
      <c r="T302" s="773"/>
      <c r="U302" s="773"/>
      <c r="V302" s="774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71</v>
      </c>
      <c r="Q303" s="773"/>
      <c r="R303" s="773"/>
      <c r="S303" s="773"/>
      <c r="T303" s="773"/>
      <c r="U303" s="773"/>
      <c r="V303" s="774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520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73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1.92</v>
      </c>
      <c r="Y309" s="762">
        <f t="shared" si="62"/>
        <v>2.4</v>
      </c>
      <c r="Z309" s="36">
        <f>IFERROR(IF(Y309=0,"",ROUNDUP(Y309/H309,0)*0.00753),"")</f>
        <v>7.5300000000000002E-3</v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2.1375999999999999</v>
      </c>
      <c r="BN309" s="64">
        <f t="shared" si="64"/>
        <v>2.6720000000000002</v>
      </c>
      <c r="BO309" s="64">
        <f t="shared" si="65"/>
        <v>5.1282051282051282E-3</v>
      </c>
      <c r="BP309" s="64">
        <f t="shared" si="66"/>
        <v>6.41025641025641E-3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1.92</v>
      </c>
      <c r="Y310" s="762">
        <f t="shared" si="62"/>
        <v>2.4</v>
      </c>
      <c r="Z310" s="36">
        <f>IFERROR(IF(Y310=0,"",ROUNDUP(Y310/H310,0)*0.00753),"")</f>
        <v>7.5300000000000002E-3</v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2.08</v>
      </c>
      <c r="BN310" s="64">
        <f t="shared" si="64"/>
        <v>2.6</v>
      </c>
      <c r="BO310" s="64">
        <f t="shared" si="65"/>
        <v>5.1282051282051282E-3</v>
      </c>
      <c r="BP310" s="64">
        <f t="shared" si="66"/>
        <v>6.41025641025641E-3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71</v>
      </c>
      <c r="Q312" s="773"/>
      <c r="R312" s="773"/>
      <c r="S312" s="773"/>
      <c r="T312" s="773"/>
      <c r="U312" s="773"/>
      <c r="V312" s="774"/>
      <c r="W312" s="37" t="s">
        <v>72</v>
      </c>
      <c r="X312" s="763">
        <f>IFERROR(X306/H306,"0")+IFERROR(X307/H307,"0")+IFERROR(X308/H308,"0")+IFERROR(X309/H309,"0")+IFERROR(X310/H310,"0")+IFERROR(X311/H311,"0")</f>
        <v>1.6</v>
      </c>
      <c r="Y312" s="763">
        <f>IFERROR(Y306/H306,"0")+IFERROR(Y307/H307,"0")+IFERROR(Y308/H308,"0")+IFERROR(Y309/H309,"0")+IFERROR(Y310/H310,"0")+IFERROR(Y311/H311,"0")</f>
        <v>2</v>
      </c>
      <c r="Z312" s="763">
        <f>IFERROR(IF(Z306="",0,Z306),"0")+IFERROR(IF(Z307="",0,Z307),"0")+IFERROR(IF(Z308="",0,Z308),"0")+IFERROR(IF(Z309="",0,Z309),"0")+IFERROR(IF(Z310="",0,Z310),"0")+IFERROR(IF(Z311="",0,Z311),"0")</f>
        <v>1.506E-2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71</v>
      </c>
      <c r="Q313" s="773"/>
      <c r="R313" s="773"/>
      <c r="S313" s="773"/>
      <c r="T313" s="773"/>
      <c r="U313" s="773"/>
      <c r="V313" s="774"/>
      <c r="W313" s="37" t="s">
        <v>69</v>
      </c>
      <c r="X313" s="763">
        <f>IFERROR(SUM(X306:X311),"0")</f>
        <v>3.84</v>
      </c>
      <c r="Y313" s="763">
        <f>IFERROR(SUM(Y306:Y311),"0")</f>
        <v>4.8</v>
      </c>
      <c r="Z313" s="37"/>
      <c r="AA313" s="764"/>
      <c r="AB313" s="764"/>
      <c r="AC313" s="764"/>
    </row>
    <row r="314" spans="1:68" ht="16.5" hidden="1" customHeight="1" x14ac:dyDescent="0.25">
      <c r="A314" s="792" t="s">
        <v>538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114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71</v>
      </c>
      <c r="Q317" s="773"/>
      <c r="R317" s="773"/>
      <c r="S317" s="773"/>
      <c r="T317" s="773"/>
      <c r="U317" s="773"/>
      <c r="V317" s="774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71</v>
      </c>
      <c r="Q318" s="773"/>
      <c r="R318" s="773"/>
      <c r="S318" s="773"/>
      <c r="T318" s="773"/>
      <c r="U318" s="773"/>
      <c r="V318" s="774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64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71</v>
      </c>
      <c r="Q321" s="773"/>
      <c r="R321" s="773"/>
      <c r="S321" s="773"/>
      <c r="T321" s="773"/>
      <c r="U321" s="773"/>
      <c r="V321" s="774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71</v>
      </c>
      <c r="Q322" s="773"/>
      <c r="R322" s="773"/>
      <c r="S322" s="773"/>
      <c r="T322" s="773"/>
      <c r="U322" s="773"/>
      <c r="V322" s="774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71</v>
      </c>
      <c r="Q325" s="773"/>
      <c r="R325" s="773"/>
      <c r="S325" s="773"/>
      <c r="T325" s="773"/>
      <c r="U325" s="773"/>
      <c r="V325" s="774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71</v>
      </c>
      <c r="Q326" s="773"/>
      <c r="R326" s="773"/>
      <c r="S326" s="773"/>
      <c r="T326" s="773"/>
      <c r="U326" s="773"/>
      <c r="V326" s="774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71</v>
      </c>
      <c r="Q330" s="773"/>
      <c r="R330" s="773"/>
      <c r="S330" s="773"/>
      <c r="T330" s="773"/>
      <c r="U330" s="773"/>
      <c r="V330" s="774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71</v>
      </c>
      <c r="Q331" s="773"/>
      <c r="R331" s="773"/>
      <c r="S331" s="773"/>
      <c r="T331" s="773"/>
      <c r="U331" s="773"/>
      <c r="V331" s="774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64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71</v>
      </c>
      <c r="Q334" s="773"/>
      <c r="R334" s="773"/>
      <c r="S334" s="773"/>
      <c r="T334" s="773"/>
      <c r="U334" s="773"/>
      <c r="V334" s="774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71</v>
      </c>
      <c r="Q335" s="773"/>
      <c r="R335" s="773"/>
      <c r="S335" s="773"/>
      <c r="T335" s="773"/>
      <c r="U335" s="773"/>
      <c r="V335" s="774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73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71</v>
      </c>
      <c r="Q339" s="773"/>
      <c r="R339" s="773"/>
      <c r="S339" s="773"/>
      <c r="T339" s="773"/>
      <c r="U339" s="773"/>
      <c r="V339" s="774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71</v>
      </c>
      <c r="Q340" s="773"/>
      <c r="R340" s="773"/>
      <c r="S340" s="773"/>
      <c r="T340" s="773"/>
      <c r="U340" s="773"/>
      <c r="V340" s="774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114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71</v>
      </c>
      <c r="Q344" s="773"/>
      <c r="R344" s="773"/>
      <c r="S344" s="773"/>
      <c r="T344" s="773"/>
      <c r="U344" s="773"/>
      <c r="V344" s="774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71</v>
      </c>
      <c r="Q345" s="773"/>
      <c r="R345" s="773"/>
      <c r="S345" s="773"/>
      <c r="T345" s="773"/>
      <c r="U345" s="773"/>
      <c r="V345" s="774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64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564</v>
      </c>
      <c r="B347" s="54" t="s">
        <v>565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71</v>
      </c>
      <c r="Q349" s="773"/>
      <c r="R349" s="773"/>
      <c r="S349" s="773"/>
      <c r="T349" s="773"/>
      <c r="U349" s="773"/>
      <c r="V349" s="774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71</v>
      </c>
      <c r="Q350" s="773"/>
      <c r="R350" s="773"/>
      <c r="S350" s="773"/>
      <c r="T350" s="773"/>
      <c r="U350" s="773"/>
      <c r="V350" s="774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114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6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573</v>
      </c>
      <c r="B355" s="54" t="s">
        <v>577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593</v>
      </c>
      <c r="B361" s="54" t="s">
        <v>594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71</v>
      </c>
      <c r="Q362" s="773"/>
      <c r="R362" s="773"/>
      <c r="S362" s="773"/>
      <c r="T362" s="773"/>
      <c r="U362" s="773"/>
      <c r="V362" s="774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71</v>
      </c>
      <c r="Q363" s="773"/>
      <c r="R363" s="773"/>
      <c r="S363" s="773"/>
      <c r="T363" s="773"/>
      <c r="U363" s="773"/>
      <c r="V363" s="774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64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12.6</v>
      </c>
      <c r="Y365" s="762">
        <f>IFERROR(IF(X365="",0,CEILING((X365/$H365),1)*$H365),"")</f>
        <v>12.600000000000001</v>
      </c>
      <c r="Z365" s="36">
        <f>IFERROR(IF(Y365=0,"",ROUNDUP(Y365/H365,0)*0.00753),"")</f>
        <v>2.2589999999999999E-2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13.379999999999999</v>
      </c>
      <c r="BN365" s="64">
        <f>IFERROR(Y365*I365/H365,"0")</f>
        <v>13.38</v>
      </c>
      <c r="BO365" s="64">
        <f>IFERROR(1/J365*(X365/H365),"0")</f>
        <v>1.9230769230769232E-2</v>
      </c>
      <c r="BP365" s="64">
        <f>IFERROR(1/J365*(Y365/H365),"0")</f>
        <v>1.9230769230769232E-2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12.6</v>
      </c>
      <c r="Y366" s="762">
        <f>IFERROR(IF(X366="",0,CEILING((X366/$H366),1)*$H366),"")</f>
        <v>12.600000000000001</v>
      </c>
      <c r="Z366" s="36">
        <f>IFERROR(IF(Y366=0,"",ROUNDUP(Y366/H366,0)*0.00753),"")</f>
        <v>2.2589999999999999E-2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13.379999999999999</v>
      </c>
      <c r="BN366" s="64">
        <f>IFERROR(Y366*I366/H366,"0")</f>
        <v>13.38</v>
      </c>
      <c r="BO366" s="64">
        <f>IFERROR(1/J366*(X366/H366),"0")</f>
        <v>1.9230769230769232E-2</v>
      </c>
      <c r="BP366" s="64">
        <f>IFERROR(1/J366*(Y366/H366),"0")</f>
        <v>1.9230769230769232E-2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71</v>
      </c>
      <c r="Q369" s="773"/>
      <c r="R369" s="773"/>
      <c r="S369" s="773"/>
      <c r="T369" s="773"/>
      <c r="U369" s="773"/>
      <c r="V369" s="774"/>
      <c r="W369" s="37" t="s">
        <v>72</v>
      </c>
      <c r="X369" s="763">
        <f>IFERROR(X365/H365,"0")+IFERROR(X366/H366,"0")+IFERROR(X367/H367,"0")+IFERROR(X368/H368,"0")</f>
        <v>6</v>
      </c>
      <c r="Y369" s="763">
        <f>IFERROR(Y365/H365,"0")+IFERROR(Y366/H366,"0")+IFERROR(Y367/H367,"0")+IFERROR(Y368/H368,"0")</f>
        <v>6</v>
      </c>
      <c r="Z369" s="763">
        <f>IFERROR(IF(Z365="",0,Z365),"0")+IFERROR(IF(Z366="",0,Z366),"0")+IFERROR(IF(Z367="",0,Z367),"0")+IFERROR(IF(Z368="",0,Z368),"0")</f>
        <v>4.5179999999999998E-2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71</v>
      </c>
      <c r="Q370" s="773"/>
      <c r="R370" s="773"/>
      <c r="S370" s="773"/>
      <c r="T370" s="773"/>
      <c r="U370" s="773"/>
      <c r="V370" s="774"/>
      <c r="W370" s="37" t="s">
        <v>69</v>
      </c>
      <c r="X370" s="763">
        <f>IFERROR(SUM(X365:X368),"0")</f>
        <v>25.2</v>
      </c>
      <c r="Y370" s="763">
        <f>IFERROR(SUM(Y365:Y368),"0")</f>
        <v>25.200000000000003</v>
      </c>
      <c r="Z370" s="37"/>
      <c r="AA370" s="764"/>
      <c r="AB370" s="764"/>
      <c r="AC370" s="764"/>
    </row>
    <row r="371" spans="1:68" ht="14.25" hidden="1" customHeight="1" x14ac:dyDescent="0.25">
      <c r="A371" s="787" t="s">
        <v>73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56.7</v>
      </c>
      <c r="Y372" s="762">
        <f t="shared" ref="Y372:Y377" si="72">IFERROR(IF(X372="",0,CEILING((X372/$H372),1)*$H372),"")</f>
        <v>62.4</v>
      </c>
      <c r="Z372" s="36">
        <f>IFERROR(IF(Y372=0,"",ROUNDUP(Y372/H372,0)*0.02175),"")</f>
        <v>0.17399999999999999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60.756230769230775</v>
      </c>
      <c r="BN372" s="64">
        <f t="shared" ref="BN372:BN377" si="74">IFERROR(Y372*I372/H372,"0")</f>
        <v>66.864000000000004</v>
      </c>
      <c r="BO372" s="64">
        <f t="shared" ref="BO372:BO377" si="75">IFERROR(1/J372*(X372/H372),"0")</f>
        <v>0.12980769230769232</v>
      </c>
      <c r="BP372" s="64">
        <f t="shared" ref="BP372:BP377" si="76">IFERROR(1/J372*(Y372/H372),"0")</f>
        <v>0.14285714285714285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615</v>
      </c>
      <c r="B375" s="54" t="s">
        <v>616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71</v>
      </c>
      <c r="Q378" s="773"/>
      <c r="R378" s="773"/>
      <c r="S378" s="773"/>
      <c r="T378" s="773"/>
      <c r="U378" s="773"/>
      <c r="V378" s="774"/>
      <c r="W378" s="37" t="s">
        <v>72</v>
      </c>
      <c r="X378" s="763">
        <f>IFERROR(X372/H372,"0")+IFERROR(X373/H373,"0")+IFERROR(X374/H374,"0")+IFERROR(X375/H375,"0")+IFERROR(X376/H376,"0")+IFERROR(X377/H377,"0")</f>
        <v>7.2692307692307701</v>
      </c>
      <c r="Y378" s="763">
        <f>IFERROR(Y372/H372,"0")+IFERROR(Y373/H373,"0")+IFERROR(Y374/H374,"0")+IFERROR(Y375/H375,"0")+IFERROR(Y376/H376,"0")+IFERROR(Y377/H377,"0")</f>
        <v>8</v>
      </c>
      <c r="Z378" s="763">
        <f>IFERROR(IF(Z372="",0,Z372),"0")+IFERROR(IF(Z373="",0,Z373),"0")+IFERROR(IF(Z374="",0,Z374),"0")+IFERROR(IF(Z375="",0,Z375),"0")+IFERROR(IF(Z376="",0,Z376),"0")+IFERROR(IF(Z377="",0,Z377),"0")</f>
        <v>0.17399999999999999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71</v>
      </c>
      <c r="Q379" s="773"/>
      <c r="R379" s="773"/>
      <c r="S379" s="773"/>
      <c r="T379" s="773"/>
      <c r="U379" s="773"/>
      <c r="V379" s="774"/>
      <c r="W379" s="37" t="s">
        <v>69</v>
      </c>
      <c r="X379" s="763">
        <f>IFERROR(SUM(X372:X377),"0")</f>
        <v>56.7</v>
      </c>
      <c r="Y379" s="763">
        <f>IFERROR(SUM(Y372:Y377),"0")</f>
        <v>62.4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214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8</v>
      </c>
      <c r="Y382" s="762">
        <f>IFERROR(IF(X382="",0,CEILING((X382/$H382),1)*$H382),"")</f>
        <v>15.6</v>
      </c>
      <c r="Z382" s="36">
        <f>IFERROR(IF(Y382=0,"",ROUNDUP(Y382/H382,0)*0.02175),"")</f>
        <v>4.3499999999999997E-2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8.5784615384615392</v>
      </c>
      <c r="BN382" s="64">
        <f>IFERROR(Y382*I382/H382,"0")</f>
        <v>16.728000000000002</v>
      </c>
      <c r="BO382" s="64">
        <f>IFERROR(1/J382*(X382/H382),"0")</f>
        <v>1.8315018315018316E-2</v>
      </c>
      <c r="BP382" s="64">
        <f>IFERROR(1/J382*(Y382/H382),"0")</f>
        <v>3.5714285714285712E-2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71</v>
      </c>
      <c r="Q384" s="773"/>
      <c r="R384" s="773"/>
      <c r="S384" s="773"/>
      <c r="T384" s="773"/>
      <c r="U384" s="773"/>
      <c r="V384" s="774"/>
      <c r="W384" s="37" t="s">
        <v>72</v>
      </c>
      <c r="X384" s="763">
        <f>IFERROR(X381/H381,"0")+IFERROR(X382/H382,"0")+IFERROR(X383/H383,"0")</f>
        <v>1.0256410256410258</v>
      </c>
      <c r="Y384" s="763">
        <f>IFERROR(Y381/H381,"0")+IFERROR(Y382/H382,"0")+IFERROR(Y383/H383,"0")</f>
        <v>2</v>
      </c>
      <c r="Z384" s="763">
        <f>IFERROR(IF(Z381="",0,Z381),"0")+IFERROR(IF(Z382="",0,Z382),"0")+IFERROR(IF(Z383="",0,Z383),"0")</f>
        <v>4.3499999999999997E-2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71</v>
      </c>
      <c r="Q385" s="773"/>
      <c r="R385" s="773"/>
      <c r="S385" s="773"/>
      <c r="T385" s="773"/>
      <c r="U385" s="773"/>
      <c r="V385" s="774"/>
      <c r="W385" s="37" t="s">
        <v>69</v>
      </c>
      <c r="X385" s="763">
        <f>IFERROR(SUM(X381:X383),"0")</f>
        <v>8</v>
      </c>
      <c r="Y385" s="763">
        <f>IFERROR(SUM(Y381:Y383),"0")</f>
        <v>15.6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103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4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93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643</v>
      </c>
      <c r="B390" s="54" t="s">
        <v>644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71</v>
      </c>
      <c r="Q391" s="773"/>
      <c r="R391" s="773"/>
      <c r="S391" s="773"/>
      <c r="T391" s="773"/>
      <c r="U391" s="773"/>
      <c r="V391" s="774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71</v>
      </c>
      <c r="Q392" s="773"/>
      <c r="R392" s="773"/>
      <c r="S392" s="773"/>
      <c r="T392" s="773"/>
      <c r="U392" s="773"/>
      <c r="V392" s="774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645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71</v>
      </c>
      <c r="Q397" s="773"/>
      <c r="R397" s="773"/>
      <c r="S397" s="773"/>
      <c r="T397" s="773"/>
      <c r="U397" s="773"/>
      <c r="V397" s="774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71</v>
      </c>
      <c r="Q398" s="773"/>
      <c r="R398" s="773"/>
      <c r="S398" s="773"/>
      <c r="T398" s="773"/>
      <c r="U398" s="773"/>
      <c r="V398" s="774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64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71</v>
      </c>
      <c r="Q402" s="773"/>
      <c r="R402" s="773"/>
      <c r="S402" s="773"/>
      <c r="T402" s="773"/>
      <c r="U402" s="773"/>
      <c r="V402" s="774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71</v>
      </c>
      <c r="Q403" s="773"/>
      <c r="R403" s="773"/>
      <c r="S403" s="773"/>
      <c r="T403" s="773"/>
      <c r="U403" s="773"/>
      <c r="V403" s="774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73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659</v>
      </c>
      <c r="B405" s="54" t="s">
        <v>660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662</v>
      </c>
      <c r="B406" s="54" t="s">
        <v>663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665</v>
      </c>
      <c r="B407" s="54" t="s">
        <v>666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71</v>
      </c>
      <c r="Q408" s="773"/>
      <c r="R408" s="773"/>
      <c r="S408" s="773"/>
      <c r="T408" s="773"/>
      <c r="U408" s="773"/>
      <c r="V408" s="774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71</v>
      </c>
      <c r="Q409" s="773"/>
      <c r="R409" s="773"/>
      <c r="S409" s="773"/>
      <c r="T409" s="773"/>
      <c r="U409" s="773"/>
      <c r="V409" s="774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668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114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670</v>
      </c>
      <c r="Y413" s="762">
        <f t="shared" ref="Y413:Y423" si="77">IFERROR(IF(X413="",0,CEILING((X413/$H413),1)*$H413),"")</f>
        <v>675</v>
      </c>
      <c r="Z413" s="36">
        <f>IFERROR(IF(Y413=0,"",ROUNDUP(Y413/H413,0)*0.02175),"")</f>
        <v>0.9787499999999999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691.44</v>
      </c>
      <c r="BN413" s="64">
        <f t="shared" ref="BN413:BN423" si="79">IFERROR(Y413*I413/H413,"0")</f>
        <v>696.6</v>
      </c>
      <c r="BO413" s="64">
        <f t="shared" ref="BO413:BO423" si="80">IFERROR(1/J413*(X413/H413),"0")</f>
        <v>0.93055555555555547</v>
      </c>
      <c r="BP413" s="64">
        <f t="shared" ref="BP413:BP423" si="81">IFERROR(1/J413*(Y413/H413),"0")</f>
        <v>0.9375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775</v>
      </c>
      <c r="Y415" s="762">
        <f t="shared" si="77"/>
        <v>780</v>
      </c>
      <c r="Z415" s="36">
        <f>IFERROR(IF(Y415=0,"",ROUNDUP(Y415/H415,0)*0.02175),"")</f>
        <v>1.131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799.8</v>
      </c>
      <c r="BN415" s="64">
        <f t="shared" si="79"/>
        <v>804.95999999999992</v>
      </c>
      <c r="BO415" s="64">
        <f t="shared" si="80"/>
        <v>1.0763888888888888</v>
      </c>
      <c r="BP415" s="64">
        <f t="shared" si="81"/>
        <v>1.0833333333333333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850</v>
      </c>
      <c r="Y418" s="762">
        <f t="shared" si="77"/>
        <v>855</v>
      </c>
      <c r="Z418" s="36">
        <f>IFERROR(IF(Y418=0,"",ROUNDUP(Y418/H418,0)*0.02175),"")</f>
        <v>1.2397499999999999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877.2</v>
      </c>
      <c r="BN418" s="64">
        <f t="shared" si="79"/>
        <v>882.36</v>
      </c>
      <c r="BO418" s="64">
        <f t="shared" si="80"/>
        <v>1.1805555555555554</v>
      </c>
      <c r="BP418" s="64">
        <f t="shared" si="81"/>
        <v>1.1875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71</v>
      </c>
      <c r="Q424" s="773"/>
      <c r="R424" s="773"/>
      <c r="S424" s="773"/>
      <c r="T424" s="773"/>
      <c r="U424" s="773"/>
      <c r="V424" s="774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153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154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3.3494999999999999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71</v>
      </c>
      <c r="Q425" s="773"/>
      <c r="R425" s="773"/>
      <c r="S425" s="773"/>
      <c r="T425" s="773"/>
      <c r="U425" s="773"/>
      <c r="V425" s="774"/>
      <c r="W425" s="37" t="s">
        <v>69</v>
      </c>
      <c r="X425" s="763">
        <f>IFERROR(SUM(X413:X423),"0")</f>
        <v>2295</v>
      </c>
      <c r="Y425" s="763">
        <f>IFERROR(SUM(Y413:Y423),"0")</f>
        <v>2310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168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1660</v>
      </c>
      <c r="Y427" s="762">
        <f>IFERROR(IF(X427="",0,CEILING((X427/$H427),1)*$H427),"")</f>
        <v>1665</v>
      </c>
      <c r="Z427" s="36">
        <f>IFERROR(IF(Y427=0,"",ROUNDUP(Y427/H427,0)*0.02175),"")</f>
        <v>2.41425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1713.12</v>
      </c>
      <c r="BN427" s="64">
        <f>IFERROR(Y427*I427/H427,"0")</f>
        <v>1718.28</v>
      </c>
      <c r="BO427" s="64">
        <f>IFERROR(1/J427*(X427/H427),"0")</f>
        <v>2.3055555555555554</v>
      </c>
      <c r="BP427" s="64">
        <f>IFERROR(1/J427*(Y427/H427),"0")</f>
        <v>2.3125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71</v>
      </c>
      <c r="Q429" s="773"/>
      <c r="R429" s="773"/>
      <c r="S429" s="773"/>
      <c r="T429" s="773"/>
      <c r="U429" s="773"/>
      <c r="V429" s="774"/>
      <c r="W429" s="37" t="s">
        <v>72</v>
      </c>
      <c r="X429" s="763">
        <f>IFERROR(X427/H427,"0")+IFERROR(X428/H428,"0")</f>
        <v>110.66666666666667</v>
      </c>
      <c r="Y429" s="763">
        <f>IFERROR(Y427/H427,"0")+IFERROR(Y428/H428,"0")</f>
        <v>111</v>
      </c>
      <c r="Z429" s="763">
        <f>IFERROR(IF(Z427="",0,Z427),"0")+IFERROR(IF(Z428="",0,Z428),"0")</f>
        <v>2.41425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71</v>
      </c>
      <c r="Q430" s="773"/>
      <c r="R430" s="773"/>
      <c r="S430" s="773"/>
      <c r="T430" s="773"/>
      <c r="U430" s="773"/>
      <c r="V430" s="774"/>
      <c r="W430" s="37" t="s">
        <v>69</v>
      </c>
      <c r="X430" s="763">
        <f>IFERROR(SUM(X427:X428),"0")</f>
        <v>1660</v>
      </c>
      <c r="Y430" s="763">
        <f>IFERROR(SUM(Y427:Y428),"0")</f>
        <v>1665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73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71</v>
      </c>
      <c r="Q435" s="773"/>
      <c r="R435" s="773"/>
      <c r="S435" s="773"/>
      <c r="T435" s="773"/>
      <c r="U435" s="773"/>
      <c r="V435" s="774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71</v>
      </c>
      <c r="Q436" s="773"/>
      <c r="R436" s="773"/>
      <c r="S436" s="773"/>
      <c r="T436" s="773"/>
      <c r="U436" s="773"/>
      <c r="V436" s="774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214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71</v>
      </c>
      <c r="Q440" s="773"/>
      <c r="R440" s="773"/>
      <c r="S440" s="773"/>
      <c r="T440" s="773"/>
      <c r="U440" s="773"/>
      <c r="V440" s="774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71</v>
      </c>
      <c r="Q441" s="773"/>
      <c r="R441" s="773"/>
      <c r="S441" s="773"/>
      <c r="T441" s="773"/>
      <c r="U441" s="773"/>
      <c r="V441" s="774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114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70">
        <v>4680115881907</v>
      </c>
      <c r="E444" s="771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70">
        <v>4680115881907</v>
      </c>
      <c r="E445" s="771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903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71</v>
      </c>
      <c r="Q451" s="773"/>
      <c r="R451" s="773"/>
      <c r="S451" s="773"/>
      <c r="T451" s="773"/>
      <c r="U451" s="773"/>
      <c r="V451" s="774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71</v>
      </c>
      <c r="Q452" s="773"/>
      <c r="R452" s="773"/>
      <c r="S452" s="773"/>
      <c r="T452" s="773"/>
      <c r="U452" s="773"/>
      <c r="V452" s="774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64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8</v>
      </c>
      <c r="Y454" s="762">
        <f>IFERROR(IF(X454="",0,CEILING((X454/$H454),1)*$H454),"")</f>
        <v>8.76</v>
      </c>
      <c r="Z454" s="36">
        <f>IFERROR(IF(Y454=0,"",ROUNDUP(Y454/H454,0)*0.00753),"")</f>
        <v>1.506E-2</v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8.474885844748858</v>
      </c>
      <c r="BN454" s="64">
        <f>IFERROR(Y454*I454/H454,"0")</f>
        <v>9.2799999999999994</v>
      </c>
      <c r="BO454" s="64">
        <f>IFERROR(1/J454*(X454/H454),"0")</f>
        <v>1.1708230886313079E-2</v>
      </c>
      <c r="BP454" s="64">
        <f>IFERROR(1/J454*(Y454/H454),"0")</f>
        <v>1.282051282051282E-2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71</v>
      </c>
      <c r="Q456" s="773"/>
      <c r="R456" s="773"/>
      <c r="S456" s="773"/>
      <c r="T456" s="773"/>
      <c r="U456" s="773"/>
      <c r="V456" s="774"/>
      <c r="W456" s="37" t="s">
        <v>72</v>
      </c>
      <c r="X456" s="763">
        <f>IFERROR(X454/H454,"0")+IFERROR(X455/H455,"0")</f>
        <v>1.8264840182648403</v>
      </c>
      <c r="Y456" s="763">
        <f>IFERROR(Y454/H454,"0")+IFERROR(Y455/H455,"0")</f>
        <v>2</v>
      </c>
      <c r="Z456" s="763">
        <f>IFERROR(IF(Z454="",0,Z454),"0")+IFERROR(IF(Z455="",0,Z455),"0")</f>
        <v>1.506E-2</v>
      </c>
      <c r="AA456" s="764"/>
      <c r="AB456" s="764"/>
      <c r="AC456" s="764"/>
    </row>
    <row r="457" spans="1:68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71</v>
      </c>
      <c r="Q457" s="773"/>
      <c r="R457" s="773"/>
      <c r="S457" s="773"/>
      <c r="T457" s="773"/>
      <c r="U457" s="773"/>
      <c r="V457" s="774"/>
      <c r="W457" s="37" t="s">
        <v>69</v>
      </c>
      <c r="X457" s="763">
        <f>IFERROR(SUM(X454:X455),"0")</f>
        <v>8</v>
      </c>
      <c r="Y457" s="763">
        <f>IFERROR(SUM(Y454:Y455),"0")</f>
        <v>8.76</v>
      </c>
      <c r="Z457" s="37"/>
      <c r="AA457" s="764"/>
      <c r="AB457" s="764"/>
      <c r="AC457" s="764"/>
    </row>
    <row r="458" spans="1:68" ht="14.25" hidden="1" customHeight="1" x14ac:dyDescent="0.25">
      <c r="A458" s="787" t="s">
        <v>73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738</v>
      </c>
      <c r="B459" s="54" t="s">
        <v>739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71</v>
      </c>
      <c r="Q464" s="773"/>
      <c r="R464" s="773"/>
      <c r="S464" s="773"/>
      <c r="T464" s="773"/>
      <c r="U464" s="773"/>
      <c r="V464" s="774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71</v>
      </c>
      <c r="Q465" s="773"/>
      <c r="R465" s="773"/>
      <c r="S465" s="773"/>
      <c r="T465" s="773"/>
      <c r="U465" s="773"/>
      <c r="V465" s="774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214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71</v>
      </c>
      <c r="Q468" s="773"/>
      <c r="R468" s="773"/>
      <c r="S468" s="773"/>
      <c r="T468" s="773"/>
      <c r="U468" s="773"/>
      <c r="V468" s="774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71</v>
      </c>
      <c r="Q469" s="773"/>
      <c r="R469" s="773"/>
      <c r="S469" s="773"/>
      <c r="T469" s="773"/>
      <c r="U469" s="773"/>
      <c r="V469" s="774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753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114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71</v>
      </c>
      <c r="Q474" s="773"/>
      <c r="R474" s="773"/>
      <c r="S474" s="773"/>
      <c r="T474" s="773"/>
      <c r="U474" s="773"/>
      <c r="V474" s="774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71</v>
      </c>
      <c r="Q475" s="773"/>
      <c r="R475" s="773"/>
      <c r="S475" s="773"/>
      <c r="T475" s="773"/>
      <c r="U475" s="773"/>
      <c r="V475" s="774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64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9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1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71</v>
      </c>
      <c r="Q496" s="773"/>
      <c r="R496" s="773"/>
      <c r="S496" s="773"/>
      <c r="T496" s="773"/>
      <c r="U496" s="773"/>
      <c r="V496" s="774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71</v>
      </c>
      <c r="Q497" s="773"/>
      <c r="R497" s="773"/>
      <c r="S497" s="773"/>
      <c r="T497" s="773"/>
      <c r="U497" s="773"/>
      <c r="V497" s="774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73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71</v>
      </c>
      <c r="Q501" s="773"/>
      <c r="R501" s="773"/>
      <c r="S501" s="773"/>
      <c r="T501" s="773"/>
      <c r="U501" s="773"/>
      <c r="V501" s="774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71</v>
      </c>
      <c r="Q502" s="773"/>
      <c r="R502" s="773"/>
      <c r="S502" s="773"/>
      <c r="T502" s="773"/>
      <c r="U502" s="773"/>
      <c r="V502" s="774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103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71</v>
      </c>
      <c r="Q506" s="773"/>
      <c r="R506" s="773"/>
      <c r="S506" s="773"/>
      <c r="T506" s="773"/>
      <c r="U506" s="773"/>
      <c r="V506" s="774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71</v>
      </c>
      <c r="Q507" s="773"/>
      <c r="R507" s="773"/>
      <c r="S507" s="773"/>
      <c r="T507" s="773"/>
      <c r="U507" s="773"/>
      <c r="V507" s="774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168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71</v>
      </c>
      <c r="Q511" s="773"/>
      <c r="R511" s="773"/>
      <c r="S511" s="773"/>
      <c r="T511" s="773"/>
      <c r="U511" s="773"/>
      <c r="V511" s="774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71</v>
      </c>
      <c r="Q512" s="773"/>
      <c r="R512" s="773"/>
      <c r="S512" s="773"/>
      <c r="T512" s="773"/>
      <c r="U512" s="773"/>
      <c r="V512" s="774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64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3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71</v>
      </c>
      <c r="Q519" s="773"/>
      <c r="R519" s="773"/>
      <c r="S519" s="773"/>
      <c r="T519" s="773"/>
      <c r="U519" s="773"/>
      <c r="V519" s="774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71</v>
      </c>
      <c r="Q520" s="773"/>
      <c r="R520" s="773"/>
      <c r="S520" s="773"/>
      <c r="T520" s="773"/>
      <c r="U520" s="773"/>
      <c r="V520" s="774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103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71</v>
      </c>
      <c r="Q523" s="773"/>
      <c r="R523" s="773"/>
      <c r="S523" s="773"/>
      <c r="T523" s="773"/>
      <c r="U523" s="773"/>
      <c r="V523" s="774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71</v>
      </c>
      <c r="Q524" s="773"/>
      <c r="R524" s="773"/>
      <c r="S524" s="773"/>
      <c r="T524" s="773"/>
      <c r="U524" s="773"/>
      <c r="V524" s="774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832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71</v>
      </c>
      <c r="Q527" s="773"/>
      <c r="R527" s="773"/>
      <c r="S527" s="773"/>
      <c r="T527" s="773"/>
      <c r="U527" s="773"/>
      <c r="V527" s="774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71</v>
      </c>
      <c r="Q528" s="773"/>
      <c r="R528" s="773"/>
      <c r="S528" s="773"/>
      <c r="T528" s="773"/>
      <c r="U528" s="773"/>
      <c r="V528" s="774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85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71</v>
      </c>
      <c r="Q535" s="773"/>
      <c r="R535" s="773"/>
      <c r="S535" s="773"/>
      <c r="T535" s="773"/>
      <c r="U535" s="773"/>
      <c r="V535" s="774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71</v>
      </c>
      <c r="Q536" s="773"/>
      <c r="R536" s="773"/>
      <c r="S536" s="773"/>
      <c r="T536" s="773"/>
      <c r="U536" s="773"/>
      <c r="V536" s="774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71</v>
      </c>
      <c r="Q540" s="773"/>
      <c r="R540" s="773"/>
      <c r="S540" s="773"/>
      <c r="T540" s="773"/>
      <c r="U540" s="773"/>
      <c r="V540" s="774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71</v>
      </c>
      <c r="Q541" s="773"/>
      <c r="R541" s="773"/>
      <c r="S541" s="773"/>
      <c r="T541" s="773"/>
      <c r="U541" s="773"/>
      <c r="V541" s="774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853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114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854</v>
      </c>
      <c r="B545" s="54" t="s">
        <v>855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270</v>
      </c>
      <c r="Y550" s="762">
        <f t="shared" si="94"/>
        <v>274.56</v>
      </c>
      <c r="Z550" s="36">
        <f t="shared" si="95"/>
        <v>0.62192000000000003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288.40909090909088</v>
      </c>
      <c r="BN550" s="64">
        <f t="shared" si="97"/>
        <v>293.27999999999997</v>
      </c>
      <c r="BO550" s="64">
        <f t="shared" si="98"/>
        <v>0.49169580419580416</v>
      </c>
      <c r="BP550" s="64">
        <f t="shared" si="99"/>
        <v>0.5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781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1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71</v>
      </c>
      <c r="Q556" s="773"/>
      <c r="R556" s="773"/>
      <c r="S556" s="773"/>
      <c r="T556" s="773"/>
      <c r="U556" s="773"/>
      <c r="V556" s="774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51.136363636363633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0.62192000000000003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71</v>
      </c>
      <c r="Q557" s="773"/>
      <c r="R557" s="773"/>
      <c r="S557" s="773"/>
      <c r="T557" s="773"/>
      <c r="U557" s="773"/>
      <c r="V557" s="774"/>
      <c r="W557" s="37" t="s">
        <v>69</v>
      </c>
      <c r="X557" s="763">
        <f>IFERROR(SUM(X545:X555),"0")</f>
        <v>270</v>
      </c>
      <c r="Y557" s="763">
        <f>IFERROR(SUM(Y545:Y555),"0")</f>
        <v>274.56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168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882</v>
      </c>
      <c r="B559" s="54" t="s">
        <v>883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27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71</v>
      </c>
      <c r="Q562" s="773"/>
      <c r="R562" s="773"/>
      <c r="S562" s="773"/>
      <c r="T562" s="773"/>
      <c r="U562" s="773"/>
      <c r="V562" s="774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71</v>
      </c>
      <c r="Q563" s="773"/>
      <c r="R563" s="773"/>
      <c r="S563" s="773"/>
      <c r="T563" s="773"/>
      <c r="U563" s="773"/>
      <c r="V563" s="774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64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889</v>
      </c>
      <c r="B565" s="54" t="s">
        <v>890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895</v>
      </c>
      <c r="B567" s="54" t="s">
        <v>896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70">
        <v>4680115882072</v>
      </c>
      <c r="E568" s="771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8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70">
        <v>4680115882072</v>
      </c>
      <c r="E569" s="771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70">
        <v>4680115882102</v>
      </c>
      <c r="E570" s="771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70">
        <v>4680115882102</v>
      </c>
      <c r="E571" s="771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70">
        <v>4680115882096</v>
      </c>
      <c r="E572" s="771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5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70">
        <v>4680115882096</v>
      </c>
      <c r="E573" s="771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71</v>
      </c>
      <c r="Q574" s="773"/>
      <c r="R574" s="773"/>
      <c r="S574" s="773"/>
      <c r="T574" s="773"/>
      <c r="U574" s="773"/>
      <c r="V574" s="774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71</v>
      </c>
      <c r="Q575" s="773"/>
      <c r="R575" s="773"/>
      <c r="S575" s="773"/>
      <c r="T575" s="773"/>
      <c r="U575" s="773"/>
      <c r="V575" s="774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71</v>
      </c>
      <c r="Q580" s="773"/>
      <c r="R580" s="773"/>
      <c r="S580" s="773"/>
      <c r="T580" s="773"/>
      <c r="U580" s="773"/>
      <c r="V580" s="774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71</v>
      </c>
      <c r="Q581" s="773"/>
      <c r="R581" s="773"/>
      <c r="S581" s="773"/>
      <c r="T581" s="773"/>
      <c r="U581" s="773"/>
      <c r="V581" s="774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214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2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71</v>
      </c>
      <c r="Q585" s="773"/>
      <c r="R585" s="773"/>
      <c r="S585" s="773"/>
      <c r="T585" s="773"/>
      <c r="U585" s="773"/>
      <c r="V585" s="774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71</v>
      </c>
      <c r="Q586" s="773"/>
      <c r="R586" s="773"/>
      <c r="S586" s="773"/>
      <c r="T586" s="773"/>
      <c r="U586" s="773"/>
      <c r="V586" s="774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928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114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52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25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937</v>
      </c>
      <c r="B592" s="54" t="s">
        <v>938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3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21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8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60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3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71</v>
      </c>
      <c r="Q597" s="773"/>
      <c r="R597" s="773"/>
      <c r="S597" s="773"/>
      <c r="T597" s="773"/>
      <c r="U597" s="773"/>
      <c r="V597" s="774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71</v>
      </c>
      <c r="Q598" s="773"/>
      <c r="R598" s="773"/>
      <c r="S598" s="773"/>
      <c r="T598" s="773"/>
      <c r="U598" s="773"/>
      <c r="V598" s="774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168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86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2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6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71</v>
      </c>
      <c r="Q604" s="773"/>
      <c r="R604" s="773"/>
      <c r="S604" s="773"/>
      <c r="T604" s="773"/>
      <c r="U604" s="773"/>
      <c r="V604" s="774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71</v>
      </c>
      <c r="Q605" s="773"/>
      <c r="R605" s="773"/>
      <c r="S605" s="773"/>
      <c r="T605" s="773"/>
      <c r="U605" s="773"/>
      <c r="V605" s="774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64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7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9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8</v>
      </c>
      <c r="Y608" s="762">
        <f t="shared" si="110"/>
        <v>8.4</v>
      </c>
      <c r="Z608" s="36">
        <f>IFERROR(IF(Y608=0,"",ROUNDUP(Y608/H608,0)*0.00753),"")</f>
        <v>1.506E-2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8.4952380952380953</v>
      </c>
      <c r="BN608" s="64">
        <f t="shared" si="112"/>
        <v>8.92</v>
      </c>
      <c r="BO608" s="64">
        <f t="shared" si="113"/>
        <v>1.2210012210012208E-2</v>
      </c>
      <c r="BP608" s="64">
        <f t="shared" si="114"/>
        <v>1.282051282051282E-2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75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7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977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5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84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71</v>
      </c>
      <c r="Q614" s="773"/>
      <c r="R614" s="773"/>
      <c r="S614" s="773"/>
      <c r="T614" s="773"/>
      <c r="U614" s="773"/>
      <c r="V614" s="774"/>
      <c r="W614" s="37" t="s">
        <v>72</v>
      </c>
      <c r="X614" s="763">
        <f>IFERROR(X607/H607,"0")+IFERROR(X608/H608,"0")+IFERROR(X609/H609,"0")+IFERROR(X610/H610,"0")+IFERROR(X611/H611,"0")+IFERROR(X612/H612,"0")+IFERROR(X613/H613,"0")</f>
        <v>1.9047619047619047</v>
      </c>
      <c r="Y614" s="763">
        <f>IFERROR(Y607/H607,"0")+IFERROR(Y608/H608,"0")+IFERROR(Y609/H609,"0")+IFERROR(Y610/H610,"0")+IFERROR(Y611/H611,"0")+IFERROR(Y612/H612,"0")+IFERROR(Y613/H613,"0")</f>
        <v>2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1.506E-2</v>
      </c>
      <c r="AA614" s="764"/>
      <c r="AB614" s="764"/>
      <c r="AC614" s="764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71</v>
      </c>
      <c r="Q615" s="773"/>
      <c r="R615" s="773"/>
      <c r="S615" s="773"/>
      <c r="T615" s="773"/>
      <c r="U615" s="773"/>
      <c r="V615" s="774"/>
      <c r="W615" s="37" t="s">
        <v>69</v>
      </c>
      <c r="X615" s="763">
        <f>IFERROR(SUM(X607:X613),"0")</f>
        <v>8</v>
      </c>
      <c r="Y615" s="763">
        <f>IFERROR(SUM(Y607:Y613),"0")</f>
        <v>8.4</v>
      </c>
      <c r="Z615" s="37"/>
      <c r="AA615" s="764"/>
      <c r="AB615" s="764"/>
      <c r="AC615" s="764"/>
    </row>
    <row r="616" spans="1:68" ht="14.25" hidden="1" customHeight="1" x14ac:dyDescent="0.25">
      <c r="A616" s="787" t="s">
        <v>73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993</v>
      </c>
      <c r="B617" s="54" t="s">
        <v>994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115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62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99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6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777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3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4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3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71</v>
      </c>
      <c r="Q625" s="773"/>
      <c r="R625" s="773"/>
      <c r="S625" s="773"/>
      <c r="T625" s="773"/>
      <c r="U625" s="773"/>
      <c r="V625" s="774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71</v>
      </c>
      <c r="Q626" s="773"/>
      <c r="R626" s="773"/>
      <c r="S626" s="773"/>
      <c r="T626" s="773"/>
      <c r="U626" s="773"/>
      <c r="V626" s="774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214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18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978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14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7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71</v>
      </c>
      <c r="Q632" s="773"/>
      <c r="R632" s="773"/>
      <c r="S632" s="773"/>
      <c r="T632" s="773"/>
      <c r="U632" s="773"/>
      <c r="V632" s="774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71</v>
      </c>
      <c r="Q633" s="773"/>
      <c r="R633" s="773"/>
      <c r="S633" s="773"/>
      <c r="T633" s="773"/>
      <c r="U633" s="773"/>
      <c r="V633" s="774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1027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114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69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71</v>
      </c>
      <c r="Q638" s="773"/>
      <c r="R638" s="773"/>
      <c r="S638" s="773"/>
      <c r="T638" s="773"/>
      <c r="U638" s="773"/>
      <c r="V638" s="774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71</v>
      </c>
      <c r="Q639" s="773"/>
      <c r="R639" s="773"/>
      <c r="S639" s="773"/>
      <c r="T639" s="773"/>
      <c r="U639" s="773"/>
      <c r="V639" s="774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168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71</v>
      </c>
      <c r="Q642" s="773"/>
      <c r="R642" s="773"/>
      <c r="S642" s="773"/>
      <c r="T642" s="773"/>
      <c r="U642" s="773"/>
      <c r="V642" s="774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71</v>
      </c>
      <c r="Q643" s="773"/>
      <c r="R643" s="773"/>
      <c r="S643" s="773"/>
      <c r="T643" s="773"/>
      <c r="U643" s="773"/>
      <c r="V643" s="774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64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2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71</v>
      </c>
      <c r="Q646" s="773"/>
      <c r="R646" s="773"/>
      <c r="S646" s="773"/>
      <c r="T646" s="773"/>
      <c r="U646" s="773"/>
      <c r="V646" s="774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71</v>
      </c>
      <c r="Q647" s="773"/>
      <c r="R647" s="773"/>
      <c r="S647" s="773"/>
      <c r="T647" s="773"/>
      <c r="U647" s="773"/>
      <c r="V647" s="774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73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76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71</v>
      </c>
      <c r="Q650" s="773"/>
      <c r="R650" s="773"/>
      <c r="S650" s="773"/>
      <c r="T650" s="773"/>
      <c r="U650" s="773"/>
      <c r="V650" s="774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71</v>
      </c>
      <c r="Q651" s="773"/>
      <c r="R651" s="773"/>
      <c r="S651" s="773"/>
      <c r="T651" s="773"/>
      <c r="U651" s="773"/>
      <c r="V651" s="774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1048</v>
      </c>
      <c r="Q652" s="913"/>
      <c r="R652" s="913"/>
      <c r="S652" s="913"/>
      <c r="T652" s="913"/>
      <c r="U652" s="913"/>
      <c r="V652" s="91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4461.7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4513.12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1049</v>
      </c>
      <c r="Q653" s="913"/>
      <c r="R653" s="913"/>
      <c r="S653" s="913"/>
      <c r="T653" s="913"/>
      <c r="U653" s="913"/>
      <c r="V653" s="914"/>
      <c r="W653" s="37" t="s">
        <v>69</v>
      </c>
      <c r="X653" s="763">
        <f>IFERROR(SUM(BM22:BM649),"0")</f>
        <v>4620.1923896964536</v>
      </c>
      <c r="Y653" s="763">
        <f>IFERROR(SUM(BN22:BN649),"0")</f>
        <v>4674.2719999999999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1050</v>
      </c>
      <c r="Q654" s="913"/>
      <c r="R654" s="913"/>
      <c r="S654" s="913"/>
      <c r="T654" s="913"/>
      <c r="U654" s="913"/>
      <c r="V654" s="914"/>
      <c r="W654" s="37" t="s">
        <v>1051</v>
      </c>
      <c r="X654" s="38">
        <f>ROUNDUP(SUM(BO22:BO649),0)</f>
        <v>7</v>
      </c>
      <c r="Y654" s="38">
        <f>ROUNDUP(SUM(BP22:BP649),0)</f>
        <v>7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1052</v>
      </c>
      <c r="Q655" s="913"/>
      <c r="R655" s="913"/>
      <c r="S655" s="913"/>
      <c r="T655" s="913"/>
      <c r="U655" s="913"/>
      <c r="V655" s="914"/>
      <c r="W655" s="37" t="s">
        <v>69</v>
      </c>
      <c r="X655" s="763">
        <f>GrossWeightTotal+PalletQtyTotal*25</f>
        <v>4795.1923896964536</v>
      </c>
      <c r="Y655" s="763">
        <f>GrossWeightTotalR+PalletQtyTotalR*25</f>
        <v>4849.2719999999999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1053</v>
      </c>
      <c r="Q656" s="913"/>
      <c r="R656" s="913"/>
      <c r="S656" s="913"/>
      <c r="T656" s="913"/>
      <c r="U656" s="913"/>
      <c r="V656" s="91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361.78681997860082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369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1054</v>
      </c>
      <c r="Q657" s="913"/>
      <c r="R657" s="913"/>
      <c r="S657" s="913"/>
      <c r="T657" s="913"/>
      <c r="U657" s="913"/>
      <c r="V657" s="91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6.9524700000000008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809" t="s">
        <v>112</v>
      </c>
      <c r="D659" s="871"/>
      <c r="E659" s="871"/>
      <c r="F659" s="871"/>
      <c r="G659" s="871"/>
      <c r="H659" s="860"/>
      <c r="I659" s="809" t="s">
        <v>334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668</v>
      </c>
      <c r="X659" s="860"/>
      <c r="Y659" s="809" t="s">
        <v>753</v>
      </c>
      <c r="Z659" s="871"/>
      <c r="AA659" s="871"/>
      <c r="AB659" s="860"/>
      <c r="AC659" s="758" t="s">
        <v>853</v>
      </c>
      <c r="AD659" s="809" t="s">
        <v>928</v>
      </c>
      <c r="AE659" s="860"/>
      <c r="AF659" s="759"/>
    </row>
    <row r="660" spans="1:32" ht="14.25" customHeight="1" thickTop="1" x14ac:dyDescent="0.2">
      <c r="A660" s="1070" t="s">
        <v>1057</v>
      </c>
      <c r="B660" s="809" t="s">
        <v>63</v>
      </c>
      <c r="C660" s="809" t="s">
        <v>113</v>
      </c>
      <c r="D660" s="809" t="s">
        <v>138</v>
      </c>
      <c r="E660" s="809" t="s">
        <v>222</v>
      </c>
      <c r="F660" s="809" t="s">
        <v>247</v>
      </c>
      <c r="G660" s="809" t="s">
        <v>298</v>
      </c>
      <c r="H660" s="809" t="s">
        <v>112</v>
      </c>
      <c r="I660" s="809" t="s">
        <v>335</v>
      </c>
      <c r="J660" s="809" t="s">
        <v>360</v>
      </c>
      <c r="K660" s="809" t="s">
        <v>433</v>
      </c>
      <c r="L660" s="809" t="s">
        <v>453</v>
      </c>
      <c r="M660" s="809" t="s">
        <v>479</v>
      </c>
      <c r="N660" s="759"/>
      <c r="O660" s="809" t="s">
        <v>508</v>
      </c>
      <c r="P660" s="809" t="s">
        <v>511</v>
      </c>
      <c r="Q660" s="809" t="s">
        <v>520</v>
      </c>
      <c r="R660" s="809" t="s">
        <v>538</v>
      </c>
      <c r="S660" s="809" t="s">
        <v>548</v>
      </c>
      <c r="T660" s="809" t="s">
        <v>561</v>
      </c>
      <c r="U660" s="809" t="s">
        <v>569</v>
      </c>
      <c r="V660" s="809" t="s">
        <v>655</v>
      </c>
      <c r="W660" s="809" t="s">
        <v>669</v>
      </c>
      <c r="X660" s="809" t="s">
        <v>714</v>
      </c>
      <c r="Y660" s="809" t="s">
        <v>754</v>
      </c>
      <c r="Z660" s="809" t="s">
        <v>813</v>
      </c>
      <c r="AA660" s="809" t="s">
        <v>836</v>
      </c>
      <c r="AB660" s="809" t="s">
        <v>849</v>
      </c>
      <c r="AC660" s="809" t="s">
        <v>853</v>
      </c>
      <c r="AD660" s="809" t="s">
        <v>928</v>
      </c>
      <c r="AE660" s="809" t="s">
        <v>1027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33.6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104.80000000000001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4.8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103.19999999999999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3975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8.76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274.56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8.4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0"/>
        <filter val="0,96"/>
        <filter val="1 660,00"/>
        <filter val="1,03"/>
        <filter val="1,60"/>
        <filter val="1,83"/>
        <filter val="1,90"/>
        <filter val="1,92"/>
        <filter val="110,67"/>
        <filter val="12,60"/>
        <filter val="14,81"/>
        <filter val="153,00"/>
        <filter val="16,00"/>
        <filter val="2 295,00"/>
        <filter val="20,00"/>
        <filter val="25,20"/>
        <filter val="270,00"/>
        <filter val="3,84"/>
        <filter val="30,00"/>
        <filter val="361,79"/>
        <filter val="4 461,70"/>
        <filter val="4 620,19"/>
        <filter val="4 795,19"/>
        <filter val="5,00"/>
        <filter val="51,14"/>
        <filter val="56,70"/>
        <filter val="6,00"/>
        <filter val="670,00"/>
        <filter val="7"/>
        <filter val="7,14"/>
        <filter val="7,27"/>
        <filter val="775,00"/>
        <filter val="8,00"/>
        <filter val="80,00"/>
        <filter val="850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