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4B9CA3-1C7E-4AC9-A23D-BB2377E665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1" l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Z293" i="1" s="1"/>
  <c r="Y273" i="1"/>
  <c r="Y294" i="1" s="1"/>
  <c r="X271" i="1"/>
  <c r="X270" i="1"/>
  <c r="BO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X264" i="1"/>
  <c r="BO263" i="1"/>
  <c r="BM263" i="1"/>
  <c r="Z263" i="1"/>
  <c r="Y263" i="1"/>
  <c r="BO262" i="1"/>
  <c r="BM262" i="1"/>
  <c r="Z262" i="1"/>
  <c r="Z264" i="1" s="1"/>
  <c r="Y262" i="1"/>
  <c r="X260" i="1"/>
  <c r="X259" i="1"/>
  <c r="BO258" i="1"/>
  <c r="BM258" i="1"/>
  <c r="Z258" i="1"/>
  <c r="Z259" i="1" s="1"/>
  <c r="Y258" i="1"/>
  <c r="X256" i="1"/>
  <c r="X255" i="1"/>
  <c r="BO254" i="1"/>
  <c r="BM254" i="1"/>
  <c r="Z254" i="1"/>
  <c r="Y254" i="1"/>
  <c r="BO253" i="1"/>
  <c r="BM253" i="1"/>
  <c r="Z253" i="1"/>
  <c r="Y253" i="1"/>
  <c r="BO252" i="1"/>
  <c r="BM252" i="1"/>
  <c r="Z252" i="1"/>
  <c r="Z255" i="1" s="1"/>
  <c r="Y252" i="1"/>
  <c r="X248" i="1"/>
  <c r="X247" i="1"/>
  <c r="BO246" i="1"/>
  <c r="BM246" i="1"/>
  <c r="Z246" i="1"/>
  <c r="Z247" i="1" s="1"/>
  <c r="Y246" i="1"/>
  <c r="Y248" i="1" s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X236" i="1"/>
  <c r="BO235" i="1"/>
  <c r="BM235" i="1"/>
  <c r="Z235" i="1"/>
  <c r="Y235" i="1"/>
  <c r="P235" i="1"/>
  <c r="BO234" i="1"/>
  <c r="BM234" i="1"/>
  <c r="Z234" i="1"/>
  <c r="Z236" i="1" s="1"/>
  <c r="Y234" i="1"/>
  <c r="P234" i="1"/>
  <c r="X230" i="1"/>
  <c r="X229" i="1"/>
  <c r="BO228" i="1"/>
  <c r="BM228" i="1"/>
  <c r="Z228" i="1"/>
  <c r="Z229" i="1" s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3" i="1"/>
  <c r="X182" i="1"/>
  <c r="BO181" i="1"/>
  <c r="BM181" i="1"/>
  <c r="Z181" i="1"/>
  <c r="Y181" i="1"/>
  <c r="BO180" i="1"/>
  <c r="BM180" i="1"/>
  <c r="Z180" i="1"/>
  <c r="Y180" i="1"/>
  <c r="BO179" i="1"/>
  <c r="BM179" i="1"/>
  <c r="Z179" i="1"/>
  <c r="Z182" i="1" s="1"/>
  <c r="Y179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P159" i="1"/>
  <c r="BO159" i="1"/>
  <c r="BN159" i="1"/>
  <c r="BM159" i="1"/>
  <c r="Z159" i="1"/>
  <c r="Z161" i="1" s="1"/>
  <c r="Y159" i="1"/>
  <c r="P159" i="1"/>
  <c r="X157" i="1"/>
  <c r="Y156" i="1"/>
  <c r="X156" i="1"/>
  <c r="BP155" i="1"/>
  <c r="BO155" i="1"/>
  <c r="BN155" i="1"/>
  <c r="BM155" i="1"/>
  <c r="Z155" i="1"/>
  <c r="Y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Z156" i="1" s="1"/>
  <c r="Y152" i="1"/>
  <c r="Y157" i="1" s="1"/>
  <c r="X149" i="1"/>
  <c r="X148" i="1"/>
  <c r="BO147" i="1"/>
  <c r="BM147" i="1"/>
  <c r="Z147" i="1"/>
  <c r="Z148" i="1" s="1"/>
  <c r="Y147" i="1"/>
  <c r="Y148" i="1" s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Z137" i="1" s="1"/>
  <c r="Y135" i="1"/>
  <c r="X132" i="1"/>
  <c r="X131" i="1"/>
  <c r="BO130" i="1"/>
  <c r="BM130" i="1"/>
  <c r="Z130" i="1"/>
  <c r="Z131" i="1" s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BP124" i="1" s="1"/>
  <c r="P124" i="1"/>
  <c r="BP123" i="1"/>
  <c r="BO123" i="1"/>
  <c r="BN123" i="1"/>
  <c r="BM123" i="1"/>
  <c r="Z123" i="1"/>
  <c r="Z126" i="1" s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BO116" i="1"/>
  <c r="BM116" i="1"/>
  <c r="Z116" i="1"/>
  <c r="Z119" i="1" s="1"/>
  <c r="Y116" i="1"/>
  <c r="P116" i="1"/>
  <c r="X113" i="1"/>
  <c r="X112" i="1"/>
  <c r="BO111" i="1"/>
  <c r="BM111" i="1"/>
  <c r="Z111" i="1"/>
  <c r="Y111" i="1"/>
  <c r="BP111" i="1" s="1"/>
  <c r="BO110" i="1"/>
  <c r="BM110" i="1"/>
  <c r="Z110" i="1"/>
  <c r="Z112" i="1" s="1"/>
  <c r="Y110" i="1"/>
  <c r="Y112" i="1" s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6" i="1" s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Y80" i="1"/>
  <c r="Y86" i="1" s="1"/>
  <c r="P80" i="1"/>
  <c r="X77" i="1"/>
  <c r="X76" i="1"/>
  <c r="BO75" i="1"/>
  <c r="BM75" i="1"/>
  <c r="Z75" i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Z59" i="1" s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Z32" i="1" s="1"/>
  <c r="Y28" i="1"/>
  <c r="P28" i="1"/>
  <c r="X24" i="1"/>
  <c r="X23" i="1"/>
  <c r="BO22" i="1"/>
  <c r="X297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29" i="1" l="1"/>
  <c r="BN29" i="1"/>
  <c r="BP31" i="1"/>
  <c r="BN31" i="1"/>
  <c r="BP48" i="1"/>
  <c r="BN48" i="1"/>
  <c r="BP50" i="1"/>
  <c r="BN50" i="1"/>
  <c r="BP53" i="1"/>
  <c r="BN53" i="1"/>
  <c r="BP55" i="1"/>
  <c r="BN55" i="1"/>
  <c r="BP57" i="1"/>
  <c r="BN57" i="1"/>
  <c r="Y71" i="1"/>
  <c r="Y70" i="1"/>
  <c r="BP69" i="1"/>
  <c r="BN69" i="1"/>
  <c r="BP136" i="1"/>
  <c r="BN136" i="1"/>
  <c r="Y190" i="1"/>
  <c r="BP186" i="1"/>
  <c r="BN186" i="1"/>
  <c r="BP188" i="1"/>
  <c r="BN188" i="1"/>
  <c r="BP204" i="1"/>
  <c r="BN204" i="1"/>
  <c r="BP206" i="1"/>
  <c r="BN206" i="1"/>
  <c r="BP235" i="1"/>
  <c r="BN235" i="1"/>
  <c r="Y256" i="1"/>
  <c r="Y255" i="1"/>
  <c r="BP252" i="1"/>
  <c r="BN252" i="1"/>
  <c r="BP253" i="1"/>
  <c r="BN253" i="1"/>
  <c r="BP254" i="1"/>
  <c r="BN254" i="1"/>
  <c r="BP269" i="1"/>
  <c r="BN269" i="1"/>
  <c r="X296" i="1"/>
  <c r="X298" i="1" s="1"/>
  <c r="X299" i="1"/>
  <c r="Y32" i="1"/>
  <c r="Y76" i="1"/>
  <c r="BP74" i="1"/>
  <c r="BN74" i="1"/>
  <c r="BP90" i="1"/>
  <c r="BN90" i="1"/>
  <c r="BP92" i="1"/>
  <c r="BN92" i="1"/>
  <c r="BP118" i="1"/>
  <c r="BN118" i="1"/>
  <c r="Y132" i="1"/>
  <c r="Y131" i="1"/>
  <c r="BP130" i="1"/>
  <c r="BN130" i="1"/>
  <c r="BP167" i="1"/>
  <c r="BN167" i="1"/>
  <c r="Y183" i="1"/>
  <c r="Y182" i="1"/>
  <c r="BP179" i="1"/>
  <c r="BN179" i="1"/>
  <c r="BP180" i="1"/>
  <c r="BN180" i="1"/>
  <c r="BP181" i="1"/>
  <c r="BN181" i="1"/>
  <c r="Y265" i="1"/>
  <c r="Y264" i="1"/>
  <c r="BP262" i="1"/>
  <c r="BN262" i="1"/>
  <c r="BP263" i="1"/>
  <c r="BN263" i="1"/>
  <c r="Y38" i="1"/>
  <c r="Y60" i="1"/>
  <c r="Z65" i="1"/>
  <c r="Z76" i="1"/>
  <c r="Y77" i="1"/>
  <c r="Z86" i="1"/>
  <c r="Z93" i="1"/>
  <c r="Y120" i="1"/>
  <c r="Y127" i="1"/>
  <c r="Y138" i="1"/>
  <c r="Y161" i="1"/>
  <c r="Y169" i="1"/>
  <c r="Z169" i="1"/>
  <c r="Y174" i="1"/>
  <c r="Z189" i="1"/>
  <c r="Y199" i="1"/>
  <c r="Y208" i="1"/>
  <c r="F9" i="1"/>
  <c r="J9" i="1"/>
  <c r="F10" i="1"/>
  <c r="BN22" i="1"/>
  <c r="BP22" i="1"/>
  <c r="Y23" i="1"/>
  <c r="X295" i="1"/>
  <c r="BN28" i="1"/>
  <c r="BP28" i="1"/>
  <c r="BN30" i="1"/>
  <c r="Y33" i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Y94" i="1"/>
  <c r="Y107" i="1"/>
  <c r="H9" i="1"/>
  <c r="BP91" i="1"/>
  <c r="BN91" i="1"/>
  <c r="Y93" i="1"/>
  <c r="BP98" i="1"/>
  <c r="BN98" i="1"/>
  <c r="BP100" i="1"/>
  <c r="BN100" i="1"/>
  <c r="BP102" i="1"/>
  <c r="BN102" i="1"/>
  <c r="BP104" i="1"/>
  <c r="BN104" i="1"/>
  <c r="Y106" i="1"/>
  <c r="Y113" i="1"/>
  <c r="Y119" i="1"/>
  <c r="Y126" i="1"/>
  <c r="Y137" i="1"/>
  <c r="Y149" i="1"/>
  <c r="Y162" i="1"/>
  <c r="Y170" i="1"/>
  <c r="Y175" i="1"/>
  <c r="Y189" i="1"/>
  <c r="Y200" i="1"/>
  <c r="BP205" i="1"/>
  <c r="BN205" i="1"/>
  <c r="Y207" i="1"/>
  <c r="Y224" i="1"/>
  <c r="BP221" i="1"/>
  <c r="BN221" i="1"/>
  <c r="Y223" i="1"/>
  <c r="Y229" i="1"/>
  <c r="BP228" i="1"/>
  <c r="BN228" i="1"/>
  <c r="Y259" i="1"/>
  <c r="BP258" i="1"/>
  <c r="BN258" i="1"/>
  <c r="BN110" i="1"/>
  <c r="BP110" i="1"/>
  <c r="BN111" i="1"/>
  <c r="BN116" i="1"/>
  <c r="BP116" i="1"/>
  <c r="BN117" i="1"/>
  <c r="BN124" i="1"/>
  <c r="BN135" i="1"/>
  <c r="BP135" i="1"/>
  <c r="BN147" i="1"/>
  <c r="BP147" i="1"/>
  <c r="BN160" i="1"/>
  <c r="BN166" i="1"/>
  <c r="BP166" i="1"/>
  <c r="BN168" i="1"/>
  <c r="BN173" i="1"/>
  <c r="BN187" i="1"/>
  <c r="BN194" i="1"/>
  <c r="BN196" i="1"/>
  <c r="BN198" i="1"/>
  <c r="Z207" i="1"/>
  <c r="Z300" i="1" s="1"/>
  <c r="BN203" i="1"/>
  <c r="BP203" i="1"/>
  <c r="Z223" i="1"/>
  <c r="Y230" i="1"/>
  <c r="Y237" i="1"/>
  <c r="BP234" i="1"/>
  <c r="BN234" i="1"/>
  <c r="Y236" i="1"/>
  <c r="Y247" i="1"/>
  <c r="BP246" i="1"/>
  <c r="BN246" i="1"/>
  <c r="Y260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Y295" i="1" l="1"/>
  <c r="B308" i="1"/>
  <c r="Y297" i="1"/>
  <c r="Y299" i="1"/>
  <c r="Y296" i="1"/>
  <c r="Y298" i="1" s="1"/>
  <c r="A308" i="1" l="1"/>
  <c r="C308" i="1"/>
</calcChain>
</file>

<file path=xl/sharedStrings.xml><?xml version="1.0" encoding="utf-8"?>
<sst xmlns="http://schemas.openxmlformats.org/spreadsheetml/2006/main" count="1510" uniqueCount="512">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</sst>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8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82" t="s">
        <v>0</v>
      </c>
      <c r="E1" s="348"/>
      <c r="F1" s="348"/>
      <c r="G1" s="12" t="s">
        <v>1</v>
      </c>
      <c r="H1" s="382" t="s">
        <v>2</v>
      </c>
      <c r="I1" s="348"/>
      <c r="J1" s="348"/>
      <c r="K1" s="348"/>
      <c r="L1" s="348"/>
      <c r="M1" s="348"/>
      <c r="N1" s="348"/>
      <c r="O1" s="348"/>
      <c r="P1" s="348"/>
      <c r="Q1" s="348"/>
      <c r="R1" s="347" t="s">
        <v>3</v>
      </c>
      <c r="S1" s="348"/>
      <c r="T1" s="34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392" t="s">
        <v>7</v>
      </c>
      <c r="B5" s="359"/>
      <c r="C5" s="360"/>
      <c r="D5" s="383"/>
      <c r="E5" s="384"/>
      <c r="F5" s="508" t="s">
        <v>8</v>
      </c>
      <c r="G5" s="360"/>
      <c r="H5" s="383"/>
      <c r="I5" s="527"/>
      <c r="J5" s="527"/>
      <c r="K5" s="527"/>
      <c r="L5" s="527"/>
      <c r="M5" s="384"/>
      <c r="N5" s="61"/>
      <c r="P5" s="24" t="s">
        <v>9</v>
      </c>
      <c r="Q5" s="519">
        <v>45611</v>
      </c>
      <c r="R5" s="390"/>
      <c r="T5" s="445" t="s">
        <v>10</v>
      </c>
      <c r="U5" s="446"/>
      <c r="V5" s="447" t="s">
        <v>11</v>
      </c>
      <c r="W5" s="390"/>
      <c r="AB5" s="51"/>
      <c r="AC5" s="51"/>
      <c r="AD5" s="51"/>
      <c r="AE5" s="51"/>
    </row>
    <row r="6" spans="1:32" s="316" customFormat="1" ht="24" customHeight="1" x14ac:dyDescent="0.2">
      <c r="A6" s="392" t="s">
        <v>12</v>
      </c>
      <c r="B6" s="359"/>
      <c r="C6" s="360"/>
      <c r="D6" s="480" t="s">
        <v>13</v>
      </c>
      <c r="E6" s="481"/>
      <c r="F6" s="481"/>
      <c r="G6" s="481"/>
      <c r="H6" s="481"/>
      <c r="I6" s="481"/>
      <c r="J6" s="481"/>
      <c r="K6" s="481"/>
      <c r="L6" s="481"/>
      <c r="M6" s="390"/>
      <c r="N6" s="62"/>
      <c r="P6" s="24" t="s">
        <v>14</v>
      </c>
      <c r="Q6" s="525" t="str">
        <f>IF(Q5=0," ",CHOOSE(WEEKDAY(Q5,2),"Понедельник","Вторник","Среда","Четверг","Пятница","Суббота","Воскресенье"))</f>
        <v>Пятница</v>
      </c>
      <c r="R6" s="334"/>
      <c r="T6" s="451" t="s">
        <v>15</v>
      </c>
      <c r="U6" s="446"/>
      <c r="V6" s="487" t="s">
        <v>16</v>
      </c>
      <c r="W6" s="362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27"/>
      <c r="U7" s="446"/>
      <c r="V7" s="488"/>
      <c r="W7" s="489"/>
      <c r="AB7" s="51"/>
      <c r="AC7" s="51"/>
      <c r="AD7" s="51"/>
      <c r="AE7" s="51"/>
    </row>
    <row r="8" spans="1:32" s="316" customFormat="1" ht="25.5" customHeight="1" x14ac:dyDescent="0.2">
      <c r="A8" s="526" t="s">
        <v>17</v>
      </c>
      <c r="B8" s="331"/>
      <c r="C8" s="332"/>
      <c r="D8" s="377" t="s">
        <v>18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19</v>
      </c>
      <c r="Q8" s="381">
        <v>0.375</v>
      </c>
      <c r="R8" s="372"/>
      <c r="T8" s="327"/>
      <c r="U8" s="446"/>
      <c r="V8" s="488"/>
      <c r="W8" s="489"/>
      <c r="AB8" s="51"/>
      <c r="AC8" s="51"/>
      <c r="AD8" s="51"/>
      <c r="AE8" s="51"/>
    </row>
    <row r="9" spans="1:32" s="31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5"/>
      <c r="E9" s="329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14"/>
      <c r="P9" s="26" t="s">
        <v>20</v>
      </c>
      <c r="Q9" s="387"/>
      <c r="R9" s="388"/>
      <c r="T9" s="327"/>
      <c r="U9" s="446"/>
      <c r="V9" s="490"/>
      <c r="W9" s="491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5"/>
      <c r="E10" s="329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71" t="str">
        <f>IFERROR(VLOOKUP($D$10,Proxy,2,FALSE),"")</f>
        <v/>
      </c>
      <c r="I10" s="327"/>
      <c r="J10" s="327"/>
      <c r="K10" s="327"/>
      <c r="L10" s="327"/>
      <c r="M10" s="327"/>
      <c r="N10" s="315"/>
      <c r="P10" s="26" t="s">
        <v>21</v>
      </c>
      <c r="Q10" s="452"/>
      <c r="R10" s="453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9"/>
      <c r="R11" s="390"/>
      <c r="U11" s="24" t="s">
        <v>26</v>
      </c>
      <c r="V11" s="479" t="s">
        <v>27</v>
      </c>
      <c r="W11" s="388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29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381"/>
      <c r="R12" s="372"/>
      <c r="S12" s="23"/>
      <c r="U12" s="24"/>
      <c r="V12" s="348"/>
      <c r="W12" s="327"/>
      <c r="AB12" s="51"/>
      <c r="AC12" s="51"/>
      <c r="AD12" s="51"/>
      <c r="AE12" s="51"/>
    </row>
    <row r="13" spans="1:32" s="316" customFormat="1" ht="23.25" customHeight="1" x14ac:dyDescent="0.2">
      <c r="A13" s="429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79"/>
      <c r="R13" s="3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29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32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3" t="s">
        <v>34</v>
      </c>
      <c r="Q15" s="348"/>
      <c r="R15" s="348"/>
      <c r="S15" s="348"/>
      <c r="T15" s="34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35</v>
      </c>
      <c r="B17" s="356" t="s">
        <v>36</v>
      </c>
      <c r="C17" s="414" t="s">
        <v>37</v>
      </c>
      <c r="D17" s="356" t="s">
        <v>38</v>
      </c>
      <c r="E17" s="400"/>
      <c r="F17" s="356" t="s">
        <v>39</v>
      </c>
      <c r="G17" s="356" t="s">
        <v>40</v>
      </c>
      <c r="H17" s="356" t="s">
        <v>41</v>
      </c>
      <c r="I17" s="356" t="s">
        <v>42</v>
      </c>
      <c r="J17" s="356" t="s">
        <v>43</v>
      </c>
      <c r="K17" s="356" t="s">
        <v>44</v>
      </c>
      <c r="L17" s="356" t="s">
        <v>45</v>
      </c>
      <c r="M17" s="356" t="s">
        <v>46</v>
      </c>
      <c r="N17" s="356" t="s">
        <v>47</v>
      </c>
      <c r="O17" s="356" t="s">
        <v>48</v>
      </c>
      <c r="P17" s="356" t="s">
        <v>49</v>
      </c>
      <c r="Q17" s="399"/>
      <c r="R17" s="399"/>
      <c r="S17" s="399"/>
      <c r="T17" s="400"/>
      <c r="U17" s="529" t="s">
        <v>50</v>
      </c>
      <c r="V17" s="360"/>
      <c r="W17" s="356" t="s">
        <v>51</v>
      </c>
      <c r="X17" s="356" t="s">
        <v>52</v>
      </c>
      <c r="Y17" s="530" t="s">
        <v>53</v>
      </c>
      <c r="Z17" s="533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7"/>
      <c r="B18" s="357"/>
      <c r="C18" s="357"/>
      <c r="D18" s="401"/>
      <c r="E18" s="403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401"/>
      <c r="Q18" s="402"/>
      <c r="R18" s="402"/>
      <c r="S18" s="402"/>
      <c r="T18" s="403"/>
      <c r="U18" s="70" t="s">
        <v>60</v>
      </c>
      <c r="V18" s="70" t="s">
        <v>61</v>
      </c>
      <c r="W18" s="357"/>
      <c r="X18" s="357"/>
      <c r="Y18" s="531"/>
      <c r="Z18" s="534"/>
      <c r="AA18" s="470"/>
      <c r="AB18" s="470"/>
      <c r="AC18" s="470"/>
      <c r="AD18" s="505"/>
      <c r="AE18" s="506"/>
      <c r="AF18" s="507"/>
      <c r="AG18" s="69"/>
      <c r="BD18" s="68"/>
    </row>
    <row r="19" spans="1:68" ht="27.75" hidden="1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6" t="s">
        <v>62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7"/>
      <c r="AB20" s="317"/>
      <c r="AC20" s="317"/>
    </row>
    <row r="21" spans="1:68" ht="14.25" hidden="1" customHeight="1" x14ac:dyDescent="0.25">
      <c r="A21" s="340" t="s">
        <v>63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8"/>
      <c r="AB21" s="318"/>
      <c r="AC21" s="31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3">
        <v>4607111035752</v>
      </c>
      <c r="E22" s="334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9"/>
      <c r="P23" s="330" t="s">
        <v>72</v>
      </c>
      <c r="Q23" s="331"/>
      <c r="R23" s="331"/>
      <c r="S23" s="331"/>
      <c r="T23" s="331"/>
      <c r="U23" s="331"/>
      <c r="V23" s="332"/>
      <c r="W23" s="37" t="s">
        <v>69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9"/>
      <c r="P24" s="330" t="s">
        <v>72</v>
      </c>
      <c r="Q24" s="331"/>
      <c r="R24" s="331"/>
      <c r="S24" s="331"/>
      <c r="T24" s="331"/>
      <c r="U24" s="331"/>
      <c r="V24" s="332"/>
      <c r="W24" s="37" t="s">
        <v>73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hidden="1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6" t="s">
        <v>75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7"/>
      <c r="AB26" s="317"/>
      <c r="AC26" s="317"/>
    </row>
    <row r="27" spans="1:68" ht="14.25" hidden="1" customHeight="1" x14ac:dyDescent="0.25">
      <c r="A27" s="340" t="s">
        <v>76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8"/>
      <c r="AB27" s="318"/>
      <c r="AC27" s="318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3">
        <v>4607111036605</v>
      </c>
      <c r="E28" s="334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333">
        <v>4607111036520</v>
      </c>
      <c r="E29" s="334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7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33">
        <v>4607111036537</v>
      </c>
      <c r="E30" s="334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5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2">
        <v>266</v>
      </c>
      <c r="Y30" s="323">
        <f>IFERROR(IF(X30="","",X30),"")</f>
        <v>266</v>
      </c>
      <c r="Z30" s="36">
        <f>IFERROR(IF(X30="","",X30*0.00941),"")</f>
        <v>2.5030600000000001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511.19880000000001</v>
      </c>
      <c r="BN30" s="67">
        <f>IFERROR(Y30*I30,"0")</f>
        <v>511.19880000000001</v>
      </c>
      <c r="BO30" s="67">
        <f>IFERROR(X30/J30,"0")</f>
        <v>1.9</v>
      </c>
      <c r="BP30" s="67">
        <f>IFERROR(Y30/J30,"0")</f>
        <v>1.9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33">
        <v>4607111036599</v>
      </c>
      <c r="E31" s="334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9"/>
      <c r="P32" s="330" t="s">
        <v>72</v>
      </c>
      <c r="Q32" s="331"/>
      <c r="R32" s="331"/>
      <c r="S32" s="331"/>
      <c r="T32" s="331"/>
      <c r="U32" s="331"/>
      <c r="V32" s="332"/>
      <c r="W32" s="37" t="s">
        <v>69</v>
      </c>
      <c r="X32" s="324">
        <f>IFERROR(SUM(X28:X31),"0")</f>
        <v>266</v>
      </c>
      <c r="Y32" s="324">
        <f>IFERROR(SUM(Y28:Y31),"0")</f>
        <v>266</v>
      </c>
      <c r="Z32" s="324">
        <f>IFERROR(IF(Z28="",0,Z28),"0")+IFERROR(IF(Z29="",0,Z29),"0")+IFERROR(IF(Z30="",0,Z30),"0")+IFERROR(IF(Z31="",0,Z31),"0")</f>
        <v>2.5030600000000001</v>
      </c>
      <c r="AA32" s="325"/>
      <c r="AB32" s="325"/>
      <c r="AC32" s="325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9"/>
      <c r="P33" s="330" t="s">
        <v>72</v>
      </c>
      <c r="Q33" s="331"/>
      <c r="R33" s="331"/>
      <c r="S33" s="331"/>
      <c r="T33" s="331"/>
      <c r="U33" s="331"/>
      <c r="V33" s="332"/>
      <c r="W33" s="37" t="s">
        <v>73</v>
      </c>
      <c r="X33" s="324">
        <f>IFERROR(SUMPRODUCT(X28:X31*H28:H31),"0")</f>
        <v>399</v>
      </c>
      <c r="Y33" s="324">
        <f>IFERROR(SUMPRODUCT(Y28:Y31*H28:H31),"0")</f>
        <v>399</v>
      </c>
      <c r="Z33" s="37"/>
      <c r="AA33" s="325"/>
      <c r="AB33" s="325"/>
      <c r="AC33" s="325"/>
    </row>
    <row r="34" spans="1:68" ht="16.5" hidden="1" customHeight="1" x14ac:dyDescent="0.25">
      <c r="A34" s="326" t="s">
        <v>90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7"/>
      <c r="AB34" s="317"/>
      <c r="AC34" s="317"/>
    </row>
    <row r="35" spans="1:68" ht="14.25" hidden="1" customHeight="1" x14ac:dyDescent="0.25">
      <c r="A35" s="340" t="s">
        <v>63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8"/>
      <c r="AB35" s="318"/>
      <c r="AC35" s="318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33">
        <v>4607111036315</v>
      </c>
      <c r="E36" s="334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94</v>
      </c>
      <c r="B37" s="54" t="s">
        <v>95</v>
      </c>
      <c r="C37" s="31">
        <v>4301070864</v>
      </c>
      <c r="D37" s="333">
        <v>4607111036292</v>
      </c>
      <c r="E37" s="334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2">
        <v>0</v>
      </c>
      <c r="Y37" s="32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38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9"/>
      <c r="P38" s="330" t="s">
        <v>72</v>
      </c>
      <c r="Q38" s="331"/>
      <c r="R38" s="331"/>
      <c r="S38" s="331"/>
      <c r="T38" s="331"/>
      <c r="U38" s="331"/>
      <c r="V38" s="332"/>
      <c r="W38" s="37" t="s">
        <v>69</v>
      </c>
      <c r="X38" s="324">
        <f>IFERROR(SUM(X36:X37),"0")</f>
        <v>0</v>
      </c>
      <c r="Y38" s="324">
        <f>IFERROR(SUM(Y36:Y37),"0")</f>
        <v>0</v>
      </c>
      <c r="Z38" s="324">
        <f>IFERROR(IF(Z36="",0,Z36),"0")+IFERROR(IF(Z37="",0,Z37),"0")</f>
        <v>0</v>
      </c>
      <c r="AA38" s="325"/>
      <c r="AB38" s="325"/>
      <c r="AC38" s="325"/>
    </row>
    <row r="39" spans="1:68" hidden="1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9"/>
      <c r="P39" s="330" t="s">
        <v>72</v>
      </c>
      <c r="Q39" s="331"/>
      <c r="R39" s="331"/>
      <c r="S39" s="331"/>
      <c r="T39" s="331"/>
      <c r="U39" s="331"/>
      <c r="V39" s="332"/>
      <c r="W39" s="37" t="s">
        <v>73</v>
      </c>
      <c r="X39" s="324">
        <f>IFERROR(SUMPRODUCT(X36:X37*H36:H37),"0")</f>
        <v>0</v>
      </c>
      <c r="Y39" s="324">
        <f>IFERROR(SUMPRODUCT(Y36:Y37*H36:H37),"0")</f>
        <v>0</v>
      </c>
      <c r="Z39" s="37"/>
      <c r="AA39" s="325"/>
      <c r="AB39" s="325"/>
      <c r="AC39" s="325"/>
    </row>
    <row r="40" spans="1:68" ht="16.5" hidden="1" customHeight="1" x14ac:dyDescent="0.25">
      <c r="A40" s="326" t="s">
        <v>99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7"/>
      <c r="AB40" s="317"/>
      <c r="AC40" s="317"/>
    </row>
    <row r="41" spans="1:68" ht="14.25" hidden="1" customHeight="1" x14ac:dyDescent="0.25">
      <c r="A41" s="340" t="s">
        <v>100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8"/>
      <c r="AB41" s="318"/>
      <c r="AC41" s="318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3">
        <v>4607111037053</v>
      </c>
      <c r="E42" s="334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8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9"/>
      <c r="P43" s="330" t="s">
        <v>72</v>
      </c>
      <c r="Q43" s="331"/>
      <c r="R43" s="331"/>
      <c r="S43" s="331"/>
      <c r="T43" s="331"/>
      <c r="U43" s="331"/>
      <c r="V43" s="332"/>
      <c r="W43" s="37" t="s">
        <v>69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hidden="1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9"/>
      <c r="P44" s="330" t="s">
        <v>72</v>
      </c>
      <c r="Q44" s="331"/>
      <c r="R44" s="331"/>
      <c r="S44" s="331"/>
      <c r="T44" s="331"/>
      <c r="U44" s="331"/>
      <c r="V44" s="332"/>
      <c r="W44" s="37" t="s">
        <v>73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hidden="1" customHeight="1" x14ac:dyDescent="0.25">
      <c r="A45" s="326" t="s">
        <v>105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7"/>
      <c r="AB45" s="317"/>
      <c r="AC45" s="317"/>
    </row>
    <row r="46" spans="1:68" ht="14.25" hidden="1" customHeight="1" x14ac:dyDescent="0.25">
      <c r="A46" s="340" t="s">
        <v>63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8"/>
      <c r="AB46" s="318"/>
      <c r="AC46" s="318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3">
        <v>4607111037190</v>
      </c>
      <c r="E47" s="334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3">
        <v>4607111038999</v>
      </c>
      <c r="E48" s="334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33">
        <v>4607111037183</v>
      </c>
      <c r="E49" s="334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2">
        <v>132</v>
      </c>
      <c r="Y49" s="323">
        <f t="shared" si="0"/>
        <v>132</v>
      </c>
      <c r="Z49" s="36">
        <f t="shared" si="1"/>
        <v>2.0459999999999998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988.15199999999993</v>
      </c>
      <c r="BN49" s="67">
        <f t="shared" si="3"/>
        <v>988.15199999999993</v>
      </c>
      <c r="BO49" s="67">
        <f t="shared" si="4"/>
        <v>1.5714285714285714</v>
      </c>
      <c r="BP49" s="67">
        <f t="shared" si="5"/>
        <v>1.5714285714285714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3">
        <v>4607111039385</v>
      </c>
      <c r="E50" s="334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3">
        <v>4607111037091</v>
      </c>
      <c r="E51" s="334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3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3">
        <v>4607111039392</v>
      </c>
      <c r="E52" s="334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0" t="s">
        <v>120</v>
      </c>
      <c r="Q52" s="336"/>
      <c r="R52" s="336"/>
      <c r="S52" s="336"/>
      <c r="T52" s="337"/>
      <c r="U52" s="34"/>
      <c r="V52" s="34"/>
      <c r="W52" s="35" t="s">
        <v>69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3">
        <v>4607111036902</v>
      </c>
      <c r="E53" s="334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3">
        <v>4607111038982</v>
      </c>
      <c r="E54" s="334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3">
        <v>4607111036858</v>
      </c>
      <c r="E55" s="334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3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3">
        <v>4607111039354</v>
      </c>
      <c r="E56" s="334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3">
        <v>4607111036889</v>
      </c>
      <c r="E57" s="334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4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2">
        <v>96</v>
      </c>
      <c r="Y57" s="323">
        <f t="shared" si="0"/>
        <v>96</v>
      </c>
      <c r="Z57" s="36">
        <f t="shared" si="1"/>
        <v>1.488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718.65599999999995</v>
      </c>
      <c r="BN57" s="67">
        <f t="shared" si="3"/>
        <v>718.65599999999995</v>
      </c>
      <c r="BO57" s="67">
        <f t="shared" si="4"/>
        <v>1.1428571428571428</v>
      </c>
      <c r="BP57" s="67">
        <f t="shared" si="5"/>
        <v>1.1428571428571428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3">
        <v>4607111039330</v>
      </c>
      <c r="E58" s="334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9"/>
      <c r="P59" s="330" t="s">
        <v>72</v>
      </c>
      <c r="Q59" s="331"/>
      <c r="R59" s="331"/>
      <c r="S59" s="331"/>
      <c r="T59" s="331"/>
      <c r="U59" s="331"/>
      <c r="V59" s="332"/>
      <c r="W59" s="37" t="s">
        <v>69</v>
      </c>
      <c r="X59" s="324">
        <f>IFERROR(SUM(X47:X58),"0")</f>
        <v>228</v>
      </c>
      <c r="Y59" s="324">
        <f>IFERROR(SUM(Y47:Y58),"0")</f>
        <v>228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3.5339999999999998</v>
      </c>
      <c r="AA59" s="325"/>
      <c r="AB59" s="325"/>
      <c r="AC59" s="325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9"/>
      <c r="P60" s="330" t="s">
        <v>72</v>
      </c>
      <c r="Q60" s="331"/>
      <c r="R60" s="331"/>
      <c r="S60" s="331"/>
      <c r="T60" s="331"/>
      <c r="U60" s="331"/>
      <c r="V60" s="332"/>
      <c r="W60" s="37" t="s">
        <v>73</v>
      </c>
      <c r="X60" s="324">
        <f>IFERROR(SUMPRODUCT(X47:X58*H47:H58),"0")</f>
        <v>1641.6</v>
      </c>
      <c r="Y60" s="324">
        <f>IFERROR(SUMPRODUCT(Y47:Y58*H47:H58),"0")</f>
        <v>1641.6</v>
      </c>
      <c r="Z60" s="37"/>
      <c r="AA60" s="325"/>
      <c r="AB60" s="325"/>
      <c r="AC60" s="325"/>
    </row>
    <row r="61" spans="1:68" ht="16.5" hidden="1" customHeight="1" x14ac:dyDescent="0.25">
      <c r="A61" s="326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7"/>
      <c r="AB61" s="317"/>
      <c r="AC61" s="317"/>
    </row>
    <row r="62" spans="1:68" ht="14.25" hidden="1" customHeight="1" x14ac:dyDescent="0.25">
      <c r="A62" s="340" t="s">
        <v>63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33">
        <v>4607111037411</v>
      </c>
      <c r="E63" s="334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2">
        <v>18</v>
      </c>
      <c r="Y63" s="323">
        <f>IFERROR(IF(X63="","",X63),"")</f>
        <v>18</v>
      </c>
      <c r="Z63" s="36">
        <f>IFERROR(IF(X63="","",X63*0.00502),"")</f>
        <v>9.0359999999999996E-2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50.637600000000006</v>
      </c>
      <c r="BN63" s="67">
        <f>IFERROR(Y63*I63,"0")</f>
        <v>50.637600000000006</v>
      </c>
      <c r="BO63" s="67">
        <f>IFERROR(X63/J63,"0")</f>
        <v>7.6923076923076927E-2</v>
      </c>
      <c r="BP63" s="67">
        <f>IFERROR(Y63/J63,"0")</f>
        <v>7.6923076923076927E-2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3">
        <v>4607111036728</v>
      </c>
      <c r="E64" s="334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5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2">
        <v>144</v>
      </c>
      <c r="Y64" s="323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38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9"/>
      <c r="P65" s="330" t="s">
        <v>72</v>
      </c>
      <c r="Q65" s="331"/>
      <c r="R65" s="331"/>
      <c r="S65" s="331"/>
      <c r="T65" s="331"/>
      <c r="U65" s="331"/>
      <c r="V65" s="332"/>
      <c r="W65" s="37" t="s">
        <v>69</v>
      </c>
      <c r="X65" s="324">
        <f>IFERROR(SUM(X63:X64),"0")</f>
        <v>162</v>
      </c>
      <c r="Y65" s="324">
        <f>IFERROR(SUM(Y63:Y64),"0")</f>
        <v>162</v>
      </c>
      <c r="Z65" s="324">
        <f>IFERROR(IF(Z63="",0,Z63),"0")+IFERROR(IF(Z64="",0,Z64),"0")</f>
        <v>1.3373999999999999</v>
      </c>
      <c r="AA65" s="325"/>
      <c r="AB65" s="325"/>
      <c r="AC65" s="325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9"/>
      <c r="P66" s="330" t="s">
        <v>72</v>
      </c>
      <c r="Q66" s="331"/>
      <c r="R66" s="331"/>
      <c r="S66" s="331"/>
      <c r="T66" s="331"/>
      <c r="U66" s="331"/>
      <c r="V66" s="332"/>
      <c r="W66" s="37" t="s">
        <v>73</v>
      </c>
      <c r="X66" s="324">
        <f>IFERROR(SUMPRODUCT(X63:X64*H63:H64),"0")</f>
        <v>768.6</v>
      </c>
      <c r="Y66" s="324">
        <f>IFERROR(SUMPRODUCT(Y63:Y64*H63:H64),"0")</f>
        <v>768.6</v>
      </c>
      <c r="Z66" s="37"/>
      <c r="AA66" s="325"/>
      <c r="AB66" s="325"/>
      <c r="AC66" s="325"/>
    </row>
    <row r="67" spans="1:68" ht="16.5" hidden="1" customHeight="1" x14ac:dyDescent="0.25">
      <c r="A67" s="326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7"/>
      <c r="AB67" s="317"/>
      <c r="AC67" s="317"/>
    </row>
    <row r="68" spans="1:68" ht="14.25" hidden="1" customHeight="1" x14ac:dyDescent="0.25">
      <c r="A68" s="340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8"/>
      <c r="AB68" s="318"/>
      <c r="AC68" s="318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3">
        <v>4607111033659</v>
      </c>
      <c r="E69" s="334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8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9"/>
      <c r="P70" s="330" t="s">
        <v>72</v>
      </c>
      <c r="Q70" s="331"/>
      <c r="R70" s="331"/>
      <c r="S70" s="331"/>
      <c r="T70" s="331"/>
      <c r="U70" s="331"/>
      <c r="V70" s="332"/>
      <c r="W70" s="37" t="s">
        <v>69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hidden="1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9"/>
      <c r="P71" s="330" t="s">
        <v>72</v>
      </c>
      <c r="Q71" s="331"/>
      <c r="R71" s="331"/>
      <c r="S71" s="331"/>
      <c r="T71" s="331"/>
      <c r="U71" s="331"/>
      <c r="V71" s="332"/>
      <c r="W71" s="37" t="s">
        <v>73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hidden="1" customHeight="1" x14ac:dyDescent="0.25">
      <c r="A72" s="326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7"/>
      <c r="AB72" s="317"/>
      <c r="AC72" s="317"/>
    </row>
    <row r="73" spans="1:68" ht="14.25" hidden="1" customHeight="1" x14ac:dyDescent="0.25">
      <c r="A73" s="340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3">
        <v>4607111034137</v>
      </c>
      <c r="E74" s="334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3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2">
        <v>42</v>
      </c>
      <c r="Y74" s="323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3">
        <v>4607111034120</v>
      </c>
      <c r="E75" s="334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4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2">
        <v>28</v>
      </c>
      <c r="Y75" s="32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38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9"/>
      <c r="P76" s="330" t="s">
        <v>72</v>
      </c>
      <c r="Q76" s="331"/>
      <c r="R76" s="331"/>
      <c r="S76" s="331"/>
      <c r="T76" s="331"/>
      <c r="U76" s="331"/>
      <c r="V76" s="332"/>
      <c r="W76" s="37" t="s">
        <v>69</v>
      </c>
      <c r="X76" s="324">
        <f>IFERROR(SUM(X74:X75),"0")</f>
        <v>70</v>
      </c>
      <c r="Y76" s="324">
        <f>IFERROR(SUM(Y74:Y75),"0")</f>
        <v>70</v>
      </c>
      <c r="Z76" s="324">
        <f>IFERROR(IF(Z74="",0,Z74),"0")+IFERROR(IF(Z75="",0,Z75),"0")</f>
        <v>1.2515999999999998</v>
      </c>
      <c r="AA76" s="325"/>
      <c r="AB76" s="325"/>
      <c r="AC76" s="325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9"/>
      <c r="P77" s="330" t="s">
        <v>72</v>
      </c>
      <c r="Q77" s="331"/>
      <c r="R77" s="331"/>
      <c r="S77" s="331"/>
      <c r="T77" s="331"/>
      <c r="U77" s="331"/>
      <c r="V77" s="332"/>
      <c r="W77" s="37" t="s">
        <v>73</v>
      </c>
      <c r="X77" s="324">
        <f>IFERROR(SUMPRODUCT(X74:X75*H74:H75),"0")</f>
        <v>252</v>
      </c>
      <c r="Y77" s="324">
        <f>IFERROR(SUMPRODUCT(Y74:Y75*H74:H75),"0")</f>
        <v>252</v>
      </c>
      <c r="Z77" s="37"/>
      <c r="AA77" s="325"/>
      <c r="AB77" s="325"/>
      <c r="AC77" s="325"/>
    </row>
    <row r="78" spans="1:68" ht="16.5" hidden="1" customHeight="1" x14ac:dyDescent="0.25">
      <c r="A78" s="326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7"/>
      <c r="AB78" s="317"/>
      <c r="AC78" s="317"/>
    </row>
    <row r="79" spans="1:68" ht="14.25" hidden="1" customHeight="1" x14ac:dyDescent="0.25">
      <c r="A79" s="340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8"/>
      <c r="AB79" s="318"/>
      <c r="AC79" s="318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3">
        <v>4607111036407</v>
      </c>
      <c r="E80" s="334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5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2">
        <v>0</v>
      </c>
      <c r="Y80" s="323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33">
        <v>4607111033628</v>
      </c>
      <c r="E81" s="334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4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2">
        <v>14</v>
      </c>
      <c r="Y81" s="323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3">
        <v>4607111033451</v>
      </c>
      <c r="E82" s="334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8" t="s">
        <v>162</v>
      </c>
      <c r="Q82" s="336"/>
      <c r="R82" s="336"/>
      <c r="S82" s="336"/>
      <c r="T82" s="337"/>
      <c r="U82" s="34"/>
      <c r="V82" s="34"/>
      <c r="W82" s="35" t="s">
        <v>69</v>
      </c>
      <c r="X82" s="322">
        <v>112</v>
      </c>
      <c r="Y82" s="323">
        <f t="shared" si="6"/>
        <v>112</v>
      </c>
      <c r="Z82" s="36">
        <f t="shared" si="7"/>
        <v>2.0025599999999999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482.00320000000005</v>
      </c>
      <c r="BN82" s="67">
        <f t="shared" si="9"/>
        <v>482.00320000000005</v>
      </c>
      <c r="BO82" s="67">
        <f t="shared" si="10"/>
        <v>1.6</v>
      </c>
      <c r="BP82" s="67">
        <f t="shared" si="11"/>
        <v>1.6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3">
        <v>4607111035141</v>
      </c>
      <c r="E83" s="334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69</v>
      </c>
      <c r="X83" s="322">
        <v>0</v>
      </c>
      <c r="Y83" s="32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3">
        <v>4607111033444</v>
      </c>
      <c r="E84" s="334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4" t="s">
        <v>169</v>
      </c>
      <c r="Q84" s="336"/>
      <c r="R84" s="336"/>
      <c r="S84" s="336"/>
      <c r="T84" s="337"/>
      <c r="U84" s="34"/>
      <c r="V84" s="34"/>
      <c r="W84" s="35" t="s">
        <v>69</v>
      </c>
      <c r="X84" s="322">
        <v>70</v>
      </c>
      <c r="Y84" s="323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3">
        <v>4607111035028</v>
      </c>
      <c r="E85" s="334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9"/>
      <c r="P86" s="330" t="s">
        <v>72</v>
      </c>
      <c r="Q86" s="331"/>
      <c r="R86" s="331"/>
      <c r="S86" s="331"/>
      <c r="T86" s="331"/>
      <c r="U86" s="331"/>
      <c r="V86" s="332"/>
      <c r="W86" s="37" t="s">
        <v>69</v>
      </c>
      <c r="X86" s="324">
        <f>IFERROR(SUM(X80:X85),"0")</f>
        <v>196</v>
      </c>
      <c r="Y86" s="324">
        <f>IFERROR(SUM(Y80:Y85),"0")</f>
        <v>196</v>
      </c>
      <c r="Z86" s="324">
        <f>IFERROR(IF(Z80="",0,Z80),"0")+IFERROR(IF(Z81="",0,Z81),"0")+IFERROR(IF(Z82="",0,Z82),"0")+IFERROR(IF(Z83="",0,Z83),"0")+IFERROR(IF(Z84="",0,Z84),"0")+IFERROR(IF(Z85="",0,Z85),"0")</f>
        <v>3.50448</v>
      </c>
      <c r="AA86" s="325"/>
      <c r="AB86" s="325"/>
      <c r="AC86" s="325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9"/>
      <c r="P87" s="330" t="s">
        <v>72</v>
      </c>
      <c r="Q87" s="331"/>
      <c r="R87" s="331"/>
      <c r="S87" s="331"/>
      <c r="T87" s="331"/>
      <c r="U87" s="331"/>
      <c r="V87" s="332"/>
      <c r="W87" s="37" t="s">
        <v>73</v>
      </c>
      <c r="X87" s="324">
        <f>IFERROR(SUMPRODUCT(X80:X85*H80:H85),"0")</f>
        <v>705.59999999999991</v>
      </c>
      <c r="Y87" s="324">
        <f>IFERROR(SUMPRODUCT(Y80:Y85*H80:H85),"0")</f>
        <v>705.59999999999991</v>
      </c>
      <c r="Z87" s="37"/>
      <c r="AA87" s="325"/>
      <c r="AB87" s="325"/>
      <c r="AC87" s="325"/>
    </row>
    <row r="88" spans="1:68" ht="16.5" hidden="1" customHeight="1" x14ac:dyDescent="0.25">
      <c r="A88" s="326" t="s">
        <v>172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7"/>
      <c r="AB88" s="317"/>
      <c r="AC88" s="317"/>
    </row>
    <row r="89" spans="1:68" ht="14.25" hidden="1" customHeight="1" x14ac:dyDescent="0.25">
      <c r="A89" s="340" t="s">
        <v>173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8"/>
      <c r="AB89" s="318"/>
      <c r="AC89" s="31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33">
        <v>4607025784012</v>
      </c>
      <c r="E90" s="334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2">
        <v>14</v>
      </c>
      <c r="Y90" s="32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3">
        <v>4607025784319</v>
      </c>
      <c r="E91" s="334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3">
        <v>4607111035370</v>
      </c>
      <c r="E92" s="334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7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8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9"/>
      <c r="P93" s="330" t="s">
        <v>72</v>
      </c>
      <c r="Q93" s="331"/>
      <c r="R93" s="331"/>
      <c r="S93" s="331"/>
      <c r="T93" s="331"/>
      <c r="U93" s="331"/>
      <c r="V93" s="332"/>
      <c r="W93" s="37" t="s">
        <v>69</v>
      </c>
      <c r="X93" s="324">
        <f>IFERROR(SUM(X90:X92),"0")</f>
        <v>14</v>
      </c>
      <c r="Y93" s="324">
        <f>IFERROR(SUM(Y90:Y92),"0")</f>
        <v>14</v>
      </c>
      <c r="Z93" s="324">
        <f>IFERROR(IF(Z90="",0,Z90),"0")+IFERROR(IF(Z91="",0,Z91),"0")+IFERROR(IF(Z92="",0,Z92),"0")</f>
        <v>0.13103999999999999</v>
      </c>
      <c r="AA93" s="325"/>
      <c r="AB93" s="325"/>
      <c r="AC93" s="325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9"/>
      <c r="P94" s="330" t="s">
        <v>72</v>
      </c>
      <c r="Q94" s="331"/>
      <c r="R94" s="331"/>
      <c r="S94" s="331"/>
      <c r="T94" s="331"/>
      <c r="U94" s="331"/>
      <c r="V94" s="332"/>
      <c r="W94" s="37" t="s">
        <v>73</v>
      </c>
      <c r="X94" s="324">
        <f>IFERROR(SUMPRODUCT(X90:X92*H90:H92),"0")</f>
        <v>30.240000000000002</v>
      </c>
      <c r="Y94" s="324">
        <f>IFERROR(SUMPRODUCT(Y90:Y92*H90:H92),"0")</f>
        <v>30.240000000000002</v>
      </c>
      <c r="Z94" s="37"/>
      <c r="AA94" s="325"/>
      <c r="AB94" s="325"/>
      <c r="AC94" s="325"/>
    </row>
    <row r="95" spans="1:68" ht="16.5" hidden="1" customHeight="1" x14ac:dyDescent="0.25">
      <c r="A95" s="326" t="s">
        <v>182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7"/>
      <c r="AB95" s="317"/>
      <c r="AC95" s="317"/>
    </row>
    <row r="96" spans="1:68" ht="14.25" hidden="1" customHeight="1" x14ac:dyDescent="0.25">
      <c r="A96" s="340" t="s">
        <v>63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8"/>
      <c r="AB96" s="318"/>
      <c r="AC96" s="31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33">
        <v>4607111033970</v>
      </c>
      <c r="E97" s="334"/>
      <c r="F97" s="321">
        <v>0.43</v>
      </c>
      <c r="G97" s="32">
        <v>16</v>
      </c>
      <c r="H97" s="321">
        <v>6.88</v>
      </c>
      <c r="I97" s="32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42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2">
        <v>12</v>
      </c>
      <c r="Y97" s="323">
        <f t="shared" ref="Y97:Y105" si="12">IFERROR(IF(X97="","",X97),"")</f>
        <v>12</v>
      </c>
      <c r="Z97" s="36">
        <f t="shared" ref="Z97:Z105" si="13">IFERROR(IF(X97="","",X97*0.0155),"")</f>
        <v>0.186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86.395200000000003</v>
      </c>
      <c r="BN97" s="67">
        <f t="shared" ref="BN97:BN105" si="15">IFERROR(Y97*I97,"0")</f>
        <v>86.395200000000003</v>
      </c>
      <c r="BO97" s="67">
        <f t="shared" ref="BO97:BO105" si="16">IFERROR(X97/J97,"0")</f>
        <v>0.14285714285714285</v>
      </c>
      <c r="BP97" s="67">
        <f t="shared" ref="BP97:BP105" si="17">IFERROR(Y97/J97,"0")</f>
        <v>0.14285714285714285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3">
        <v>4607111039262</v>
      </c>
      <c r="E98" s="334"/>
      <c r="F98" s="321">
        <v>0.4</v>
      </c>
      <c r="G98" s="32">
        <v>16</v>
      </c>
      <c r="H98" s="321">
        <v>6.4</v>
      </c>
      <c r="I98" s="32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5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33">
        <v>4607111034144</v>
      </c>
      <c r="E99" s="334"/>
      <c r="F99" s="321">
        <v>0.9</v>
      </c>
      <c r="G99" s="32">
        <v>8</v>
      </c>
      <c r="H99" s="321">
        <v>7.2</v>
      </c>
      <c r="I99" s="32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2">
        <v>132</v>
      </c>
      <c r="Y99" s="323">
        <f t="shared" si="12"/>
        <v>132</v>
      </c>
      <c r="Z99" s="36">
        <f t="shared" si="13"/>
        <v>2.0459999999999998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988.15199999999993</v>
      </c>
      <c r="BN99" s="67">
        <f t="shared" si="15"/>
        <v>988.15199999999993</v>
      </c>
      <c r="BO99" s="67">
        <f t="shared" si="16"/>
        <v>1.5714285714285714</v>
      </c>
      <c r="BP99" s="67">
        <f t="shared" si="17"/>
        <v>1.5714285714285714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3">
        <v>4607111039248</v>
      </c>
      <c r="E100" s="334"/>
      <c r="F100" s="321">
        <v>0.7</v>
      </c>
      <c r="G100" s="32">
        <v>10</v>
      </c>
      <c r="H100" s="321">
        <v>7</v>
      </c>
      <c r="I100" s="32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33">
        <v>4607111033987</v>
      </c>
      <c r="E101" s="334"/>
      <c r="F101" s="321">
        <v>0.43</v>
      </c>
      <c r="G101" s="32">
        <v>16</v>
      </c>
      <c r="H101" s="321">
        <v>6.88</v>
      </c>
      <c r="I101" s="32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2">
        <v>12</v>
      </c>
      <c r="Y101" s="323">
        <f t="shared" si="12"/>
        <v>12</v>
      </c>
      <c r="Z101" s="36">
        <f t="shared" si="13"/>
        <v>0.186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3">
        <v>4607111039293</v>
      </c>
      <c r="E102" s="334"/>
      <c r="F102" s="321">
        <v>0.4</v>
      </c>
      <c r="G102" s="32">
        <v>16</v>
      </c>
      <c r="H102" s="321">
        <v>6.4</v>
      </c>
      <c r="I102" s="32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7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33">
        <v>4607111034151</v>
      </c>
      <c r="E103" s="334"/>
      <c r="F103" s="321">
        <v>0.9</v>
      </c>
      <c r="G103" s="32">
        <v>8</v>
      </c>
      <c r="H103" s="321">
        <v>7.2</v>
      </c>
      <c r="I103" s="32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42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6"/>
      <c r="R103" s="336"/>
      <c r="S103" s="336"/>
      <c r="T103" s="337"/>
      <c r="U103" s="34"/>
      <c r="V103" s="34"/>
      <c r="W103" s="35" t="s">
        <v>69</v>
      </c>
      <c r="X103" s="322">
        <v>312</v>
      </c>
      <c r="Y103" s="323">
        <f t="shared" si="12"/>
        <v>312</v>
      </c>
      <c r="Z103" s="36">
        <f t="shared" si="13"/>
        <v>4.8360000000000003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2335.6320000000001</v>
      </c>
      <c r="BN103" s="67">
        <f t="shared" si="15"/>
        <v>2335.6320000000001</v>
      </c>
      <c r="BO103" s="67">
        <f t="shared" si="16"/>
        <v>3.7142857142857144</v>
      </c>
      <c r="BP103" s="67">
        <f t="shared" si="17"/>
        <v>3.7142857142857144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3">
        <v>4607111039279</v>
      </c>
      <c r="E104" s="334"/>
      <c r="F104" s="321">
        <v>0.7</v>
      </c>
      <c r="G104" s="32">
        <v>10</v>
      </c>
      <c r="H104" s="321">
        <v>7</v>
      </c>
      <c r="I104" s="32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6"/>
      <c r="R104" s="336"/>
      <c r="S104" s="336"/>
      <c r="T104" s="337"/>
      <c r="U104" s="34"/>
      <c r="V104" s="34"/>
      <c r="W104" s="35" t="s">
        <v>69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33">
        <v>4607111038098</v>
      </c>
      <c r="E105" s="334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69</v>
      </c>
      <c r="X105" s="322">
        <v>72</v>
      </c>
      <c r="Y105" s="323">
        <f t="shared" si="12"/>
        <v>72</v>
      </c>
      <c r="Z105" s="36">
        <f t="shared" si="13"/>
        <v>1.1160000000000001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481.392</v>
      </c>
      <c r="BN105" s="67">
        <f t="shared" si="15"/>
        <v>481.392</v>
      </c>
      <c r="BO105" s="67">
        <f t="shared" si="16"/>
        <v>0.8571428571428571</v>
      </c>
      <c r="BP105" s="67">
        <f t="shared" si="17"/>
        <v>0.8571428571428571</v>
      </c>
    </row>
    <row r="106" spans="1:68" x14ac:dyDescent="0.2">
      <c r="A106" s="338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9"/>
      <c r="P106" s="330" t="s">
        <v>72</v>
      </c>
      <c r="Q106" s="331"/>
      <c r="R106" s="331"/>
      <c r="S106" s="331"/>
      <c r="T106" s="331"/>
      <c r="U106" s="331"/>
      <c r="V106" s="332"/>
      <c r="W106" s="37" t="s">
        <v>69</v>
      </c>
      <c r="X106" s="324">
        <f>IFERROR(SUM(X97:X105),"0")</f>
        <v>540</v>
      </c>
      <c r="Y106" s="324">
        <f>IFERROR(SUM(Y97:Y105),"0")</f>
        <v>540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8.3699999999999992</v>
      </c>
      <c r="AA106" s="325"/>
      <c r="AB106" s="325"/>
      <c r="AC106" s="325"/>
    </row>
    <row r="107" spans="1:68" x14ac:dyDescent="0.2">
      <c r="A107" s="327"/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39"/>
      <c r="P107" s="330" t="s">
        <v>72</v>
      </c>
      <c r="Q107" s="331"/>
      <c r="R107" s="331"/>
      <c r="S107" s="331"/>
      <c r="T107" s="331"/>
      <c r="U107" s="331"/>
      <c r="V107" s="332"/>
      <c r="W107" s="37" t="s">
        <v>73</v>
      </c>
      <c r="X107" s="324">
        <f>IFERROR(SUMPRODUCT(X97:X105*H97:H105),"0")</f>
        <v>3822.7200000000003</v>
      </c>
      <c r="Y107" s="324">
        <f>IFERROR(SUMPRODUCT(Y97:Y105*H97:H105),"0")</f>
        <v>3822.7200000000003</v>
      </c>
      <c r="Z107" s="37"/>
      <c r="AA107" s="325"/>
      <c r="AB107" s="325"/>
      <c r="AC107" s="325"/>
    </row>
    <row r="108" spans="1:68" ht="16.5" hidden="1" customHeight="1" x14ac:dyDescent="0.25">
      <c r="A108" s="326" t="s">
        <v>204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7"/>
      <c r="AB108" s="317"/>
      <c r="AC108" s="317"/>
    </row>
    <row r="109" spans="1:68" ht="14.25" hidden="1" customHeight="1" x14ac:dyDescent="0.25">
      <c r="A109" s="340" t="s">
        <v>141</v>
      </c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327"/>
      <c r="R109" s="327"/>
      <c r="S109" s="327"/>
      <c r="T109" s="327"/>
      <c r="U109" s="327"/>
      <c r="V109" s="327"/>
      <c r="W109" s="327"/>
      <c r="X109" s="327"/>
      <c r="Y109" s="327"/>
      <c r="Z109" s="327"/>
      <c r="AA109" s="318"/>
      <c r="AB109" s="318"/>
      <c r="AC109" s="318"/>
    </row>
    <row r="110" spans="1:68" ht="27" customHeight="1" x14ac:dyDescent="0.25">
      <c r="A110" s="54" t="s">
        <v>205</v>
      </c>
      <c r="B110" s="54" t="s">
        <v>206</v>
      </c>
      <c r="C110" s="31">
        <v>4301135533</v>
      </c>
      <c r="D110" s="333">
        <v>4607111034014</v>
      </c>
      <c r="E110" s="334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468" t="s">
        <v>207</v>
      </c>
      <c r="Q110" s="336"/>
      <c r="R110" s="336"/>
      <c r="S110" s="336"/>
      <c r="T110" s="337"/>
      <c r="U110" s="34"/>
      <c r="V110" s="34"/>
      <c r="W110" s="35" t="s">
        <v>69</v>
      </c>
      <c r="X110" s="322">
        <v>56</v>
      </c>
      <c r="Y110" s="323">
        <f>IFERROR(IF(X110="","",X110),"")</f>
        <v>56</v>
      </c>
      <c r="Z110" s="36">
        <f>IFERROR(IF(X110="","",X110*0.01788),"")</f>
        <v>1.0012799999999999</v>
      </c>
      <c r="AA110" s="56"/>
      <c r="AB110" s="57"/>
      <c r="AC110" s="158" t="s">
        <v>208</v>
      </c>
      <c r="AG110" s="67"/>
      <c r="AJ110" s="71" t="s">
        <v>71</v>
      </c>
      <c r="AK110" s="71">
        <v>1</v>
      </c>
      <c r="BB110" s="159" t="s">
        <v>81</v>
      </c>
      <c r="BM110" s="67">
        <f>IFERROR(X110*I110,"0")</f>
        <v>207.40159999999997</v>
      </c>
      <c r="BN110" s="67">
        <f>IFERROR(Y110*I110,"0")</f>
        <v>207.40159999999997</v>
      </c>
      <c r="BO110" s="67">
        <f>IFERROR(X110/J110,"0")</f>
        <v>0.8</v>
      </c>
      <c r="BP110" s="67">
        <f>IFERROR(Y110/J110,"0")</f>
        <v>0.8</v>
      </c>
    </row>
    <row r="111" spans="1:68" ht="27" hidden="1" customHeight="1" x14ac:dyDescent="0.25">
      <c r="A111" s="54" t="s">
        <v>209</v>
      </c>
      <c r="B111" s="54" t="s">
        <v>210</v>
      </c>
      <c r="C111" s="31">
        <v>4301135532</v>
      </c>
      <c r="D111" s="333">
        <v>4607111033994</v>
      </c>
      <c r="E111" s="334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95" t="s">
        <v>211</v>
      </c>
      <c r="Q111" s="336"/>
      <c r="R111" s="336"/>
      <c r="S111" s="336"/>
      <c r="T111" s="337"/>
      <c r="U111" s="34"/>
      <c r="V111" s="34"/>
      <c r="W111" s="35" t="s">
        <v>69</v>
      </c>
      <c r="X111" s="322">
        <v>0</v>
      </c>
      <c r="Y111" s="323">
        <f>IFERROR(IF(X111="","",X111),"")</f>
        <v>0</v>
      </c>
      <c r="Z111" s="36">
        <f>IFERROR(IF(X111="","",X111*0.01788),"")</f>
        <v>0</v>
      </c>
      <c r="AA111" s="56"/>
      <c r="AB111" s="57"/>
      <c r="AC111" s="160" t="s">
        <v>163</v>
      </c>
      <c r="AG111" s="67"/>
      <c r="AJ111" s="71" t="s">
        <v>71</v>
      </c>
      <c r="AK111" s="71">
        <v>1</v>
      </c>
      <c r="BB111" s="161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38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9"/>
      <c r="P112" s="330" t="s">
        <v>72</v>
      </c>
      <c r="Q112" s="331"/>
      <c r="R112" s="331"/>
      <c r="S112" s="331"/>
      <c r="T112" s="331"/>
      <c r="U112" s="331"/>
      <c r="V112" s="332"/>
      <c r="W112" s="37" t="s">
        <v>69</v>
      </c>
      <c r="X112" s="324">
        <f>IFERROR(SUM(X110:X111),"0")</f>
        <v>56</v>
      </c>
      <c r="Y112" s="324">
        <f>IFERROR(SUM(Y110:Y111),"0")</f>
        <v>56</v>
      </c>
      <c r="Z112" s="324">
        <f>IFERROR(IF(Z110="",0,Z110),"0")+IFERROR(IF(Z111="",0,Z111),"0")</f>
        <v>1.0012799999999999</v>
      </c>
      <c r="AA112" s="325"/>
      <c r="AB112" s="325"/>
      <c r="AC112" s="325"/>
    </row>
    <row r="113" spans="1:68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39"/>
      <c r="P113" s="330" t="s">
        <v>72</v>
      </c>
      <c r="Q113" s="331"/>
      <c r="R113" s="331"/>
      <c r="S113" s="331"/>
      <c r="T113" s="331"/>
      <c r="U113" s="331"/>
      <c r="V113" s="332"/>
      <c r="W113" s="37" t="s">
        <v>73</v>
      </c>
      <c r="X113" s="324">
        <f>IFERROR(SUMPRODUCT(X110:X111*H110:H111),"0")</f>
        <v>168</v>
      </c>
      <c r="Y113" s="324">
        <f>IFERROR(SUMPRODUCT(Y110:Y111*H110:H111),"0")</f>
        <v>168</v>
      </c>
      <c r="Z113" s="37"/>
      <c r="AA113" s="325"/>
      <c r="AB113" s="325"/>
      <c r="AC113" s="325"/>
    </row>
    <row r="114" spans="1:68" ht="16.5" hidden="1" customHeight="1" x14ac:dyDescent="0.25">
      <c r="A114" s="326" t="s">
        <v>212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7"/>
      <c r="AB114" s="317"/>
      <c r="AC114" s="317"/>
    </row>
    <row r="115" spans="1:68" ht="14.25" hidden="1" customHeight="1" x14ac:dyDescent="0.25">
      <c r="A115" s="340" t="s">
        <v>141</v>
      </c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  <c r="AA115" s="318"/>
      <c r="AB115" s="318"/>
      <c r="AC115" s="318"/>
    </row>
    <row r="116" spans="1:68" ht="27" customHeight="1" x14ac:dyDescent="0.25">
      <c r="A116" s="54" t="s">
        <v>213</v>
      </c>
      <c r="B116" s="54" t="s">
        <v>214</v>
      </c>
      <c r="C116" s="31">
        <v>4301135311</v>
      </c>
      <c r="D116" s="333">
        <v>4607111039095</v>
      </c>
      <c r="E116" s="334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42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69</v>
      </c>
      <c r="X116" s="322">
        <v>28</v>
      </c>
      <c r="Y116" s="323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162" t="s">
        <v>215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104.944</v>
      </c>
      <c r="BN116" s="67">
        <f>IFERROR(Y116*I116,"0")</f>
        <v>104.944</v>
      </c>
      <c r="BO116" s="67">
        <f>IFERROR(X116/J116,"0")</f>
        <v>0.4</v>
      </c>
      <c r="BP116" s="67">
        <f>IFERROR(Y116/J116,"0")</f>
        <v>0.4</v>
      </c>
    </row>
    <row r="117" spans="1:68" ht="27" hidden="1" customHeight="1" x14ac:dyDescent="0.25">
      <c r="A117" s="54" t="s">
        <v>216</v>
      </c>
      <c r="B117" s="54" t="s">
        <v>217</v>
      </c>
      <c r="C117" s="31">
        <v>4301135300</v>
      </c>
      <c r="D117" s="333">
        <v>4607111039101</v>
      </c>
      <c r="E117" s="334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396" t="s">
        <v>218</v>
      </c>
      <c r="Q117" s="336"/>
      <c r="R117" s="336"/>
      <c r="S117" s="336"/>
      <c r="T117" s="337"/>
      <c r="U117" s="34"/>
      <c r="V117" s="34"/>
      <c r="W117" s="35" t="s">
        <v>69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215</v>
      </c>
      <c r="AG117" s="67"/>
      <c r="AJ117" s="71" t="s">
        <v>71</v>
      </c>
      <c r="AK117" s="71">
        <v>1</v>
      </c>
      <c r="BB117" s="165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219</v>
      </c>
      <c r="B118" s="54" t="s">
        <v>220</v>
      </c>
      <c r="C118" s="31">
        <v>4301135282</v>
      </c>
      <c r="D118" s="333">
        <v>4607111034199</v>
      </c>
      <c r="E118" s="334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79</v>
      </c>
      <c r="L118" s="32" t="s">
        <v>86</v>
      </c>
      <c r="M118" s="33" t="s">
        <v>68</v>
      </c>
      <c r="N118" s="33"/>
      <c r="O118" s="32">
        <v>180</v>
      </c>
      <c r="P118" s="39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69</v>
      </c>
      <c r="X118" s="322">
        <v>168</v>
      </c>
      <c r="Y118" s="323">
        <f>IFERROR(IF(X118="","",X118),"")</f>
        <v>168</v>
      </c>
      <c r="Z118" s="36">
        <f>IFERROR(IF(X118="","",X118*0.01788),"")</f>
        <v>3.0038399999999998</v>
      </c>
      <c r="AA118" s="56"/>
      <c r="AB118" s="57"/>
      <c r="AC118" s="166" t="s">
        <v>221</v>
      </c>
      <c r="AG118" s="67"/>
      <c r="AJ118" s="71" t="s">
        <v>87</v>
      </c>
      <c r="AK118" s="71">
        <v>70</v>
      </c>
      <c r="BB118" s="167" t="s">
        <v>81</v>
      </c>
      <c r="BM118" s="67">
        <f>IFERROR(X118*I118,"0")</f>
        <v>622.20479999999998</v>
      </c>
      <c r="BN118" s="67">
        <f>IFERROR(Y118*I118,"0")</f>
        <v>622.20479999999998</v>
      </c>
      <c r="BO118" s="67">
        <f>IFERROR(X118/J118,"0")</f>
        <v>2.4</v>
      </c>
      <c r="BP118" s="67">
        <f>IFERROR(Y118/J118,"0")</f>
        <v>2.4</v>
      </c>
    </row>
    <row r="119" spans="1:68" x14ac:dyDescent="0.2">
      <c r="A119" s="338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9"/>
      <c r="P119" s="330" t="s">
        <v>72</v>
      </c>
      <c r="Q119" s="331"/>
      <c r="R119" s="331"/>
      <c r="S119" s="331"/>
      <c r="T119" s="331"/>
      <c r="U119" s="331"/>
      <c r="V119" s="332"/>
      <c r="W119" s="37" t="s">
        <v>69</v>
      </c>
      <c r="X119" s="324">
        <f>IFERROR(SUM(X116:X118),"0")</f>
        <v>196</v>
      </c>
      <c r="Y119" s="324">
        <f>IFERROR(SUM(Y116:Y118),"0")</f>
        <v>196</v>
      </c>
      <c r="Z119" s="324">
        <f>IFERROR(IF(Z116="",0,Z116),"0")+IFERROR(IF(Z117="",0,Z117),"0")+IFERROR(IF(Z118="",0,Z118),"0")</f>
        <v>3.50448</v>
      </c>
      <c r="AA119" s="325"/>
      <c r="AB119" s="325"/>
      <c r="AC119" s="325"/>
    </row>
    <row r="120" spans="1:68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39"/>
      <c r="P120" s="330" t="s">
        <v>72</v>
      </c>
      <c r="Q120" s="331"/>
      <c r="R120" s="331"/>
      <c r="S120" s="331"/>
      <c r="T120" s="331"/>
      <c r="U120" s="331"/>
      <c r="V120" s="332"/>
      <c r="W120" s="37" t="s">
        <v>73</v>
      </c>
      <c r="X120" s="324">
        <f>IFERROR(SUMPRODUCT(X116:X118*H116:H118),"0")</f>
        <v>588</v>
      </c>
      <c r="Y120" s="324">
        <f>IFERROR(SUMPRODUCT(Y116:Y118*H116:H118),"0")</f>
        <v>588</v>
      </c>
      <c r="Z120" s="37"/>
      <c r="AA120" s="325"/>
      <c r="AB120" s="325"/>
      <c r="AC120" s="325"/>
    </row>
    <row r="121" spans="1:68" ht="16.5" hidden="1" customHeight="1" x14ac:dyDescent="0.25">
      <c r="A121" s="326" t="s">
        <v>222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7"/>
      <c r="AB121" s="317"/>
      <c r="AC121" s="317"/>
    </row>
    <row r="122" spans="1:68" ht="14.25" hidden="1" customHeight="1" x14ac:dyDescent="0.25">
      <c r="A122" s="340" t="s">
        <v>141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27"/>
      <c r="Z122" s="327"/>
      <c r="AA122" s="318"/>
      <c r="AB122" s="318"/>
      <c r="AC122" s="318"/>
    </row>
    <row r="123" spans="1:68" ht="27" hidden="1" customHeight="1" x14ac:dyDescent="0.25">
      <c r="A123" s="54" t="s">
        <v>223</v>
      </c>
      <c r="B123" s="54" t="s">
        <v>224</v>
      </c>
      <c r="C123" s="31">
        <v>4301135178</v>
      </c>
      <c r="D123" s="333">
        <v>4607111034816</v>
      </c>
      <c r="E123" s="334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69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221</v>
      </c>
      <c r="AG123" s="67"/>
      <c r="AJ123" s="71" t="s">
        <v>71</v>
      </c>
      <c r="AK123" s="71">
        <v>1</v>
      </c>
      <c r="BB123" s="16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4301135275</v>
      </c>
      <c r="D124" s="333">
        <v>4607111034380</v>
      </c>
      <c r="E124" s="334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79</v>
      </c>
      <c r="L124" s="32" t="s">
        <v>96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69</v>
      </c>
      <c r="X124" s="322">
        <v>14</v>
      </c>
      <c r="Y124" s="323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70" t="s">
        <v>227</v>
      </c>
      <c r="AG124" s="67"/>
      <c r="AJ124" s="71" t="s">
        <v>98</v>
      </c>
      <c r="AK124" s="71">
        <v>14</v>
      </c>
      <c r="BB124" s="171" t="s">
        <v>81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ht="27" customHeight="1" x14ac:dyDescent="0.25">
      <c r="A125" s="54" t="s">
        <v>228</v>
      </c>
      <c r="B125" s="54" t="s">
        <v>229</v>
      </c>
      <c r="C125" s="31">
        <v>4301135277</v>
      </c>
      <c r="D125" s="333">
        <v>4607111034397</v>
      </c>
      <c r="E125" s="334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79</v>
      </c>
      <c r="L125" s="32" t="s">
        <v>86</v>
      </c>
      <c r="M125" s="33" t="s">
        <v>68</v>
      </c>
      <c r="N125" s="33"/>
      <c r="O125" s="32">
        <v>180</v>
      </c>
      <c r="P125" s="49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69</v>
      </c>
      <c r="X125" s="322">
        <v>14</v>
      </c>
      <c r="Y125" s="323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172" t="s">
        <v>208</v>
      </c>
      <c r="AG125" s="67"/>
      <c r="AJ125" s="71" t="s">
        <v>87</v>
      </c>
      <c r="AK125" s="71">
        <v>70</v>
      </c>
      <c r="BB125" s="173" t="s">
        <v>81</v>
      </c>
      <c r="BM125" s="67">
        <f>IFERROR(X125*I125,"0")</f>
        <v>45.919999999999995</v>
      </c>
      <c r="BN125" s="67">
        <f>IFERROR(Y125*I125,"0")</f>
        <v>45.919999999999995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338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9"/>
      <c r="P126" s="330" t="s">
        <v>72</v>
      </c>
      <c r="Q126" s="331"/>
      <c r="R126" s="331"/>
      <c r="S126" s="331"/>
      <c r="T126" s="331"/>
      <c r="U126" s="331"/>
      <c r="V126" s="332"/>
      <c r="W126" s="37" t="s">
        <v>69</v>
      </c>
      <c r="X126" s="324">
        <f>IFERROR(SUM(X123:X125),"0")</f>
        <v>28</v>
      </c>
      <c r="Y126" s="324">
        <f>IFERROR(SUM(Y123:Y125),"0")</f>
        <v>28</v>
      </c>
      <c r="Z126" s="324">
        <f>IFERROR(IF(Z123="",0,Z123),"0")+IFERROR(IF(Z124="",0,Z124),"0")+IFERROR(IF(Z125="",0,Z125),"0")</f>
        <v>0.50063999999999997</v>
      </c>
      <c r="AA126" s="325"/>
      <c r="AB126" s="325"/>
      <c r="AC126" s="325"/>
    </row>
    <row r="127" spans="1:68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39"/>
      <c r="P127" s="330" t="s">
        <v>72</v>
      </c>
      <c r="Q127" s="331"/>
      <c r="R127" s="331"/>
      <c r="S127" s="331"/>
      <c r="T127" s="331"/>
      <c r="U127" s="331"/>
      <c r="V127" s="332"/>
      <c r="W127" s="37" t="s">
        <v>73</v>
      </c>
      <c r="X127" s="324">
        <f>IFERROR(SUMPRODUCT(X123:X125*H123:H125),"0")</f>
        <v>84</v>
      </c>
      <c r="Y127" s="324">
        <f>IFERROR(SUMPRODUCT(Y123:Y125*H123:H125),"0")</f>
        <v>84</v>
      </c>
      <c r="Z127" s="37"/>
      <c r="AA127" s="325"/>
      <c r="AB127" s="325"/>
      <c r="AC127" s="325"/>
    </row>
    <row r="128" spans="1:68" ht="16.5" hidden="1" customHeight="1" x14ac:dyDescent="0.25">
      <c r="A128" s="326" t="s">
        <v>230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7"/>
      <c r="AB128" s="317"/>
      <c r="AC128" s="317"/>
    </row>
    <row r="129" spans="1:68" ht="14.25" hidden="1" customHeight="1" x14ac:dyDescent="0.25">
      <c r="A129" s="340" t="s">
        <v>141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8"/>
      <c r="AB129" s="318"/>
      <c r="AC129" s="318"/>
    </row>
    <row r="130" spans="1:68" ht="27" hidden="1" customHeight="1" x14ac:dyDescent="0.25">
      <c r="A130" s="54" t="s">
        <v>231</v>
      </c>
      <c r="B130" s="54" t="s">
        <v>232</v>
      </c>
      <c r="C130" s="31">
        <v>4301135279</v>
      </c>
      <c r="D130" s="333">
        <v>4607111035806</v>
      </c>
      <c r="E130" s="334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69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233</v>
      </c>
      <c r="AG130" s="67"/>
      <c r="AJ130" s="71" t="s">
        <v>71</v>
      </c>
      <c r="AK130" s="71">
        <v>1</v>
      </c>
      <c r="BB130" s="17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38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9"/>
      <c r="P131" s="330" t="s">
        <v>72</v>
      </c>
      <c r="Q131" s="331"/>
      <c r="R131" s="331"/>
      <c r="S131" s="331"/>
      <c r="T131" s="331"/>
      <c r="U131" s="331"/>
      <c r="V131" s="332"/>
      <c r="W131" s="37" t="s">
        <v>69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hidden="1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39"/>
      <c r="P132" s="330" t="s">
        <v>72</v>
      </c>
      <c r="Q132" s="331"/>
      <c r="R132" s="331"/>
      <c r="S132" s="331"/>
      <c r="T132" s="331"/>
      <c r="U132" s="331"/>
      <c r="V132" s="332"/>
      <c r="W132" s="37" t="s">
        <v>73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hidden="1" customHeight="1" x14ac:dyDescent="0.25">
      <c r="A133" s="326" t="s">
        <v>234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7"/>
      <c r="AB133" s="317"/>
      <c r="AC133" s="317"/>
    </row>
    <row r="134" spans="1:68" ht="14.25" hidden="1" customHeight="1" x14ac:dyDescent="0.25">
      <c r="A134" s="340" t="s">
        <v>235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8"/>
      <c r="AB134" s="318"/>
      <c r="AC134" s="318"/>
    </row>
    <row r="135" spans="1:68" ht="27" hidden="1" customHeight="1" x14ac:dyDescent="0.25">
      <c r="A135" s="54" t="s">
        <v>236</v>
      </c>
      <c r="B135" s="54" t="s">
        <v>237</v>
      </c>
      <c r="C135" s="31">
        <v>4301071054</v>
      </c>
      <c r="D135" s="333">
        <v>4607111035639</v>
      </c>
      <c r="E135" s="334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238</v>
      </c>
      <c r="L135" s="32" t="s">
        <v>67</v>
      </c>
      <c r="M135" s="33" t="s">
        <v>68</v>
      </c>
      <c r="N135" s="33"/>
      <c r="O135" s="32">
        <v>180</v>
      </c>
      <c r="P135" s="502" t="s">
        <v>239</v>
      </c>
      <c r="Q135" s="336"/>
      <c r="R135" s="336"/>
      <c r="S135" s="336"/>
      <c r="T135" s="337"/>
      <c r="U135" s="34"/>
      <c r="V135" s="34"/>
      <c r="W135" s="35" t="s">
        <v>69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240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241</v>
      </c>
      <c r="B136" s="54" t="s">
        <v>242</v>
      </c>
      <c r="C136" s="31">
        <v>4301135540</v>
      </c>
      <c r="D136" s="333">
        <v>4607111035646</v>
      </c>
      <c r="E136" s="334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238</v>
      </c>
      <c r="L136" s="32" t="s">
        <v>67</v>
      </c>
      <c r="M136" s="33" t="s">
        <v>68</v>
      </c>
      <c r="N136" s="33"/>
      <c r="O136" s="32">
        <v>180</v>
      </c>
      <c r="P136" s="5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240</v>
      </c>
      <c r="AG136" s="67"/>
      <c r="AJ136" s="71" t="s">
        <v>71</v>
      </c>
      <c r="AK136" s="71">
        <v>1</v>
      </c>
      <c r="BB136" s="17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3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9"/>
      <c r="P137" s="330" t="s">
        <v>72</v>
      </c>
      <c r="Q137" s="331"/>
      <c r="R137" s="331"/>
      <c r="S137" s="331"/>
      <c r="T137" s="331"/>
      <c r="U137" s="331"/>
      <c r="V137" s="332"/>
      <c r="W137" s="37" t="s">
        <v>69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hidden="1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39"/>
      <c r="P138" s="330" t="s">
        <v>72</v>
      </c>
      <c r="Q138" s="331"/>
      <c r="R138" s="331"/>
      <c r="S138" s="331"/>
      <c r="T138" s="331"/>
      <c r="U138" s="331"/>
      <c r="V138" s="332"/>
      <c r="W138" s="37" t="s">
        <v>73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hidden="1" customHeight="1" x14ac:dyDescent="0.25">
      <c r="A139" s="326" t="s">
        <v>243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7"/>
      <c r="AB139" s="317"/>
      <c r="AC139" s="317"/>
    </row>
    <row r="140" spans="1:68" ht="14.25" hidden="1" customHeight="1" x14ac:dyDescent="0.25">
      <c r="A140" s="340" t="s">
        <v>141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8"/>
      <c r="AB140" s="318"/>
      <c r="AC140" s="318"/>
    </row>
    <row r="141" spans="1:68" ht="27" hidden="1" customHeight="1" x14ac:dyDescent="0.25">
      <c r="A141" s="54" t="s">
        <v>244</v>
      </c>
      <c r="B141" s="54" t="s">
        <v>245</v>
      </c>
      <c r="C141" s="31">
        <v>4301135281</v>
      </c>
      <c r="D141" s="333">
        <v>4607111036568</v>
      </c>
      <c r="E141" s="334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6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69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246</v>
      </c>
      <c r="AG141" s="67"/>
      <c r="AJ141" s="71" t="s">
        <v>71</v>
      </c>
      <c r="AK141" s="71">
        <v>1</v>
      </c>
      <c r="BB141" s="18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38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9"/>
      <c r="P142" s="330" t="s">
        <v>72</v>
      </c>
      <c r="Q142" s="331"/>
      <c r="R142" s="331"/>
      <c r="S142" s="331"/>
      <c r="T142" s="331"/>
      <c r="U142" s="331"/>
      <c r="V142" s="332"/>
      <c r="W142" s="37" t="s">
        <v>69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hidden="1" x14ac:dyDescent="0.2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39"/>
      <c r="P143" s="330" t="s">
        <v>72</v>
      </c>
      <c r="Q143" s="331"/>
      <c r="R143" s="331"/>
      <c r="S143" s="331"/>
      <c r="T143" s="331"/>
      <c r="U143" s="331"/>
      <c r="V143" s="332"/>
      <c r="W143" s="37" t="s">
        <v>73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hidden="1" customHeight="1" x14ac:dyDescent="0.2">
      <c r="A144" s="367" t="s">
        <v>247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48"/>
      <c r="AB144" s="48"/>
      <c r="AC144" s="48"/>
    </row>
    <row r="145" spans="1:68" ht="16.5" hidden="1" customHeight="1" x14ac:dyDescent="0.25">
      <c r="A145" s="326" t="s">
        <v>248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7"/>
      <c r="AB145" s="317"/>
      <c r="AC145" s="317"/>
    </row>
    <row r="146" spans="1:68" ht="14.25" hidden="1" customHeight="1" x14ac:dyDescent="0.25">
      <c r="A146" s="340" t="s">
        <v>141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8"/>
      <c r="AB146" s="318"/>
      <c r="AC146" s="318"/>
    </row>
    <row r="147" spans="1:68" ht="27" hidden="1" customHeight="1" x14ac:dyDescent="0.25">
      <c r="A147" s="54" t="s">
        <v>249</v>
      </c>
      <c r="B147" s="54" t="s">
        <v>250</v>
      </c>
      <c r="C147" s="31">
        <v>4301135317</v>
      </c>
      <c r="D147" s="333">
        <v>4607111039057</v>
      </c>
      <c r="E147" s="334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136</v>
      </c>
      <c r="L147" s="32" t="s">
        <v>96</v>
      </c>
      <c r="M147" s="33" t="s">
        <v>68</v>
      </c>
      <c r="N147" s="33"/>
      <c r="O147" s="32">
        <v>180</v>
      </c>
      <c r="P147" s="365" t="s">
        <v>251</v>
      </c>
      <c r="Q147" s="336"/>
      <c r="R147" s="336"/>
      <c r="S147" s="336"/>
      <c r="T147" s="337"/>
      <c r="U147" s="34"/>
      <c r="V147" s="34"/>
      <c r="W147" s="35" t="s">
        <v>69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215</v>
      </c>
      <c r="AG147" s="67"/>
      <c r="AJ147" s="71" t="s">
        <v>98</v>
      </c>
      <c r="AK147" s="71">
        <v>18</v>
      </c>
      <c r="BB147" s="183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38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9"/>
      <c r="P148" s="330" t="s">
        <v>72</v>
      </c>
      <c r="Q148" s="331"/>
      <c r="R148" s="331"/>
      <c r="S148" s="331"/>
      <c r="T148" s="331"/>
      <c r="U148" s="331"/>
      <c r="V148" s="332"/>
      <c r="W148" s="37" t="s">
        <v>69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39"/>
      <c r="P149" s="330" t="s">
        <v>72</v>
      </c>
      <c r="Q149" s="331"/>
      <c r="R149" s="331"/>
      <c r="S149" s="331"/>
      <c r="T149" s="331"/>
      <c r="U149" s="331"/>
      <c r="V149" s="332"/>
      <c r="W149" s="37" t="s">
        <v>73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hidden="1" customHeight="1" x14ac:dyDescent="0.25">
      <c r="A150" s="326" t="s">
        <v>252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7"/>
      <c r="AB150" s="317"/>
      <c r="AC150" s="317"/>
    </row>
    <row r="151" spans="1:68" ht="14.25" hidden="1" customHeight="1" x14ac:dyDescent="0.25">
      <c r="A151" s="340" t="s">
        <v>63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8"/>
      <c r="AB151" s="318"/>
      <c r="AC151" s="318"/>
    </row>
    <row r="152" spans="1:68" ht="16.5" hidden="1" customHeight="1" x14ac:dyDescent="0.25">
      <c r="A152" s="54" t="s">
        <v>253</v>
      </c>
      <c r="B152" s="54" t="s">
        <v>254</v>
      </c>
      <c r="C152" s="31">
        <v>4301071062</v>
      </c>
      <c r="D152" s="333">
        <v>4607111036384</v>
      </c>
      <c r="E152" s="334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1" t="s">
        <v>255</v>
      </c>
      <c r="Q152" s="336"/>
      <c r="R152" s="336"/>
      <c r="S152" s="336"/>
      <c r="T152" s="337"/>
      <c r="U152" s="34"/>
      <c r="V152" s="34"/>
      <c r="W152" s="35" t="s">
        <v>69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4301071056</v>
      </c>
      <c r="D153" s="333">
        <v>4640242180250</v>
      </c>
      <c r="E153" s="334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55" t="s">
        <v>259</v>
      </c>
      <c r="Q153" s="336"/>
      <c r="R153" s="336"/>
      <c r="S153" s="336"/>
      <c r="T153" s="337"/>
      <c r="U153" s="34"/>
      <c r="V153" s="34"/>
      <c r="W153" s="35" t="s">
        <v>69</v>
      </c>
      <c r="X153" s="322">
        <v>0</v>
      </c>
      <c r="Y153" s="323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261</v>
      </c>
      <c r="B154" s="54" t="s">
        <v>262</v>
      </c>
      <c r="C154" s="31">
        <v>4301071050</v>
      </c>
      <c r="D154" s="333">
        <v>4607111036216</v>
      </c>
      <c r="E154" s="334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 t="s">
        <v>96</v>
      </c>
      <c r="M154" s="33" t="s">
        <v>68</v>
      </c>
      <c r="N154" s="33"/>
      <c r="O154" s="32">
        <v>180</v>
      </c>
      <c r="P154" s="439" t="s">
        <v>263</v>
      </c>
      <c r="Q154" s="336"/>
      <c r="R154" s="336"/>
      <c r="S154" s="336"/>
      <c r="T154" s="337"/>
      <c r="U154" s="34"/>
      <c r="V154" s="34"/>
      <c r="W154" s="35" t="s">
        <v>69</v>
      </c>
      <c r="X154" s="322">
        <v>84</v>
      </c>
      <c r="Y154" s="323">
        <f>IFERROR(IF(X154="","",X154),"")</f>
        <v>84</v>
      </c>
      <c r="Z154" s="36">
        <f>IFERROR(IF(X154="","",X154*0.00866),"")</f>
        <v>0.72743999999999998</v>
      </c>
      <c r="AA154" s="56"/>
      <c r="AB154" s="57"/>
      <c r="AC154" s="188" t="s">
        <v>264</v>
      </c>
      <c r="AG154" s="67"/>
      <c r="AJ154" s="71" t="s">
        <v>98</v>
      </c>
      <c r="AK154" s="71">
        <v>12</v>
      </c>
      <c r="BB154" s="189" t="s">
        <v>1</v>
      </c>
      <c r="BM154" s="67">
        <f>IFERROR(X154*I154,"0")</f>
        <v>437.90879999999999</v>
      </c>
      <c r="BN154" s="67">
        <f>IFERROR(Y154*I154,"0")</f>
        <v>437.90879999999999</v>
      </c>
      <c r="BO154" s="67">
        <f>IFERROR(X154/J154,"0")</f>
        <v>0.58333333333333337</v>
      </c>
      <c r="BP154" s="67">
        <f>IFERROR(Y154/J154,"0")</f>
        <v>0.58333333333333337</v>
      </c>
    </row>
    <row r="155" spans="1:68" ht="27" hidden="1" customHeight="1" x14ac:dyDescent="0.25">
      <c r="A155" s="54" t="s">
        <v>265</v>
      </c>
      <c r="B155" s="54" t="s">
        <v>266</v>
      </c>
      <c r="C155" s="31">
        <v>4301071061</v>
      </c>
      <c r="D155" s="333">
        <v>4607111036278</v>
      </c>
      <c r="E155" s="334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">
        <v>267</v>
      </c>
      <c r="Q155" s="336"/>
      <c r="R155" s="336"/>
      <c r="S155" s="336"/>
      <c r="T155" s="337"/>
      <c r="U155" s="34"/>
      <c r="V155" s="34"/>
      <c r="W155" s="35" t="s">
        <v>69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268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9"/>
      <c r="P156" s="330" t="s">
        <v>72</v>
      </c>
      <c r="Q156" s="331"/>
      <c r="R156" s="331"/>
      <c r="S156" s="331"/>
      <c r="T156" s="331"/>
      <c r="U156" s="331"/>
      <c r="V156" s="332"/>
      <c r="W156" s="37" t="s">
        <v>69</v>
      </c>
      <c r="X156" s="324">
        <f>IFERROR(SUM(X152:X155),"0")</f>
        <v>84</v>
      </c>
      <c r="Y156" s="324">
        <f>IFERROR(SUM(Y152:Y155),"0")</f>
        <v>84</v>
      </c>
      <c r="Z156" s="324">
        <f>IFERROR(IF(Z152="",0,Z152),"0")+IFERROR(IF(Z153="",0,Z153),"0")+IFERROR(IF(Z154="",0,Z154),"0")+IFERROR(IF(Z155="",0,Z155),"0")</f>
        <v>0.72743999999999998</v>
      </c>
      <c r="AA156" s="325"/>
      <c r="AB156" s="325"/>
      <c r="AC156" s="325"/>
    </row>
    <row r="157" spans="1:68" x14ac:dyDescent="0.2">
      <c r="A157" s="327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39"/>
      <c r="P157" s="330" t="s">
        <v>72</v>
      </c>
      <c r="Q157" s="331"/>
      <c r="R157" s="331"/>
      <c r="S157" s="331"/>
      <c r="T157" s="331"/>
      <c r="U157" s="331"/>
      <c r="V157" s="332"/>
      <c r="W157" s="37" t="s">
        <v>73</v>
      </c>
      <c r="X157" s="324">
        <f>IFERROR(SUMPRODUCT(X152:X155*H152:H155),"0")</f>
        <v>420</v>
      </c>
      <c r="Y157" s="324">
        <f>IFERROR(SUMPRODUCT(Y152:Y155*H152:H155),"0")</f>
        <v>420</v>
      </c>
      <c r="Z157" s="37"/>
      <c r="AA157" s="325"/>
      <c r="AB157" s="325"/>
      <c r="AC157" s="325"/>
    </row>
    <row r="158" spans="1:68" ht="14.25" hidden="1" customHeight="1" x14ac:dyDescent="0.25">
      <c r="A158" s="340" t="s">
        <v>269</v>
      </c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27"/>
      <c r="R158" s="327"/>
      <c r="S158" s="327"/>
      <c r="T158" s="327"/>
      <c r="U158" s="327"/>
      <c r="V158" s="327"/>
      <c r="W158" s="327"/>
      <c r="X158" s="327"/>
      <c r="Y158" s="327"/>
      <c r="Z158" s="327"/>
      <c r="AA158" s="318"/>
      <c r="AB158" s="318"/>
      <c r="AC158" s="318"/>
    </row>
    <row r="159" spans="1:68" ht="27" hidden="1" customHeight="1" x14ac:dyDescent="0.25">
      <c r="A159" s="54" t="s">
        <v>270</v>
      </c>
      <c r="B159" s="54" t="s">
        <v>271</v>
      </c>
      <c r="C159" s="31">
        <v>4301080153</v>
      </c>
      <c r="D159" s="333">
        <v>4607111036827</v>
      </c>
      <c r="E159" s="334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69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272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273</v>
      </c>
      <c r="B160" s="54" t="s">
        <v>274</v>
      </c>
      <c r="C160" s="31">
        <v>4301080154</v>
      </c>
      <c r="D160" s="333">
        <v>4607111036834</v>
      </c>
      <c r="E160" s="334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272</v>
      </c>
      <c r="AG160" s="67"/>
      <c r="AJ160" s="71" t="s">
        <v>71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38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9"/>
      <c r="P161" s="330" t="s">
        <v>72</v>
      </c>
      <c r="Q161" s="331"/>
      <c r="R161" s="331"/>
      <c r="S161" s="331"/>
      <c r="T161" s="331"/>
      <c r="U161" s="331"/>
      <c r="V161" s="332"/>
      <c r="W161" s="37" t="s">
        <v>69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hidden="1" x14ac:dyDescent="0.2">
      <c r="A162" s="327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39"/>
      <c r="P162" s="330" t="s">
        <v>72</v>
      </c>
      <c r="Q162" s="331"/>
      <c r="R162" s="331"/>
      <c r="S162" s="331"/>
      <c r="T162" s="331"/>
      <c r="U162" s="331"/>
      <c r="V162" s="332"/>
      <c r="W162" s="37" t="s">
        <v>73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hidden="1" customHeight="1" x14ac:dyDescent="0.2">
      <c r="A163" s="367" t="s">
        <v>275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48"/>
      <c r="AB163" s="48"/>
      <c r="AC163" s="48"/>
    </row>
    <row r="164" spans="1:68" ht="16.5" hidden="1" customHeight="1" x14ac:dyDescent="0.25">
      <c r="A164" s="326" t="s">
        <v>276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7"/>
      <c r="AB164" s="317"/>
      <c r="AC164" s="317"/>
    </row>
    <row r="165" spans="1:68" ht="14.25" hidden="1" customHeight="1" x14ac:dyDescent="0.25">
      <c r="A165" s="340" t="s">
        <v>76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8"/>
      <c r="AB165" s="318"/>
      <c r="AC165" s="318"/>
    </row>
    <row r="166" spans="1:68" ht="27" customHeight="1" x14ac:dyDescent="0.25">
      <c r="A166" s="54" t="s">
        <v>277</v>
      </c>
      <c r="B166" s="54" t="s">
        <v>278</v>
      </c>
      <c r="C166" s="31">
        <v>4301132097</v>
      </c>
      <c r="D166" s="333">
        <v>4607111035721</v>
      </c>
      <c r="E166" s="334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41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69</v>
      </c>
      <c r="X166" s="322">
        <v>126</v>
      </c>
      <c r="Y166" s="323">
        <f>IFERROR(IF(X166="","",X166),"")</f>
        <v>126</v>
      </c>
      <c r="Z166" s="36">
        <f>IFERROR(IF(X166="","",X166*0.01788),"")</f>
        <v>2.2528800000000002</v>
      </c>
      <c r="AA166" s="56"/>
      <c r="AB166" s="57"/>
      <c r="AC166" s="196" t="s">
        <v>279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426.88799999999998</v>
      </c>
      <c r="BN166" s="67">
        <f>IFERROR(Y166*I166,"0")</f>
        <v>426.88799999999998</v>
      </c>
      <c r="BO166" s="67">
        <f>IFERROR(X166/J166,"0")</f>
        <v>1.8</v>
      </c>
      <c r="BP166" s="67">
        <f>IFERROR(Y166/J166,"0")</f>
        <v>1.8</v>
      </c>
    </row>
    <row r="167" spans="1:68" ht="27" customHeight="1" x14ac:dyDescent="0.25">
      <c r="A167" s="54" t="s">
        <v>280</v>
      </c>
      <c r="B167" s="54" t="s">
        <v>281</v>
      </c>
      <c r="C167" s="31">
        <v>4301132100</v>
      </c>
      <c r="D167" s="333">
        <v>4607111035691</v>
      </c>
      <c r="E167" s="334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2">
        <v>112</v>
      </c>
      <c r="Y167" s="323">
        <f>IFERROR(IF(X167="","",X167),"")</f>
        <v>112</v>
      </c>
      <c r="Z167" s="36">
        <f>IFERROR(IF(X167="","",X167*0.01788),"")</f>
        <v>2.0025599999999999</v>
      </c>
      <c r="AA167" s="56"/>
      <c r="AB167" s="57"/>
      <c r="AC167" s="198" t="s">
        <v>282</v>
      </c>
      <c r="AG167" s="67"/>
      <c r="AJ167" s="71" t="s">
        <v>87</v>
      </c>
      <c r="AK167" s="71">
        <v>70</v>
      </c>
      <c r="BB167" s="199" t="s">
        <v>81</v>
      </c>
      <c r="BM167" s="67">
        <f>IFERROR(X167*I167,"0")</f>
        <v>379.45600000000002</v>
      </c>
      <c r="BN167" s="67">
        <f>IFERROR(Y167*I167,"0")</f>
        <v>379.45600000000002</v>
      </c>
      <c r="BO167" s="67">
        <f>IFERROR(X167/J167,"0")</f>
        <v>1.6</v>
      </c>
      <c r="BP167" s="67">
        <f>IFERROR(Y167/J167,"0")</f>
        <v>1.6</v>
      </c>
    </row>
    <row r="168" spans="1:68" ht="27" customHeight="1" x14ac:dyDescent="0.25">
      <c r="A168" s="54" t="s">
        <v>283</v>
      </c>
      <c r="B168" s="54" t="s">
        <v>284</v>
      </c>
      <c r="C168" s="31">
        <v>4301132079</v>
      </c>
      <c r="D168" s="333">
        <v>4607111038487</v>
      </c>
      <c r="E168" s="334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79</v>
      </c>
      <c r="L168" s="32" t="s">
        <v>96</v>
      </c>
      <c r="M168" s="33" t="s">
        <v>68</v>
      </c>
      <c r="N168" s="33"/>
      <c r="O168" s="32">
        <v>180</v>
      </c>
      <c r="P168" s="42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69</v>
      </c>
      <c r="X168" s="322">
        <v>28</v>
      </c>
      <c r="Y168" s="323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285</v>
      </c>
      <c r="AG168" s="67"/>
      <c r="AJ168" s="71" t="s">
        <v>98</v>
      </c>
      <c r="AK168" s="71">
        <v>14</v>
      </c>
      <c r="BB168" s="201" t="s">
        <v>81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8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9"/>
      <c r="P169" s="330" t="s">
        <v>72</v>
      </c>
      <c r="Q169" s="331"/>
      <c r="R169" s="331"/>
      <c r="S169" s="331"/>
      <c r="T169" s="331"/>
      <c r="U169" s="331"/>
      <c r="V169" s="332"/>
      <c r="W169" s="37" t="s">
        <v>69</v>
      </c>
      <c r="X169" s="324">
        <f>IFERROR(SUM(X166:X168),"0")</f>
        <v>266</v>
      </c>
      <c r="Y169" s="324">
        <f>IFERROR(SUM(Y166:Y168),"0")</f>
        <v>266</v>
      </c>
      <c r="Z169" s="324">
        <f>IFERROR(IF(Z166="",0,Z166),"0")+IFERROR(IF(Z167="",0,Z167),"0")+IFERROR(IF(Z168="",0,Z168),"0")</f>
        <v>4.7560799999999999</v>
      </c>
      <c r="AA169" s="325"/>
      <c r="AB169" s="325"/>
      <c r="AC169" s="325"/>
    </row>
    <row r="170" spans="1:68" x14ac:dyDescent="0.2">
      <c r="A170" s="327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39"/>
      <c r="P170" s="330" t="s">
        <v>72</v>
      </c>
      <c r="Q170" s="331"/>
      <c r="R170" s="331"/>
      <c r="S170" s="331"/>
      <c r="T170" s="331"/>
      <c r="U170" s="331"/>
      <c r="V170" s="332"/>
      <c r="W170" s="37" t="s">
        <v>73</v>
      </c>
      <c r="X170" s="324">
        <f>IFERROR(SUMPRODUCT(X166:X168*H166:H168),"0")</f>
        <v>798</v>
      </c>
      <c r="Y170" s="324">
        <f>IFERROR(SUMPRODUCT(Y166:Y168*H166:H168),"0")</f>
        <v>798</v>
      </c>
      <c r="Z170" s="37"/>
      <c r="AA170" s="325"/>
      <c r="AB170" s="325"/>
      <c r="AC170" s="325"/>
    </row>
    <row r="171" spans="1:68" ht="14.25" hidden="1" customHeight="1" x14ac:dyDescent="0.25">
      <c r="A171" s="340" t="s">
        <v>286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318"/>
      <c r="AB171" s="318"/>
      <c r="AC171" s="318"/>
    </row>
    <row r="172" spans="1:68" ht="27" hidden="1" customHeight="1" x14ac:dyDescent="0.25">
      <c r="A172" s="54" t="s">
        <v>287</v>
      </c>
      <c r="B172" s="54" t="s">
        <v>288</v>
      </c>
      <c r="C172" s="31">
        <v>4301051855</v>
      </c>
      <c r="D172" s="333">
        <v>4680115885875</v>
      </c>
      <c r="E172" s="334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289</v>
      </c>
      <c r="L172" s="32" t="s">
        <v>67</v>
      </c>
      <c r="M172" s="33" t="s">
        <v>290</v>
      </c>
      <c r="N172" s="33"/>
      <c r="O172" s="32">
        <v>365</v>
      </c>
      <c r="P172" s="346" t="s">
        <v>291</v>
      </c>
      <c r="Q172" s="336"/>
      <c r="R172" s="336"/>
      <c r="S172" s="336"/>
      <c r="T172" s="337"/>
      <c r="U172" s="34"/>
      <c r="V172" s="34"/>
      <c r="W172" s="35" t="s">
        <v>69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292</v>
      </c>
      <c r="AG172" s="67"/>
      <c r="AJ172" s="71" t="s">
        <v>71</v>
      </c>
      <c r="AK172" s="71">
        <v>1</v>
      </c>
      <c r="BB172" s="203" t="s">
        <v>293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294</v>
      </c>
      <c r="B173" s="54" t="s">
        <v>295</v>
      </c>
      <c r="C173" s="31">
        <v>4301051319</v>
      </c>
      <c r="D173" s="333">
        <v>4680115881204</v>
      </c>
      <c r="E173" s="334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 t="s">
        <v>67</v>
      </c>
      <c r="M173" s="33" t="s">
        <v>290</v>
      </c>
      <c r="N173" s="33"/>
      <c r="O173" s="32">
        <v>365</v>
      </c>
      <c r="P173" s="37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69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296</v>
      </c>
      <c r="AG173" s="67"/>
      <c r="AJ173" s="71" t="s">
        <v>71</v>
      </c>
      <c r="AK173" s="71">
        <v>1</v>
      </c>
      <c r="BB173" s="205" t="s">
        <v>293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38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9"/>
      <c r="P174" s="330" t="s">
        <v>72</v>
      </c>
      <c r="Q174" s="331"/>
      <c r="R174" s="331"/>
      <c r="S174" s="331"/>
      <c r="T174" s="331"/>
      <c r="U174" s="331"/>
      <c r="V174" s="332"/>
      <c r="W174" s="37" t="s">
        <v>69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hidden="1" x14ac:dyDescent="0.2">
      <c r="A175" s="327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39"/>
      <c r="P175" s="330" t="s">
        <v>72</v>
      </c>
      <c r="Q175" s="331"/>
      <c r="R175" s="331"/>
      <c r="S175" s="331"/>
      <c r="T175" s="331"/>
      <c r="U175" s="331"/>
      <c r="V175" s="332"/>
      <c r="W175" s="37" t="s">
        <v>73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hidden="1" customHeight="1" x14ac:dyDescent="0.2">
      <c r="A176" s="367" t="s">
        <v>297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48"/>
      <c r="AB176" s="48"/>
      <c r="AC176" s="48"/>
    </row>
    <row r="177" spans="1:68" ht="16.5" hidden="1" customHeight="1" x14ac:dyDescent="0.25">
      <c r="A177" s="326" t="s">
        <v>298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7"/>
      <c r="AB177" s="317"/>
      <c r="AC177" s="317"/>
    </row>
    <row r="178" spans="1:68" ht="14.25" hidden="1" customHeight="1" x14ac:dyDescent="0.25">
      <c r="A178" s="340" t="s">
        <v>141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8"/>
      <c r="AB178" s="318"/>
      <c r="AC178" s="318"/>
    </row>
    <row r="179" spans="1:68" ht="27" hidden="1" customHeight="1" x14ac:dyDescent="0.25">
      <c r="A179" s="54" t="s">
        <v>299</v>
      </c>
      <c r="B179" s="54" t="s">
        <v>300</v>
      </c>
      <c r="C179" s="31">
        <v>4301135707</v>
      </c>
      <c r="D179" s="333">
        <v>4620207490198</v>
      </c>
      <c r="E179" s="334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301</v>
      </c>
      <c r="Q179" s="336"/>
      <c r="R179" s="336"/>
      <c r="S179" s="336"/>
      <c r="T179" s="337"/>
      <c r="U179" s="34"/>
      <c r="V179" s="34"/>
      <c r="W179" s="35" t="s">
        <v>69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302</v>
      </c>
      <c r="AC179" s="206" t="s">
        <v>303</v>
      </c>
      <c r="AG179" s="67"/>
      <c r="AJ179" s="71" t="s">
        <v>71</v>
      </c>
      <c r="AK179" s="71">
        <v>1</v>
      </c>
      <c r="BB179" s="207" t="s">
        <v>81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4301135697</v>
      </c>
      <c r="D180" s="333">
        <v>4620207490259</v>
      </c>
      <c r="E180" s="334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393" t="s">
        <v>306</v>
      </c>
      <c r="Q180" s="336"/>
      <c r="R180" s="336"/>
      <c r="S180" s="336"/>
      <c r="T180" s="337"/>
      <c r="U180" s="34"/>
      <c r="V180" s="34"/>
      <c r="W180" s="35" t="s">
        <v>69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302</v>
      </c>
      <c r="AC180" s="208" t="s">
        <v>303</v>
      </c>
      <c r="AG180" s="67"/>
      <c r="AJ180" s="71" t="s">
        <v>71</v>
      </c>
      <c r="AK180" s="71">
        <v>1</v>
      </c>
      <c r="BB180" s="209" t="s">
        <v>81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4301135719</v>
      </c>
      <c r="D181" s="333">
        <v>4620207490235</v>
      </c>
      <c r="E181" s="334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309</v>
      </c>
      <c r="Q181" s="336"/>
      <c r="R181" s="336"/>
      <c r="S181" s="336"/>
      <c r="T181" s="337"/>
      <c r="U181" s="34"/>
      <c r="V181" s="34"/>
      <c r="W181" s="35" t="s">
        <v>69</v>
      </c>
      <c r="X181" s="322">
        <v>56</v>
      </c>
      <c r="Y181" s="323">
        <f>IFERROR(IF(X181="","",X181),"")</f>
        <v>56</v>
      </c>
      <c r="Z181" s="36">
        <f>IFERROR(IF(X181="","",X181*0.01788),"")</f>
        <v>1.0012799999999999</v>
      </c>
      <c r="AA181" s="56"/>
      <c r="AB181" s="57"/>
      <c r="AC181" s="210" t="s">
        <v>310</v>
      </c>
      <c r="AG181" s="67"/>
      <c r="AJ181" s="71" t="s">
        <v>71</v>
      </c>
      <c r="AK181" s="71">
        <v>1</v>
      </c>
      <c r="BB181" s="211" t="s">
        <v>81</v>
      </c>
      <c r="BM181" s="67">
        <f>IFERROR(X181*I181,"0")</f>
        <v>173.80160000000001</v>
      </c>
      <c r="BN181" s="67">
        <f>IFERROR(Y181*I181,"0")</f>
        <v>173.80160000000001</v>
      </c>
      <c r="BO181" s="67">
        <f>IFERROR(X181/J181,"0")</f>
        <v>0.8</v>
      </c>
      <c r="BP181" s="67">
        <f>IFERROR(Y181/J181,"0")</f>
        <v>0.8</v>
      </c>
    </row>
    <row r="182" spans="1:68" x14ac:dyDescent="0.2">
      <c r="A182" s="338"/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39"/>
      <c r="P182" s="330" t="s">
        <v>72</v>
      </c>
      <c r="Q182" s="331"/>
      <c r="R182" s="331"/>
      <c r="S182" s="331"/>
      <c r="T182" s="331"/>
      <c r="U182" s="331"/>
      <c r="V182" s="332"/>
      <c r="W182" s="37" t="s">
        <v>69</v>
      </c>
      <c r="X182" s="324">
        <f>IFERROR(SUM(X179:X181),"0")</f>
        <v>56</v>
      </c>
      <c r="Y182" s="324">
        <f>IFERROR(SUM(Y179:Y181),"0")</f>
        <v>56</v>
      </c>
      <c r="Z182" s="324">
        <f>IFERROR(IF(Z179="",0,Z179),"0")+IFERROR(IF(Z180="",0,Z180),"0")+IFERROR(IF(Z181="",0,Z181),"0")</f>
        <v>1.0012799999999999</v>
      </c>
      <c r="AA182" s="325"/>
      <c r="AB182" s="325"/>
      <c r="AC182" s="325"/>
    </row>
    <row r="183" spans="1:68" x14ac:dyDescent="0.2">
      <c r="A183" s="327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39"/>
      <c r="P183" s="330" t="s">
        <v>72</v>
      </c>
      <c r="Q183" s="331"/>
      <c r="R183" s="331"/>
      <c r="S183" s="331"/>
      <c r="T183" s="331"/>
      <c r="U183" s="331"/>
      <c r="V183" s="332"/>
      <c r="W183" s="37" t="s">
        <v>73</v>
      </c>
      <c r="X183" s="324">
        <f>IFERROR(SUMPRODUCT(X179:X181*H179:H181),"0")</f>
        <v>134.4</v>
      </c>
      <c r="Y183" s="324">
        <f>IFERROR(SUMPRODUCT(Y179:Y181*H179:H181),"0")</f>
        <v>134.4</v>
      </c>
      <c r="Z183" s="37"/>
      <c r="AA183" s="325"/>
      <c r="AB183" s="325"/>
      <c r="AC183" s="325"/>
    </row>
    <row r="184" spans="1:68" ht="16.5" hidden="1" customHeight="1" x14ac:dyDescent="0.25">
      <c r="A184" s="326" t="s">
        <v>311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317"/>
      <c r="AB184" s="317"/>
      <c r="AC184" s="317"/>
    </row>
    <row r="185" spans="1:68" ht="14.25" hidden="1" customHeight="1" x14ac:dyDescent="0.25">
      <c r="A185" s="340" t="s">
        <v>63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8"/>
      <c r="AB185" s="318"/>
      <c r="AC185" s="318"/>
    </row>
    <row r="186" spans="1:68" ht="16.5" customHeight="1" x14ac:dyDescent="0.25">
      <c r="A186" s="54" t="s">
        <v>312</v>
      </c>
      <c r="B186" s="54" t="s">
        <v>313</v>
      </c>
      <c r="C186" s="31">
        <v>4301070948</v>
      </c>
      <c r="D186" s="333">
        <v>4607111037022</v>
      </c>
      <c r="E186" s="334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5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69</v>
      </c>
      <c r="X186" s="322">
        <v>156</v>
      </c>
      <c r="Y186" s="323">
        <f>IFERROR(IF(X186="","",X186),"")</f>
        <v>156</v>
      </c>
      <c r="Z186" s="36">
        <f>IFERROR(IF(X186="","",X186*0.0155),"")</f>
        <v>2.4180000000000001</v>
      </c>
      <c r="AA186" s="56"/>
      <c r="AB186" s="57"/>
      <c r="AC186" s="212" t="s">
        <v>314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915.72</v>
      </c>
      <c r="BN186" s="67">
        <f>IFERROR(Y186*I186,"0")</f>
        <v>915.72</v>
      </c>
      <c r="BO186" s="67">
        <f>IFERROR(X186/J186,"0")</f>
        <v>1.8571428571428572</v>
      </c>
      <c r="BP186" s="67">
        <f>IFERROR(Y186/J186,"0")</f>
        <v>1.8571428571428572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4301070990</v>
      </c>
      <c r="D187" s="333">
        <v>4607111038494</v>
      </c>
      <c r="E187" s="334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69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318</v>
      </c>
      <c r="B188" s="54" t="s">
        <v>319</v>
      </c>
      <c r="C188" s="31">
        <v>4301070966</v>
      </c>
      <c r="D188" s="333">
        <v>4607111038135</v>
      </c>
      <c r="E188" s="334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2">
        <v>0</v>
      </c>
      <c r="Y188" s="323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320</v>
      </c>
      <c r="AG188" s="67"/>
      <c r="AJ188" s="71" t="s">
        <v>98</v>
      </c>
      <c r="AK188" s="71">
        <v>12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8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39"/>
      <c r="P189" s="330" t="s">
        <v>72</v>
      </c>
      <c r="Q189" s="331"/>
      <c r="R189" s="331"/>
      <c r="S189" s="331"/>
      <c r="T189" s="331"/>
      <c r="U189" s="331"/>
      <c r="V189" s="332"/>
      <c r="W189" s="37" t="s">
        <v>69</v>
      </c>
      <c r="X189" s="324">
        <f>IFERROR(SUM(X186:X188),"0")</f>
        <v>156</v>
      </c>
      <c r="Y189" s="324">
        <f>IFERROR(SUM(Y186:Y188),"0")</f>
        <v>156</v>
      </c>
      <c r="Z189" s="324">
        <f>IFERROR(IF(Z186="",0,Z186),"0")+IFERROR(IF(Z187="",0,Z187),"0")+IFERROR(IF(Z188="",0,Z188),"0")</f>
        <v>2.4180000000000001</v>
      </c>
      <c r="AA189" s="325"/>
      <c r="AB189" s="325"/>
      <c r="AC189" s="325"/>
    </row>
    <row r="190" spans="1:68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39"/>
      <c r="P190" s="330" t="s">
        <v>72</v>
      </c>
      <c r="Q190" s="331"/>
      <c r="R190" s="331"/>
      <c r="S190" s="331"/>
      <c r="T190" s="331"/>
      <c r="U190" s="331"/>
      <c r="V190" s="332"/>
      <c r="W190" s="37" t="s">
        <v>73</v>
      </c>
      <c r="X190" s="324">
        <f>IFERROR(SUMPRODUCT(X186:X188*H186:H188),"0")</f>
        <v>873.59999999999991</v>
      </c>
      <c r="Y190" s="324">
        <f>IFERROR(SUMPRODUCT(Y186:Y188*H186:H188),"0")</f>
        <v>873.59999999999991</v>
      </c>
      <c r="Z190" s="37"/>
      <c r="AA190" s="325"/>
      <c r="AB190" s="325"/>
      <c r="AC190" s="325"/>
    </row>
    <row r="191" spans="1:68" ht="16.5" hidden="1" customHeight="1" x14ac:dyDescent="0.25">
      <c r="A191" s="326" t="s">
        <v>321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  <c r="AA191" s="317"/>
      <c r="AB191" s="317"/>
      <c r="AC191" s="317"/>
    </row>
    <row r="192" spans="1:68" ht="14.25" hidden="1" customHeight="1" x14ac:dyDescent="0.25">
      <c r="A192" s="340" t="s">
        <v>63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8"/>
      <c r="AB192" s="318"/>
      <c r="AC192" s="318"/>
    </row>
    <row r="193" spans="1:68" ht="27" hidden="1" customHeight="1" x14ac:dyDescent="0.25">
      <c r="A193" s="54" t="s">
        <v>322</v>
      </c>
      <c r="B193" s="54" t="s">
        <v>323</v>
      </c>
      <c r="C193" s="31">
        <v>4301070996</v>
      </c>
      <c r="D193" s="333">
        <v>4607111038654</v>
      </c>
      <c r="E193" s="334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5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69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324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325</v>
      </c>
      <c r="B194" s="54" t="s">
        <v>326</v>
      </c>
      <c r="C194" s="31">
        <v>4301070997</v>
      </c>
      <c r="D194" s="333">
        <v>4607111038586</v>
      </c>
      <c r="E194" s="334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2">
        <v>12</v>
      </c>
      <c r="Y194" s="323">
        <f t="shared" si="18"/>
        <v>12</v>
      </c>
      <c r="Z194" s="36">
        <f t="shared" si="19"/>
        <v>0.186</v>
      </c>
      <c r="AA194" s="56"/>
      <c r="AB194" s="57"/>
      <c r="AC194" s="220" t="s">
        <v>324</v>
      </c>
      <c r="AG194" s="67"/>
      <c r="AJ194" s="71" t="s">
        <v>98</v>
      </c>
      <c r="AK194" s="71">
        <v>12</v>
      </c>
      <c r="BB194" s="221" t="s">
        <v>1</v>
      </c>
      <c r="BM194" s="67">
        <f t="shared" si="20"/>
        <v>69.960000000000008</v>
      </c>
      <c r="BN194" s="67">
        <f t="shared" si="21"/>
        <v>69.960000000000008</v>
      </c>
      <c r="BO194" s="67">
        <f t="shared" si="22"/>
        <v>0.14285714285714285</v>
      </c>
      <c r="BP194" s="67">
        <f t="shared" si="23"/>
        <v>0.14285714285714285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4301070962</v>
      </c>
      <c r="D195" s="333">
        <v>4607111038609</v>
      </c>
      <c r="E195" s="334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329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330</v>
      </c>
      <c r="B196" s="54" t="s">
        <v>331</v>
      </c>
      <c r="C196" s="31">
        <v>4301070963</v>
      </c>
      <c r="D196" s="333">
        <v>4607111038630</v>
      </c>
      <c r="E196" s="334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329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332</v>
      </c>
      <c r="B197" s="54" t="s">
        <v>333</v>
      </c>
      <c r="C197" s="31">
        <v>4301070959</v>
      </c>
      <c r="D197" s="333">
        <v>4607111038616</v>
      </c>
      <c r="E197" s="334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324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334</v>
      </c>
      <c r="B198" s="54" t="s">
        <v>335</v>
      </c>
      <c r="C198" s="31">
        <v>4301070960</v>
      </c>
      <c r="D198" s="333">
        <v>4607111038623</v>
      </c>
      <c r="E198" s="334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4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2">
        <v>12</v>
      </c>
      <c r="Y198" s="323">
        <f t="shared" si="18"/>
        <v>12</v>
      </c>
      <c r="Z198" s="36">
        <f t="shared" si="19"/>
        <v>0.186</v>
      </c>
      <c r="AA198" s="56"/>
      <c r="AB198" s="57"/>
      <c r="AC198" s="228" t="s">
        <v>324</v>
      </c>
      <c r="AG198" s="67"/>
      <c r="AJ198" s="71" t="s">
        <v>98</v>
      </c>
      <c r="AK198" s="71">
        <v>12</v>
      </c>
      <c r="BB198" s="229" t="s">
        <v>1</v>
      </c>
      <c r="BM198" s="67">
        <f t="shared" si="20"/>
        <v>70.44</v>
      </c>
      <c r="BN198" s="67">
        <f t="shared" si="21"/>
        <v>70.44</v>
      </c>
      <c r="BO198" s="67">
        <f t="shared" si="22"/>
        <v>0.14285714285714285</v>
      </c>
      <c r="BP198" s="67">
        <f t="shared" si="23"/>
        <v>0.14285714285714285</v>
      </c>
    </row>
    <row r="199" spans="1:68" x14ac:dyDescent="0.2">
      <c r="A199" s="338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39"/>
      <c r="P199" s="330" t="s">
        <v>72</v>
      </c>
      <c r="Q199" s="331"/>
      <c r="R199" s="331"/>
      <c r="S199" s="331"/>
      <c r="T199" s="331"/>
      <c r="U199" s="331"/>
      <c r="V199" s="332"/>
      <c r="W199" s="37" t="s">
        <v>69</v>
      </c>
      <c r="X199" s="324">
        <f>IFERROR(SUM(X193:X198),"0")</f>
        <v>24</v>
      </c>
      <c r="Y199" s="324">
        <f>IFERROR(SUM(Y193:Y198),"0")</f>
        <v>24</v>
      </c>
      <c r="Z199" s="324">
        <f>IFERROR(IF(Z193="",0,Z193),"0")+IFERROR(IF(Z194="",0,Z194),"0")+IFERROR(IF(Z195="",0,Z195),"0")+IFERROR(IF(Z196="",0,Z196),"0")+IFERROR(IF(Z197="",0,Z197),"0")+IFERROR(IF(Z198="",0,Z198),"0")</f>
        <v>0.372</v>
      </c>
      <c r="AA199" s="325"/>
      <c r="AB199" s="325"/>
      <c r="AC199" s="325"/>
    </row>
    <row r="200" spans="1:68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39"/>
      <c r="P200" s="330" t="s">
        <v>72</v>
      </c>
      <c r="Q200" s="331"/>
      <c r="R200" s="331"/>
      <c r="S200" s="331"/>
      <c r="T200" s="331"/>
      <c r="U200" s="331"/>
      <c r="V200" s="332"/>
      <c r="W200" s="37" t="s">
        <v>73</v>
      </c>
      <c r="X200" s="324">
        <f>IFERROR(SUMPRODUCT(X193:X198*H193:H198),"0")</f>
        <v>134.39999999999998</v>
      </c>
      <c r="Y200" s="324">
        <f>IFERROR(SUMPRODUCT(Y193:Y198*H193:H198),"0")</f>
        <v>134.39999999999998</v>
      </c>
      <c r="Z200" s="37"/>
      <c r="AA200" s="325"/>
      <c r="AB200" s="325"/>
      <c r="AC200" s="325"/>
    </row>
    <row r="201" spans="1:68" ht="16.5" hidden="1" customHeight="1" x14ac:dyDescent="0.25">
      <c r="A201" s="326" t="s">
        <v>336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  <c r="AA201" s="317"/>
      <c r="AB201" s="317"/>
      <c r="AC201" s="317"/>
    </row>
    <row r="202" spans="1:68" ht="14.25" hidden="1" customHeight="1" x14ac:dyDescent="0.25">
      <c r="A202" s="340" t="s">
        <v>63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8"/>
      <c r="AB202" s="318"/>
      <c r="AC202" s="318"/>
    </row>
    <row r="203" spans="1:68" ht="27" hidden="1" customHeight="1" x14ac:dyDescent="0.25">
      <c r="A203" s="54" t="s">
        <v>337</v>
      </c>
      <c r="B203" s="54" t="s">
        <v>338</v>
      </c>
      <c r="C203" s="31">
        <v>4301070915</v>
      </c>
      <c r="D203" s="333">
        <v>4607111035882</v>
      </c>
      <c r="E203" s="334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69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339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4301070921</v>
      </c>
      <c r="D204" s="333">
        <v>4607111035905</v>
      </c>
      <c r="E204" s="334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339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4301070917</v>
      </c>
      <c r="D205" s="333">
        <v>4607111035912</v>
      </c>
      <c r="E205" s="334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344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4301070920</v>
      </c>
      <c r="D206" s="333">
        <v>4607111035929</v>
      </c>
      <c r="E206" s="334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4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2">
        <v>60</v>
      </c>
      <c r="Y206" s="323">
        <f>IFERROR(IF(X206="","",X206),"")</f>
        <v>60</v>
      </c>
      <c r="Z206" s="36">
        <f>IFERROR(IF(X206="","",X206*0.0155),"")</f>
        <v>0.92999999999999994</v>
      </c>
      <c r="AA206" s="56"/>
      <c r="AB206" s="57"/>
      <c r="AC206" s="236" t="s">
        <v>344</v>
      </c>
      <c r="AG206" s="67"/>
      <c r="AJ206" s="71" t="s">
        <v>98</v>
      </c>
      <c r="AK206" s="71">
        <v>12</v>
      </c>
      <c r="BB206" s="237" t="s">
        <v>1</v>
      </c>
      <c r="BM206" s="67">
        <f>IFERROR(X206*I206,"0")</f>
        <v>448.2</v>
      </c>
      <c r="BN206" s="67">
        <f>IFERROR(Y206*I206,"0")</f>
        <v>448.2</v>
      </c>
      <c r="BO206" s="67">
        <f>IFERROR(X206/J206,"0")</f>
        <v>0.7142857142857143</v>
      </c>
      <c r="BP206" s="67">
        <f>IFERROR(Y206/J206,"0")</f>
        <v>0.7142857142857143</v>
      </c>
    </row>
    <row r="207" spans="1:68" x14ac:dyDescent="0.2">
      <c r="A207" s="338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39"/>
      <c r="P207" s="330" t="s">
        <v>72</v>
      </c>
      <c r="Q207" s="331"/>
      <c r="R207" s="331"/>
      <c r="S207" s="331"/>
      <c r="T207" s="331"/>
      <c r="U207" s="331"/>
      <c r="V207" s="332"/>
      <c r="W207" s="37" t="s">
        <v>69</v>
      </c>
      <c r="X207" s="324">
        <f>IFERROR(SUM(X203:X206),"0")</f>
        <v>60</v>
      </c>
      <c r="Y207" s="324">
        <f>IFERROR(SUM(Y203:Y206),"0")</f>
        <v>60</v>
      </c>
      <c r="Z207" s="324">
        <f>IFERROR(IF(Z203="",0,Z203),"0")+IFERROR(IF(Z204="",0,Z204),"0")+IFERROR(IF(Z205="",0,Z205),"0")+IFERROR(IF(Z206="",0,Z206),"0")</f>
        <v>0.92999999999999994</v>
      </c>
      <c r="AA207" s="325"/>
      <c r="AB207" s="325"/>
      <c r="AC207" s="325"/>
    </row>
    <row r="208" spans="1:68" x14ac:dyDescent="0.2">
      <c r="A208" s="327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39"/>
      <c r="P208" s="330" t="s">
        <v>72</v>
      </c>
      <c r="Q208" s="331"/>
      <c r="R208" s="331"/>
      <c r="S208" s="331"/>
      <c r="T208" s="331"/>
      <c r="U208" s="331"/>
      <c r="V208" s="332"/>
      <c r="W208" s="37" t="s">
        <v>73</v>
      </c>
      <c r="X208" s="324">
        <f>IFERROR(SUMPRODUCT(X203:X206*H203:H206),"0")</f>
        <v>432</v>
      </c>
      <c r="Y208" s="324">
        <f>IFERROR(SUMPRODUCT(Y203:Y206*H203:H206),"0")</f>
        <v>432</v>
      </c>
      <c r="Z208" s="37"/>
      <c r="AA208" s="325"/>
      <c r="AB208" s="325"/>
      <c r="AC208" s="325"/>
    </row>
    <row r="209" spans="1:68" ht="16.5" hidden="1" customHeight="1" x14ac:dyDescent="0.25">
      <c r="A209" s="326" t="s">
        <v>347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  <c r="AA209" s="317"/>
      <c r="AB209" s="317"/>
      <c r="AC209" s="317"/>
    </row>
    <row r="210" spans="1:68" ht="14.25" hidden="1" customHeight="1" x14ac:dyDescent="0.25">
      <c r="A210" s="340" t="s">
        <v>63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8"/>
      <c r="AB210" s="318"/>
      <c r="AC210" s="318"/>
    </row>
    <row r="211" spans="1:68" ht="16.5" hidden="1" customHeight="1" x14ac:dyDescent="0.25">
      <c r="A211" s="54" t="s">
        <v>348</v>
      </c>
      <c r="B211" s="54" t="s">
        <v>349</v>
      </c>
      <c r="C211" s="31">
        <v>4301070912</v>
      </c>
      <c r="D211" s="333">
        <v>4607111037213</v>
      </c>
      <c r="E211" s="334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69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350</v>
      </c>
      <c r="AG211" s="67"/>
      <c r="AJ211" s="71" t="s">
        <v>71</v>
      </c>
      <c r="AK211" s="71">
        <v>1</v>
      </c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8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39"/>
      <c r="P212" s="330" t="s">
        <v>72</v>
      </c>
      <c r="Q212" s="331"/>
      <c r="R212" s="331"/>
      <c r="S212" s="331"/>
      <c r="T212" s="331"/>
      <c r="U212" s="331"/>
      <c r="V212" s="332"/>
      <c r="W212" s="37" t="s">
        <v>69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hidden="1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39"/>
      <c r="P213" s="330" t="s">
        <v>72</v>
      </c>
      <c r="Q213" s="331"/>
      <c r="R213" s="331"/>
      <c r="S213" s="331"/>
      <c r="T213" s="331"/>
      <c r="U213" s="331"/>
      <c r="V213" s="332"/>
      <c r="W213" s="37" t="s">
        <v>73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hidden="1" customHeight="1" x14ac:dyDescent="0.25">
      <c r="A214" s="326" t="s">
        <v>351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  <c r="AA214" s="317"/>
      <c r="AB214" s="317"/>
      <c r="AC214" s="317"/>
    </row>
    <row r="215" spans="1:68" ht="14.25" hidden="1" customHeight="1" x14ac:dyDescent="0.25">
      <c r="A215" s="340" t="s">
        <v>286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8"/>
      <c r="AB215" s="318"/>
      <c r="AC215" s="318"/>
    </row>
    <row r="216" spans="1:68" ht="27" hidden="1" customHeight="1" x14ac:dyDescent="0.25">
      <c r="A216" s="54" t="s">
        <v>352</v>
      </c>
      <c r="B216" s="54" t="s">
        <v>353</v>
      </c>
      <c r="C216" s="31">
        <v>4301051320</v>
      </c>
      <c r="D216" s="333">
        <v>4680115881334</v>
      </c>
      <c r="E216" s="334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 t="s">
        <v>67</v>
      </c>
      <c r="M216" s="33" t="s">
        <v>290</v>
      </c>
      <c r="N216" s="33"/>
      <c r="O216" s="32">
        <v>365</v>
      </c>
      <c r="P216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69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354</v>
      </c>
      <c r="AG216" s="67"/>
      <c r="AJ216" s="71" t="s">
        <v>71</v>
      </c>
      <c r="AK216" s="71">
        <v>1</v>
      </c>
      <c r="BB216" s="241" t="s">
        <v>293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38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39"/>
      <c r="P217" s="330" t="s">
        <v>72</v>
      </c>
      <c r="Q217" s="331"/>
      <c r="R217" s="331"/>
      <c r="S217" s="331"/>
      <c r="T217" s="331"/>
      <c r="U217" s="331"/>
      <c r="V217" s="332"/>
      <c r="W217" s="37" t="s">
        <v>69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39"/>
      <c r="P218" s="330" t="s">
        <v>72</v>
      </c>
      <c r="Q218" s="331"/>
      <c r="R218" s="331"/>
      <c r="S218" s="331"/>
      <c r="T218" s="331"/>
      <c r="U218" s="331"/>
      <c r="V218" s="332"/>
      <c r="W218" s="37" t="s">
        <v>73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hidden="1" customHeight="1" x14ac:dyDescent="0.25">
      <c r="A219" s="326" t="s">
        <v>355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27"/>
      <c r="Z219" s="327"/>
      <c r="AA219" s="317"/>
      <c r="AB219" s="317"/>
      <c r="AC219" s="317"/>
    </row>
    <row r="220" spans="1:68" ht="14.25" hidden="1" customHeight="1" x14ac:dyDescent="0.25">
      <c r="A220" s="340" t="s">
        <v>63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8"/>
      <c r="AB220" s="318"/>
      <c r="AC220" s="318"/>
    </row>
    <row r="221" spans="1:68" ht="16.5" hidden="1" customHeight="1" x14ac:dyDescent="0.25">
      <c r="A221" s="54" t="s">
        <v>356</v>
      </c>
      <c r="B221" s="54" t="s">
        <v>357</v>
      </c>
      <c r="C221" s="31">
        <v>4301071063</v>
      </c>
      <c r="D221" s="333">
        <v>4607111039019</v>
      </c>
      <c r="E221" s="334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50" t="s">
        <v>358</v>
      </c>
      <c r="Q221" s="336"/>
      <c r="R221" s="336"/>
      <c r="S221" s="336"/>
      <c r="T221" s="337"/>
      <c r="U221" s="34"/>
      <c r="V221" s="34"/>
      <c r="W221" s="35" t="s">
        <v>69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359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customHeight="1" x14ac:dyDescent="0.25">
      <c r="A222" s="54" t="s">
        <v>360</v>
      </c>
      <c r="B222" s="54" t="s">
        <v>361</v>
      </c>
      <c r="C222" s="31">
        <v>4301071000</v>
      </c>
      <c r="D222" s="333">
        <v>4607111038708</v>
      </c>
      <c r="E222" s="334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 t="s">
        <v>96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69</v>
      </c>
      <c r="X222" s="322">
        <v>12</v>
      </c>
      <c r="Y222" s="323">
        <f>IFERROR(IF(X222="","",X222),"")</f>
        <v>12</v>
      </c>
      <c r="Z222" s="36">
        <f>IFERROR(IF(X222="","",X222*0.0155),"")</f>
        <v>0.186</v>
      </c>
      <c r="AA222" s="56"/>
      <c r="AB222" s="57"/>
      <c r="AC222" s="244" t="s">
        <v>359</v>
      </c>
      <c r="AG222" s="67"/>
      <c r="AJ222" s="71" t="s">
        <v>98</v>
      </c>
      <c r="AK222" s="71">
        <v>12</v>
      </c>
      <c r="BB222" s="245" t="s">
        <v>1</v>
      </c>
      <c r="BM222" s="67">
        <f>IFERROR(X222*I222,"0")</f>
        <v>80.039999999999992</v>
      </c>
      <c r="BN222" s="67">
        <f>IFERROR(Y222*I222,"0")</f>
        <v>80.039999999999992</v>
      </c>
      <c r="BO222" s="67">
        <f>IFERROR(X222/J222,"0")</f>
        <v>0.14285714285714285</v>
      </c>
      <c r="BP222" s="67">
        <f>IFERROR(Y222/J222,"0")</f>
        <v>0.14285714285714285</v>
      </c>
    </row>
    <row r="223" spans="1:68" x14ac:dyDescent="0.2">
      <c r="A223" s="338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39"/>
      <c r="P223" s="330" t="s">
        <v>72</v>
      </c>
      <c r="Q223" s="331"/>
      <c r="R223" s="331"/>
      <c r="S223" s="331"/>
      <c r="T223" s="331"/>
      <c r="U223" s="331"/>
      <c r="V223" s="332"/>
      <c r="W223" s="37" t="s">
        <v>69</v>
      </c>
      <c r="X223" s="324">
        <f>IFERROR(SUM(X221:X222),"0")</f>
        <v>12</v>
      </c>
      <c r="Y223" s="324">
        <f>IFERROR(SUM(Y221:Y222),"0")</f>
        <v>12</v>
      </c>
      <c r="Z223" s="324">
        <f>IFERROR(IF(Z221="",0,Z221),"0")+IFERROR(IF(Z222="",0,Z222),"0")</f>
        <v>0.186</v>
      </c>
      <c r="AA223" s="325"/>
      <c r="AB223" s="325"/>
      <c r="AC223" s="325"/>
    </row>
    <row r="224" spans="1:68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39"/>
      <c r="P224" s="330" t="s">
        <v>72</v>
      </c>
      <c r="Q224" s="331"/>
      <c r="R224" s="331"/>
      <c r="S224" s="331"/>
      <c r="T224" s="331"/>
      <c r="U224" s="331"/>
      <c r="V224" s="332"/>
      <c r="W224" s="37" t="s">
        <v>73</v>
      </c>
      <c r="X224" s="324">
        <f>IFERROR(SUMPRODUCT(X221:X222*H221:H222),"0")</f>
        <v>76.800000000000011</v>
      </c>
      <c r="Y224" s="324">
        <f>IFERROR(SUMPRODUCT(Y221:Y222*H221:H222),"0")</f>
        <v>76.800000000000011</v>
      </c>
      <c r="Z224" s="37"/>
      <c r="AA224" s="325"/>
      <c r="AB224" s="325"/>
      <c r="AC224" s="325"/>
    </row>
    <row r="225" spans="1:68" ht="27.75" hidden="1" customHeight="1" x14ac:dyDescent="0.2">
      <c r="A225" s="367" t="s">
        <v>362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48"/>
      <c r="AB225" s="48"/>
      <c r="AC225" s="48"/>
    </row>
    <row r="226" spans="1:68" ht="16.5" hidden="1" customHeight="1" x14ac:dyDescent="0.25">
      <c r="A226" s="326" t="s">
        <v>363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  <c r="AA226" s="317"/>
      <c r="AB226" s="317"/>
      <c r="AC226" s="317"/>
    </row>
    <row r="227" spans="1:68" ht="14.25" hidden="1" customHeight="1" x14ac:dyDescent="0.25">
      <c r="A227" s="340" t="s">
        <v>63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8"/>
      <c r="AB227" s="318"/>
      <c r="AC227" s="318"/>
    </row>
    <row r="228" spans="1:68" ht="27" hidden="1" customHeight="1" x14ac:dyDescent="0.25">
      <c r="A228" s="54" t="s">
        <v>364</v>
      </c>
      <c r="B228" s="54" t="s">
        <v>365</v>
      </c>
      <c r="C228" s="31">
        <v>4301071036</v>
      </c>
      <c r="D228" s="333">
        <v>4607111036162</v>
      </c>
      <c r="E228" s="334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90</v>
      </c>
      <c r="P228" s="524" t="s">
        <v>366</v>
      </c>
      <c r="Q228" s="336"/>
      <c r="R228" s="336"/>
      <c r="S228" s="336"/>
      <c r="T228" s="337"/>
      <c r="U228" s="34"/>
      <c r="V228" s="34"/>
      <c r="W228" s="35" t="s">
        <v>69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367</v>
      </c>
      <c r="AG228" s="67"/>
      <c r="AJ228" s="71" t="s">
        <v>71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38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39"/>
      <c r="P229" s="330" t="s">
        <v>72</v>
      </c>
      <c r="Q229" s="331"/>
      <c r="R229" s="331"/>
      <c r="S229" s="331"/>
      <c r="T229" s="331"/>
      <c r="U229" s="331"/>
      <c r="V229" s="332"/>
      <c r="W229" s="37" t="s">
        <v>69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hidden="1" x14ac:dyDescent="0.2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39"/>
      <c r="P230" s="330" t="s">
        <v>72</v>
      </c>
      <c r="Q230" s="331"/>
      <c r="R230" s="331"/>
      <c r="S230" s="331"/>
      <c r="T230" s="331"/>
      <c r="U230" s="331"/>
      <c r="V230" s="332"/>
      <c r="W230" s="37" t="s">
        <v>73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hidden="1" customHeight="1" x14ac:dyDescent="0.2">
      <c r="A231" s="367" t="s">
        <v>368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48"/>
      <c r="AB231" s="48"/>
      <c r="AC231" s="48"/>
    </row>
    <row r="232" spans="1:68" ht="16.5" hidden="1" customHeight="1" x14ac:dyDescent="0.25">
      <c r="A232" s="326" t="s">
        <v>369</v>
      </c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27"/>
      <c r="P232" s="327"/>
      <c r="Q232" s="327"/>
      <c r="R232" s="327"/>
      <c r="S232" s="327"/>
      <c r="T232" s="327"/>
      <c r="U232" s="327"/>
      <c r="V232" s="327"/>
      <c r="W232" s="327"/>
      <c r="X232" s="327"/>
      <c r="Y232" s="327"/>
      <c r="Z232" s="327"/>
      <c r="AA232" s="317"/>
      <c r="AB232" s="317"/>
      <c r="AC232" s="317"/>
    </row>
    <row r="233" spans="1:68" ht="14.25" hidden="1" customHeight="1" x14ac:dyDescent="0.25">
      <c r="A233" s="340" t="s">
        <v>63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8"/>
      <c r="AB233" s="318"/>
      <c r="AC233" s="318"/>
    </row>
    <row r="234" spans="1:68" ht="27" customHeight="1" x14ac:dyDescent="0.25">
      <c r="A234" s="54" t="s">
        <v>370</v>
      </c>
      <c r="B234" s="54" t="s">
        <v>371</v>
      </c>
      <c r="C234" s="31">
        <v>4301071029</v>
      </c>
      <c r="D234" s="333">
        <v>4607111035899</v>
      </c>
      <c r="E234" s="334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 t="s">
        <v>86</v>
      </c>
      <c r="M234" s="33" t="s">
        <v>68</v>
      </c>
      <c r="N234" s="33"/>
      <c r="O234" s="32">
        <v>180</v>
      </c>
      <c r="P234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69</v>
      </c>
      <c r="X234" s="322">
        <v>60</v>
      </c>
      <c r="Y234" s="323">
        <f>IFERROR(IF(X234="","",X234),"")</f>
        <v>60</v>
      </c>
      <c r="Z234" s="36">
        <f>IFERROR(IF(X234="","",X234*0.0155),"")</f>
        <v>0.92999999999999994</v>
      </c>
      <c r="AA234" s="56"/>
      <c r="AB234" s="57"/>
      <c r="AC234" s="248" t="s">
        <v>264</v>
      </c>
      <c r="AG234" s="67"/>
      <c r="AJ234" s="71" t="s">
        <v>87</v>
      </c>
      <c r="AK234" s="71">
        <v>84</v>
      </c>
      <c r="BB234" s="249" t="s">
        <v>1</v>
      </c>
      <c r="BM234" s="67">
        <f>IFERROR(X234*I234,"0")</f>
        <v>315.71999999999997</v>
      </c>
      <c r="BN234" s="67">
        <f>IFERROR(Y234*I234,"0")</f>
        <v>315.71999999999997</v>
      </c>
      <c r="BO234" s="67">
        <f>IFERROR(X234/J234,"0")</f>
        <v>0.7142857142857143</v>
      </c>
      <c r="BP234" s="67">
        <f>IFERROR(Y234/J234,"0")</f>
        <v>0.7142857142857143</v>
      </c>
    </row>
    <row r="235" spans="1:68" ht="27" hidden="1" customHeight="1" x14ac:dyDescent="0.25">
      <c r="A235" s="54" t="s">
        <v>372</v>
      </c>
      <c r="B235" s="54" t="s">
        <v>373</v>
      </c>
      <c r="C235" s="31">
        <v>4301070991</v>
      </c>
      <c r="D235" s="333">
        <v>4607111038180</v>
      </c>
      <c r="E235" s="334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 t="s">
        <v>96</v>
      </c>
      <c r="M235" s="33" t="s">
        <v>68</v>
      </c>
      <c r="N235" s="33"/>
      <c r="O235" s="32">
        <v>180</v>
      </c>
      <c r="P235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69</v>
      </c>
      <c r="X235" s="322">
        <v>0</v>
      </c>
      <c r="Y235" s="323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374</v>
      </c>
      <c r="AG235" s="67"/>
      <c r="AJ235" s="71" t="s">
        <v>98</v>
      </c>
      <c r="AK235" s="71">
        <v>12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38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39"/>
      <c r="P236" s="330" t="s">
        <v>72</v>
      </c>
      <c r="Q236" s="331"/>
      <c r="R236" s="331"/>
      <c r="S236" s="331"/>
      <c r="T236" s="331"/>
      <c r="U236" s="331"/>
      <c r="V236" s="332"/>
      <c r="W236" s="37" t="s">
        <v>69</v>
      </c>
      <c r="X236" s="324">
        <f>IFERROR(SUM(X234:X235),"0")</f>
        <v>60</v>
      </c>
      <c r="Y236" s="324">
        <f>IFERROR(SUM(Y234:Y235),"0")</f>
        <v>60</v>
      </c>
      <c r="Z236" s="324">
        <f>IFERROR(IF(Z234="",0,Z234),"0")+IFERROR(IF(Z235="",0,Z235),"0")</f>
        <v>0.92999999999999994</v>
      </c>
      <c r="AA236" s="325"/>
      <c r="AB236" s="325"/>
      <c r="AC236" s="325"/>
    </row>
    <row r="237" spans="1:68" x14ac:dyDescent="0.2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39"/>
      <c r="P237" s="330" t="s">
        <v>72</v>
      </c>
      <c r="Q237" s="331"/>
      <c r="R237" s="331"/>
      <c r="S237" s="331"/>
      <c r="T237" s="331"/>
      <c r="U237" s="331"/>
      <c r="V237" s="332"/>
      <c r="W237" s="37" t="s">
        <v>73</v>
      </c>
      <c r="X237" s="324">
        <f>IFERROR(SUMPRODUCT(X234:X235*H234:H235),"0")</f>
        <v>300</v>
      </c>
      <c r="Y237" s="324">
        <f>IFERROR(SUMPRODUCT(Y234:Y235*H234:H235),"0")</f>
        <v>300</v>
      </c>
      <c r="Z237" s="37"/>
      <c r="AA237" s="325"/>
      <c r="AB237" s="325"/>
      <c r="AC237" s="325"/>
    </row>
    <row r="238" spans="1:68" ht="16.5" hidden="1" customHeight="1" x14ac:dyDescent="0.25">
      <c r="A238" s="326" t="s">
        <v>375</v>
      </c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7"/>
      <c r="P238" s="327"/>
      <c r="Q238" s="327"/>
      <c r="R238" s="327"/>
      <c r="S238" s="327"/>
      <c r="T238" s="327"/>
      <c r="U238" s="327"/>
      <c r="V238" s="327"/>
      <c r="W238" s="327"/>
      <c r="X238" s="327"/>
      <c r="Y238" s="327"/>
      <c r="Z238" s="327"/>
      <c r="AA238" s="317"/>
      <c r="AB238" s="317"/>
      <c r="AC238" s="317"/>
    </row>
    <row r="239" spans="1:68" ht="14.25" hidden="1" customHeight="1" x14ac:dyDescent="0.25">
      <c r="A239" s="340" t="s">
        <v>63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8"/>
      <c r="AB239" s="318"/>
      <c r="AC239" s="318"/>
    </row>
    <row r="240" spans="1:68" ht="27" hidden="1" customHeight="1" x14ac:dyDescent="0.25">
      <c r="A240" s="54" t="s">
        <v>376</v>
      </c>
      <c r="B240" s="54" t="s">
        <v>377</v>
      </c>
      <c r="C240" s="31">
        <v>4301070870</v>
      </c>
      <c r="D240" s="333">
        <v>4607111036711</v>
      </c>
      <c r="E240" s="334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90</v>
      </c>
      <c r="P240" s="45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69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350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38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39"/>
      <c r="P241" s="330" t="s">
        <v>72</v>
      </c>
      <c r="Q241" s="331"/>
      <c r="R241" s="331"/>
      <c r="S241" s="331"/>
      <c r="T241" s="331"/>
      <c r="U241" s="331"/>
      <c r="V241" s="332"/>
      <c r="W241" s="37" t="s">
        <v>69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hidden="1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39"/>
      <c r="P242" s="330" t="s">
        <v>72</v>
      </c>
      <c r="Q242" s="331"/>
      <c r="R242" s="331"/>
      <c r="S242" s="331"/>
      <c r="T242" s="331"/>
      <c r="U242" s="331"/>
      <c r="V242" s="332"/>
      <c r="W242" s="37" t="s">
        <v>73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hidden="1" customHeight="1" x14ac:dyDescent="0.2">
      <c r="A243" s="367" t="s">
        <v>378</v>
      </c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8"/>
      <c r="N243" s="368"/>
      <c r="O243" s="368"/>
      <c r="P243" s="368"/>
      <c r="Q243" s="368"/>
      <c r="R243" s="368"/>
      <c r="S243" s="368"/>
      <c r="T243" s="368"/>
      <c r="U243" s="368"/>
      <c r="V243" s="368"/>
      <c r="W243" s="368"/>
      <c r="X243" s="368"/>
      <c r="Y243" s="368"/>
      <c r="Z243" s="368"/>
      <c r="AA243" s="48"/>
      <c r="AB243" s="48"/>
      <c r="AC243" s="48"/>
    </row>
    <row r="244" spans="1:68" ht="16.5" hidden="1" customHeight="1" x14ac:dyDescent="0.25">
      <c r="A244" s="326" t="s">
        <v>379</v>
      </c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27"/>
      <c r="P244" s="327"/>
      <c r="Q244" s="327"/>
      <c r="R244" s="327"/>
      <c r="S244" s="327"/>
      <c r="T244" s="327"/>
      <c r="U244" s="327"/>
      <c r="V244" s="327"/>
      <c r="W244" s="327"/>
      <c r="X244" s="327"/>
      <c r="Y244" s="327"/>
      <c r="Z244" s="327"/>
      <c r="AA244" s="317"/>
      <c r="AB244" s="317"/>
      <c r="AC244" s="317"/>
    </row>
    <row r="245" spans="1:68" ht="14.25" hidden="1" customHeight="1" x14ac:dyDescent="0.25">
      <c r="A245" s="340" t="s">
        <v>141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8"/>
      <c r="AB245" s="318"/>
      <c r="AC245" s="318"/>
    </row>
    <row r="246" spans="1:68" ht="37.5" hidden="1" customHeight="1" x14ac:dyDescent="0.25">
      <c r="A246" s="54" t="s">
        <v>380</v>
      </c>
      <c r="B246" s="54" t="s">
        <v>381</v>
      </c>
      <c r="C246" s="31">
        <v>4301135400</v>
      </c>
      <c r="D246" s="333">
        <v>4607111039361</v>
      </c>
      <c r="E246" s="334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58" t="s">
        <v>382</v>
      </c>
      <c r="Q246" s="336"/>
      <c r="R246" s="336"/>
      <c r="S246" s="336"/>
      <c r="T246" s="337"/>
      <c r="U246" s="34"/>
      <c r="V246" s="34"/>
      <c r="W246" s="35" t="s">
        <v>69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383</v>
      </c>
      <c r="AG246" s="67"/>
      <c r="AJ246" s="71" t="s">
        <v>71</v>
      </c>
      <c r="AK246" s="71">
        <v>1</v>
      </c>
      <c r="BB246" s="255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38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39"/>
      <c r="P247" s="330" t="s">
        <v>72</v>
      </c>
      <c r="Q247" s="331"/>
      <c r="R247" s="331"/>
      <c r="S247" s="331"/>
      <c r="T247" s="331"/>
      <c r="U247" s="331"/>
      <c r="V247" s="332"/>
      <c r="W247" s="37" t="s">
        <v>69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hidden="1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39"/>
      <c r="P248" s="330" t="s">
        <v>72</v>
      </c>
      <c r="Q248" s="331"/>
      <c r="R248" s="331"/>
      <c r="S248" s="331"/>
      <c r="T248" s="331"/>
      <c r="U248" s="331"/>
      <c r="V248" s="332"/>
      <c r="W248" s="37" t="s">
        <v>73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hidden="1" customHeight="1" x14ac:dyDescent="0.2">
      <c r="A249" s="367" t="s">
        <v>248</v>
      </c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8"/>
      <c r="N249" s="368"/>
      <c r="O249" s="368"/>
      <c r="P249" s="368"/>
      <c r="Q249" s="368"/>
      <c r="R249" s="368"/>
      <c r="S249" s="368"/>
      <c r="T249" s="368"/>
      <c r="U249" s="368"/>
      <c r="V249" s="368"/>
      <c r="W249" s="368"/>
      <c r="X249" s="368"/>
      <c r="Y249" s="368"/>
      <c r="Z249" s="368"/>
      <c r="AA249" s="48"/>
      <c r="AB249" s="48"/>
      <c r="AC249" s="48"/>
    </row>
    <row r="250" spans="1:68" ht="16.5" hidden="1" customHeight="1" x14ac:dyDescent="0.25">
      <c r="A250" s="326" t="s">
        <v>248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7"/>
      <c r="AB250" s="317"/>
      <c r="AC250" s="317"/>
    </row>
    <row r="251" spans="1:68" ht="14.25" hidden="1" customHeight="1" x14ac:dyDescent="0.25">
      <c r="A251" s="340" t="s">
        <v>63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27"/>
      <c r="Z251" s="327"/>
      <c r="AA251" s="318"/>
      <c r="AB251" s="318"/>
      <c r="AC251" s="318"/>
    </row>
    <row r="252" spans="1:68" ht="27" hidden="1" customHeight="1" x14ac:dyDescent="0.25">
      <c r="A252" s="54" t="s">
        <v>384</v>
      </c>
      <c r="B252" s="54" t="s">
        <v>385</v>
      </c>
      <c r="C252" s="31">
        <v>4301071014</v>
      </c>
      <c r="D252" s="333">
        <v>4640242181264</v>
      </c>
      <c r="E252" s="334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 t="s">
        <v>96</v>
      </c>
      <c r="M252" s="33" t="s">
        <v>68</v>
      </c>
      <c r="N252" s="33"/>
      <c r="O252" s="32">
        <v>180</v>
      </c>
      <c r="P252" s="341" t="s">
        <v>386</v>
      </c>
      <c r="Q252" s="336"/>
      <c r="R252" s="336"/>
      <c r="S252" s="336"/>
      <c r="T252" s="337"/>
      <c r="U252" s="34"/>
      <c r="V252" s="34"/>
      <c r="W252" s="35" t="s">
        <v>69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387</v>
      </c>
      <c r="AG252" s="67"/>
      <c r="AJ252" s="71" t="s">
        <v>98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4301071021</v>
      </c>
      <c r="D253" s="333">
        <v>4640242181325</v>
      </c>
      <c r="E253" s="334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 t="s">
        <v>96</v>
      </c>
      <c r="M253" s="33" t="s">
        <v>68</v>
      </c>
      <c r="N253" s="33"/>
      <c r="O253" s="32">
        <v>180</v>
      </c>
      <c r="P253" s="477" t="s">
        <v>390</v>
      </c>
      <c r="Q253" s="336"/>
      <c r="R253" s="336"/>
      <c r="S253" s="336"/>
      <c r="T253" s="337"/>
      <c r="U253" s="34"/>
      <c r="V253" s="34"/>
      <c r="W253" s="35" t="s">
        <v>69</v>
      </c>
      <c r="X253" s="322">
        <v>12</v>
      </c>
      <c r="Y253" s="323">
        <f>IFERROR(IF(X253="","",X253),"")</f>
        <v>12</v>
      </c>
      <c r="Z253" s="36">
        <f>IFERROR(IF(X253="","",X253*0.0155),"")</f>
        <v>0.186</v>
      </c>
      <c r="AA253" s="56"/>
      <c r="AB253" s="57"/>
      <c r="AC253" s="258" t="s">
        <v>387</v>
      </c>
      <c r="AG253" s="67"/>
      <c r="AJ253" s="71" t="s">
        <v>98</v>
      </c>
      <c r="AK253" s="71">
        <v>12</v>
      </c>
      <c r="BB253" s="259" t="s">
        <v>1</v>
      </c>
      <c r="BM253" s="67">
        <f>IFERROR(X253*I253,"0")</f>
        <v>87.36</v>
      </c>
      <c r="BN253" s="67">
        <f>IFERROR(Y253*I253,"0")</f>
        <v>87.36</v>
      </c>
      <c r="BO253" s="67">
        <f>IFERROR(X253/J253,"0")</f>
        <v>0.14285714285714285</v>
      </c>
      <c r="BP253" s="67">
        <f>IFERROR(Y253/J253,"0")</f>
        <v>0.14285714285714285</v>
      </c>
    </row>
    <row r="254" spans="1:68" ht="27" hidden="1" customHeight="1" x14ac:dyDescent="0.25">
      <c r="A254" s="54" t="s">
        <v>391</v>
      </c>
      <c r="B254" s="54" t="s">
        <v>392</v>
      </c>
      <c r="C254" s="31">
        <v>4301070993</v>
      </c>
      <c r="D254" s="333">
        <v>4640242180670</v>
      </c>
      <c r="E254" s="334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 t="s">
        <v>96</v>
      </c>
      <c r="M254" s="33" t="s">
        <v>68</v>
      </c>
      <c r="N254" s="33"/>
      <c r="O254" s="32">
        <v>180</v>
      </c>
      <c r="P254" s="473" t="s">
        <v>393</v>
      </c>
      <c r="Q254" s="336"/>
      <c r="R254" s="336"/>
      <c r="S254" s="336"/>
      <c r="T254" s="337"/>
      <c r="U254" s="34"/>
      <c r="V254" s="34"/>
      <c r="W254" s="35" t="s">
        <v>69</v>
      </c>
      <c r="X254" s="322">
        <v>0</v>
      </c>
      <c r="Y254" s="323">
        <f>IFERROR(IF(X254="","",X254),"")</f>
        <v>0</v>
      </c>
      <c r="Z254" s="36">
        <f>IFERROR(IF(X254="","",X254*0.0155),"")</f>
        <v>0</v>
      </c>
      <c r="AA254" s="56"/>
      <c r="AB254" s="57"/>
      <c r="AC254" s="260" t="s">
        <v>394</v>
      </c>
      <c r="AG254" s="67"/>
      <c r="AJ254" s="71" t="s">
        <v>98</v>
      </c>
      <c r="AK254" s="71">
        <v>12</v>
      </c>
      <c r="BB254" s="261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8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39"/>
      <c r="P255" s="330" t="s">
        <v>72</v>
      </c>
      <c r="Q255" s="331"/>
      <c r="R255" s="331"/>
      <c r="S255" s="331"/>
      <c r="T255" s="331"/>
      <c r="U255" s="331"/>
      <c r="V255" s="332"/>
      <c r="W255" s="37" t="s">
        <v>69</v>
      </c>
      <c r="X255" s="324">
        <f>IFERROR(SUM(X252:X254),"0")</f>
        <v>12</v>
      </c>
      <c r="Y255" s="324">
        <f>IFERROR(SUM(Y252:Y254),"0")</f>
        <v>12</v>
      </c>
      <c r="Z255" s="324">
        <f>IFERROR(IF(Z252="",0,Z252),"0")+IFERROR(IF(Z253="",0,Z253),"0")+IFERROR(IF(Z254="",0,Z254),"0")</f>
        <v>0.186</v>
      </c>
      <c r="AA255" s="325"/>
      <c r="AB255" s="325"/>
      <c r="AC255" s="325"/>
    </row>
    <row r="256" spans="1:68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9"/>
      <c r="P256" s="330" t="s">
        <v>72</v>
      </c>
      <c r="Q256" s="331"/>
      <c r="R256" s="331"/>
      <c r="S256" s="331"/>
      <c r="T256" s="331"/>
      <c r="U256" s="331"/>
      <c r="V256" s="332"/>
      <c r="W256" s="37" t="s">
        <v>73</v>
      </c>
      <c r="X256" s="324">
        <f>IFERROR(SUMPRODUCT(X252:X254*H252:H254),"0")</f>
        <v>84</v>
      </c>
      <c r="Y256" s="324">
        <f>IFERROR(SUMPRODUCT(Y252:Y254*H252:H254),"0")</f>
        <v>84</v>
      </c>
      <c r="Z256" s="37"/>
      <c r="AA256" s="325"/>
      <c r="AB256" s="325"/>
      <c r="AC256" s="325"/>
    </row>
    <row r="257" spans="1:68" ht="14.25" hidden="1" customHeight="1" x14ac:dyDescent="0.25">
      <c r="A257" s="340" t="s">
        <v>146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27"/>
      <c r="Z257" s="327"/>
      <c r="AA257" s="318"/>
      <c r="AB257" s="318"/>
      <c r="AC257" s="318"/>
    </row>
    <row r="258" spans="1:68" ht="27" hidden="1" customHeight="1" x14ac:dyDescent="0.25">
      <c r="A258" s="54" t="s">
        <v>395</v>
      </c>
      <c r="B258" s="54" t="s">
        <v>396</v>
      </c>
      <c r="C258" s="31">
        <v>4301131019</v>
      </c>
      <c r="D258" s="333">
        <v>4640242180427</v>
      </c>
      <c r="E258" s="334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136</v>
      </c>
      <c r="L258" s="32" t="s">
        <v>96</v>
      </c>
      <c r="M258" s="33" t="s">
        <v>68</v>
      </c>
      <c r="N258" s="33"/>
      <c r="O258" s="32">
        <v>180</v>
      </c>
      <c r="P258" s="409" t="s">
        <v>397</v>
      </c>
      <c r="Q258" s="336"/>
      <c r="R258" s="336"/>
      <c r="S258" s="336"/>
      <c r="T258" s="337"/>
      <c r="U258" s="34"/>
      <c r="V258" s="34"/>
      <c r="W258" s="35" t="s">
        <v>69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398</v>
      </c>
      <c r="AG258" s="67"/>
      <c r="AJ258" s="71" t="s">
        <v>98</v>
      </c>
      <c r="AK258" s="71">
        <v>18</v>
      </c>
      <c r="BB258" s="263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38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39"/>
      <c r="P259" s="330" t="s">
        <v>72</v>
      </c>
      <c r="Q259" s="331"/>
      <c r="R259" s="331"/>
      <c r="S259" s="331"/>
      <c r="T259" s="331"/>
      <c r="U259" s="331"/>
      <c r="V259" s="332"/>
      <c r="W259" s="37" t="s">
        <v>69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hidden="1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39"/>
      <c r="P260" s="330" t="s">
        <v>72</v>
      </c>
      <c r="Q260" s="331"/>
      <c r="R260" s="331"/>
      <c r="S260" s="331"/>
      <c r="T260" s="331"/>
      <c r="U260" s="331"/>
      <c r="V260" s="332"/>
      <c r="W260" s="37" t="s">
        <v>73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hidden="1" customHeight="1" x14ac:dyDescent="0.25">
      <c r="A261" s="340" t="s">
        <v>76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27"/>
      <c r="Z261" s="327"/>
      <c r="AA261" s="318"/>
      <c r="AB261" s="318"/>
      <c r="AC261" s="318"/>
    </row>
    <row r="262" spans="1:68" ht="27" customHeight="1" x14ac:dyDescent="0.25">
      <c r="A262" s="54" t="s">
        <v>399</v>
      </c>
      <c r="B262" s="54" t="s">
        <v>400</v>
      </c>
      <c r="C262" s="31">
        <v>4301132080</v>
      </c>
      <c r="D262" s="333">
        <v>4640242180397</v>
      </c>
      <c r="E262" s="334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 t="s">
        <v>86</v>
      </c>
      <c r="M262" s="33" t="s">
        <v>68</v>
      </c>
      <c r="N262" s="33"/>
      <c r="O262" s="32">
        <v>180</v>
      </c>
      <c r="P262" s="510" t="s">
        <v>401</v>
      </c>
      <c r="Q262" s="336"/>
      <c r="R262" s="336"/>
      <c r="S262" s="336"/>
      <c r="T262" s="337"/>
      <c r="U262" s="34"/>
      <c r="V262" s="34"/>
      <c r="W262" s="35" t="s">
        <v>69</v>
      </c>
      <c r="X262" s="322">
        <v>72</v>
      </c>
      <c r="Y262" s="323">
        <f>IFERROR(IF(X262="","",X262),"")</f>
        <v>72</v>
      </c>
      <c r="Z262" s="36">
        <f>IFERROR(IF(X262="","",X262*0.0155),"")</f>
        <v>1.1160000000000001</v>
      </c>
      <c r="AA262" s="56"/>
      <c r="AB262" s="57"/>
      <c r="AC262" s="264" t="s">
        <v>402</v>
      </c>
      <c r="AG262" s="67"/>
      <c r="AJ262" s="71" t="s">
        <v>87</v>
      </c>
      <c r="AK262" s="71">
        <v>84</v>
      </c>
      <c r="BB262" s="265" t="s">
        <v>81</v>
      </c>
      <c r="BM262" s="67">
        <f>IFERROR(X262*I262,"0")</f>
        <v>450.71999999999997</v>
      </c>
      <c r="BN262" s="67">
        <f>IFERROR(Y262*I262,"0")</f>
        <v>450.71999999999997</v>
      </c>
      <c r="BO262" s="67">
        <f>IFERROR(X262/J262,"0")</f>
        <v>0.8571428571428571</v>
      </c>
      <c r="BP262" s="67">
        <f>IFERROR(Y262/J262,"0")</f>
        <v>0.8571428571428571</v>
      </c>
    </row>
    <row r="263" spans="1:68" ht="27" hidden="1" customHeight="1" x14ac:dyDescent="0.25">
      <c r="A263" s="54" t="s">
        <v>403</v>
      </c>
      <c r="B263" s="54" t="s">
        <v>404</v>
      </c>
      <c r="C263" s="31">
        <v>4301132104</v>
      </c>
      <c r="D263" s="333">
        <v>4640242181219</v>
      </c>
      <c r="E263" s="334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136</v>
      </c>
      <c r="L263" s="32" t="s">
        <v>96</v>
      </c>
      <c r="M263" s="33" t="s">
        <v>68</v>
      </c>
      <c r="N263" s="33"/>
      <c r="O263" s="32">
        <v>180</v>
      </c>
      <c r="P263" s="523" t="s">
        <v>405</v>
      </c>
      <c r="Q263" s="336"/>
      <c r="R263" s="336"/>
      <c r="S263" s="336"/>
      <c r="T263" s="337"/>
      <c r="U263" s="34"/>
      <c r="V263" s="34"/>
      <c r="W263" s="35" t="s">
        <v>69</v>
      </c>
      <c r="X263" s="322">
        <v>0</v>
      </c>
      <c r="Y263" s="323">
        <f>IFERROR(IF(X263="","",X263),"")</f>
        <v>0</v>
      </c>
      <c r="Z263" s="36">
        <f>IFERROR(IF(X263="","",X263*0.00502),"")</f>
        <v>0</v>
      </c>
      <c r="AA263" s="56"/>
      <c r="AB263" s="57"/>
      <c r="AC263" s="266" t="s">
        <v>402</v>
      </c>
      <c r="AG263" s="67"/>
      <c r="AJ263" s="71" t="s">
        <v>98</v>
      </c>
      <c r="AK263" s="71">
        <v>18</v>
      </c>
      <c r="BB263" s="267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38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39"/>
      <c r="P264" s="330" t="s">
        <v>72</v>
      </c>
      <c r="Q264" s="331"/>
      <c r="R264" s="331"/>
      <c r="S264" s="331"/>
      <c r="T264" s="331"/>
      <c r="U264" s="331"/>
      <c r="V264" s="332"/>
      <c r="W264" s="37" t="s">
        <v>69</v>
      </c>
      <c r="X264" s="324">
        <f>IFERROR(SUM(X262:X263),"0")</f>
        <v>72</v>
      </c>
      <c r="Y264" s="324">
        <f>IFERROR(SUM(Y262:Y263),"0")</f>
        <v>72</v>
      </c>
      <c r="Z264" s="324">
        <f>IFERROR(IF(Z262="",0,Z262),"0")+IFERROR(IF(Z263="",0,Z263),"0")</f>
        <v>1.1160000000000001</v>
      </c>
      <c r="AA264" s="325"/>
      <c r="AB264" s="325"/>
      <c r="AC264" s="325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39"/>
      <c r="P265" s="330" t="s">
        <v>72</v>
      </c>
      <c r="Q265" s="331"/>
      <c r="R265" s="331"/>
      <c r="S265" s="331"/>
      <c r="T265" s="331"/>
      <c r="U265" s="331"/>
      <c r="V265" s="332"/>
      <c r="W265" s="37" t="s">
        <v>73</v>
      </c>
      <c r="X265" s="324">
        <f>IFERROR(SUMPRODUCT(X262:X263*H262:H263),"0")</f>
        <v>432</v>
      </c>
      <c r="Y265" s="324">
        <f>IFERROR(SUMPRODUCT(Y262:Y263*H262:H263),"0")</f>
        <v>432</v>
      </c>
      <c r="Z265" s="37"/>
      <c r="AA265" s="325"/>
      <c r="AB265" s="325"/>
      <c r="AC265" s="325"/>
    </row>
    <row r="266" spans="1:68" ht="14.25" hidden="1" customHeight="1" x14ac:dyDescent="0.25">
      <c r="A266" s="340" t="s">
        <v>173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8"/>
      <c r="AB266" s="318"/>
      <c r="AC266" s="318"/>
    </row>
    <row r="267" spans="1:68" ht="27" hidden="1" customHeight="1" x14ac:dyDescent="0.25">
      <c r="A267" s="54" t="s">
        <v>406</v>
      </c>
      <c r="B267" s="54" t="s">
        <v>407</v>
      </c>
      <c r="C267" s="31">
        <v>4301136028</v>
      </c>
      <c r="D267" s="333">
        <v>4640242180304</v>
      </c>
      <c r="E267" s="334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79</v>
      </c>
      <c r="L267" s="32" t="s">
        <v>96</v>
      </c>
      <c r="M267" s="33" t="s">
        <v>68</v>
      </c>
      <c r="N267" s="33"/>
      <c r="O267" s="32">
        <v>180</v>
      </c>
      <c r="P267" s="450" t="s">
        <v>408</v>
      </c>
      <c r="Q267" s="336"/>
      <c r="R267" s="336"/>
      <c r="S267" s="336"/>
      <c r="T267" s="337"/>
      <c r="U267" s="34"/>
      <c r="V267" s="34"/>
      <c r="W267" s="35" t="s">
        <v>69</v>
      </c>
      <c r="X267" s="322">
        <v>0</v>
      </c>
      <c r="Y267" s="323">
        <f>IFERROR(IF(X267="","",X267),"")</f>
        <v>0</v>
      </c>
      <c r="Z267" s="36">
        <f>IFERROR(IF(X267="","",X267*0.00936),"")</f>
        <v>0</v>
      </c>
      <c r="AA267" s="56"/>
      <c r="AB267" s="57"/>
      <c r="AC267" s="268" t="s">
        <v>409</v>
      </c>
      <c r="AG267" s="67"/>
      <c r="AJ267" s="71" t="s">
        <v>98</v>
      </c>
      <c r="AK267" s="71">
        <v>14</v>
      </c>
      <c r="BB267" s="269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4301136026</v>
      </c>
      <c r="D268" s="333">
        <v>4640242180236</v>
      </c>
      <c r="E268" s="334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 t="s">
        <v>96</v>
      </c>
      <c r="M268" s="33" t="s">
        <v>68</v>
      </c>
      <c r="N268" s="33"/>
      <c r="O268" s="32">
        <v>180</v>
      </c>
      <c r="P268" s="425" t="s">
        <v>412</v>
      </c>
      <c r="Q268" s="336"/>
      <c r="R268" s="336"/>
      <c r="S268" s="336"/>
      <c r="T268" s="337"/>
      <c r="U268" s="34"/>
      <c r="V268" s="34"/>
      <c r="W268" s="35" t="s">
        <v>69</v>
      </c>
      <c r="X268" s="322">
        <v>48</v>
      </c>
      <c r="Y268" s="323">
        <f>IFERROR(IF(X268="","",X268),"")</f>
        <v>48</v>
      </c>
      <c r="Z268" s="36">
        <f>IFERROR(IF(X268="","",X268*0.0155),"")</f>
        <v>0.74399999999999999</v>
      </c>
      <c r="AA268" s="56"/>
      <c r="AB268" s="57"/>
      <c r="AC268" s="270" t="s">
        <v>409</v>
      </c>
      <c r="AG268" s="67"/>
      <c r="AJ268" s="71" t="s">
        <v>98</v>
      </c>
      <c r="AK268" s="71">
        <v>12</v>
      </c>
      <c r="BB268" s="271" t="s">
        <v>81</v>
      </c>
      <c r="BM268" s="67">
        <f>IFERROR(X268*I268,"0")</f>
        <v>251.28000000000003</v>
      </c>
      <c r="BN268" s="67">
        <f>IFERROR(Y268*I268,"0")</f>
        <v>251.28000000000003</v>
      </c>
      <c r="BO268" s="67">
        <f>IFERROR(X268/J268,"0")</f>
        <v>0.5714285714285714</v>
      </c>
      <c r="BP268" s="67">
        <f>IFERROR(Y268/J268,"0")</f>
        <v>0.5714285714285714</v>
      </c>
    </row>
    <row r="269" spans="1:68" ht="27" customHeight="1" x14ac:dyDescent="0.25">
      <c r="A269" s="54" t="s">
        <v>413</v>
      </c>
      <c r="B269" s="54" t="s">
        <v>414</v>
      </c>
      <c r="C269" s="31">
        <v>4301136029</v>
      </c>
      <c r="D269" s="333">
        <v>4640242180410</v>
      </c>
      <c r="E269" s="334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69</v>
      </c>
      <c r="X269" s="322">
        <v>28</v>
      </c>
      <c r="Y269" s="323">
        <f>IFERROR(IF(X269="","",X269),"")</f>
        <v>28</v>
      </c>
      <c r="Z269" s="36">
        <f>IFERROR(IF(X269="","",X269*0.00936),"")</f>
        <v>0.26207999999999998</v>
      </c>
      <c r="AA269" s="56"/>
      <c r="AB269" s="57"/>
      <c r="AC269" s="272" t="s">
        <v>409</v>
      </c>
      <c r="AG269" s="67"/>
      <c r="AJ269" s="71" t="s">
        <v>98</v>
      </c>
      <c r="AK269" s="71">
        <v>14</v>
      </c>
      <c r="BB269" s="273" t="s">
        <v>81</v>
      </c>
      <c r="BM269" s="67">
        <f>IFERROR(X269*I269,"0")</f>
        <v>68.096000000000004</v>
      </c>
      <c r="BN269" s="67">
        <f>IFERROR(Y269*I269,"0")</f>
        <v>68.096000000000004</v>
      </c>
      <c r="BO269" s="67">
        <f>IFERROR(X269/J269,"0")</f>
        <v>0.22222222222222221</v>
      </c>
      <c r="BP269" s="67">
        <f>IFERROR(Y269/J269,"0")</f>
        <v>0.22222222222222221</v>
      </c>
    </row>
    <row r="270" spans="1:68" x14ac:dyDescent="0.2">
      <c r="A270" s="338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39"/>
      <c r="P270" s="330" t="s">
        <v>72</v>
      </c>
      <c r="Q270" s="331"/>
      <c r="R270" s="331"/>
      <c r="S270" s="331"/>
      <c r="T270" s="331"/>
      <c r="U270" s="331"/>
      <c r="V270" s="332"/>
      <c r="W270" s="37" t="s">
        <v>69</v>
      </c>
      <c r="X270" s="324">
        <f>IFERROR(SUM(X267:X269),"0")</f>
        <v>76</v>
      </c>
      <c r="Y270" s="324">
        <f>IFERROR(SUM(Y267:Y269),"0")</f>
        <v>76</v>
      </c>
      <c r="Z270" s="324">
        <f>IFERROR(IF(Z267="",0,Z267),"0")+IFERROR(IF(Z268="",0,Z268),"0")+IFERROR(IF(Z269="",0,Z269),"0")</f>
        <v>1.0060799999999999</v>
      </c>
      <c r="AA270" s="325"/>
      <c r="AB270" s="325"/>
      <c r="AC270" s="325"/>
    </row>
    <row r="271" spans="1:68" x14ac:dyDescent="0.2">
      <c r="A271" s="327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39"/>
      <c r="P271" s="330" t="s">
        <v>72</v>
      </c>
      <c r="Q271" s="331"/>
      <c r="R271" s="331"/>
      <c r="S271" s="331"/>
      <c r="T271" s="331"/>
      <c r="U271" s="331"/>
      <c r="V271" s="332"/>
      <c r="W271" s="37" t="s">
        <v>73</v>
      </c>
      <c r="X271" s="324">
        <f>IFERROR(SUMPRODUCT(X267:X269*H267:H269),"0")</f>
        <v>302.72000000000003</v>
      </c>
      <c r="Y271" s="324">
        <f>IFERROR(SUMPRODUCT(Y267:Y269*H267:H269),"0")</f>
        <v>302.72000000000003</v>
      </c>
      <c r="Z271" s="37"/>
      <c r="AA271" s="325"/>
      <c r="AB271" s="325"/>
      <c r="AC271" s="325"/>
    </row>
    <row r="272" spans="1:68" ht="14.25" hidden="1" customHeight="1" x14ac:dyDescent="0.25">
      <c r="A272" s="340" t="s">
        <v>141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327"/>
      <c r="Z272" s="327"/>
      <c r="AA272" s="318"/>
      <c r="AB272" s="318"/>
      <c r="AC272" s="318"/>
    </row>
    <row r="273" spans="1:68" ht="27" hidden="1" customHeight="1" x14ac:dyDescent="0.25">
      <c r="A273" s="54" t="s">
        <v>415</v>
      </c>
      <c r="B273" s="54" t="s">
        <v>416</v>
      </c>
      <c r="C273" s="31">
        <v>4301135504</v>
      </c>
      <c r="D273" s="333">
        <v>4640242181554</v>
      </c>
      <c r="E273" s="334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69" t="s">
        <v>417</v>
      </c>
      <c r="Q273" s="336"/>
      <c r="R273" s="336"/>
      <c r="S273" s="336"/>
      <c r="T273" s="337"/>
      <c r="U273" s="34"/>
      <c r="V273" s="34"/>
      <c r="W273" s="35" t="s">
        <v>69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418</v>
      </c>
      <c r="AG273" s="67"/>
      <c r="AJ273" s="71" t="s">
        <v>71</v>
      </c>
      <c r="AK273" s="71">
        <v>1</v>
      </c>
      <c r="BB273" s="275" t="s">
        <v>81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customHeight="1" x14ac:dyDescent="0.25">
      <c r="A274" s="54" t="s">
        <v>419</v>
      </c>
      <c r="B274" s="54" t="s">
        <v>420</v>
      </c>
      <c r="C274" s="31">
        <v>4301135394</v>
      </c>
      <c r="D274" s="333">
        <v>4640242181561</v>
      </c>
      <c r="E274" s="334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513" t="s">
        <v>421</v>
      </c>
      <c r="Q274" s="336"/>
      <c r="R274" s="336"/>
      <c r="S274" s="336"/>
      <c r="T274" s="337"/>
      <c r="U274" s="34"/>
      <c r="V274" s="34"/>
      <c r="W274" s="35" t="s">
        <v>69</v>
      </c>
      <c r="X274" s="322">
        <v>28</v>
      </c>
      <c r="Y274" s="323">
        <f t="shared" si="24"/>
        <v>28</v>
      </c>
      <c r="Z274" s="36">
        <f>IFERROR(IF(X274="","",X274*0.00936),"")</f>
        <v>0.26207999999999998</v>
      </c>
      <c r="AA274" s="56"/>
      <c r="AB274" s="57"/>
      <c r="AC274" s="276" t="s">
        <v>422</v>
      </c>
      <c r="AG274" s="67"/>
      <c r="AJ274" s="71" t="s">
        <v>98</v>
      </c>
      <c r="AK274" s="71">
        <v>14</v>
      </c>
      <c r="BB274" s="277" t="s">
        <v>81</v>
      </c>
      <c r="BM274" s="67">
        <f t="shared" si="25"/>
        <v>108.976</v>
      </c>
      <c r="BN274" s="67">
        <f t="shared" si="26"/>
        <v>108.976</v>
      </c>
      <c r="BO274" s="67">
        <f t="shared" si="27"/>
        <v>0.22222222222222221</v>
      </c>
      <c r="BP274" s="67">
        <f t="shared" si="28"/>
        <v>0.22222222222222221</v>
      </c>
    </row>
    <row r="275" spans="1:68" ht="37.5" hidden="1" customHeight="1" x14ac:dyDescent="0.25">
      <c r="A275" s="54" t="s">
        <v>423</v>
      </c>
      <c r="B275" s="54" t="s">
        <v>424</v>
      </c>
      <c r="C275" s="31">
        <v>4301135552</v>
      </c>
      <c r="D275" s="333">
        <v>4640242181431</v>
      </c>
      <c r="E275" s="334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4" t="s">
        <v>425</v>
      </c>
      <c r="Q275" s="336"/>
      <c r="R275" s="336"/>
      <c r="S275" s="336"/>
      <c r="T275" s="337"/>
      <c r="U275" s="34"/>
      <c r="V275" s="34"/>
      <c r="W275" s="35" t="s">
        <v>69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426</v>
      </c>
      <c r="AG275" s="67"/>
      <c r="AJ275" s="71" t="s">
        <v>71</v>
      </c>
      <c r="AK275" s="71">
        <v>1</v>
      </c>
      <c r="BB275" s="279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4301135374</v>
      </c>
      <c r="D276" s="333">
        <v>4640242181424</v>
      </c>
      <c r="E276" s="334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 t="s">
        <v>96</v>
      </c>
      <c r="M276" s="33" t="s">
        <v>68</v>
      </c>
      <c r="N276" s="33"/>
      <c r="O276" s="32">
        <v>180</v>
      </c>
      <c r="P276" s="474" t="s">
        <v>429</v>
      </c>
      <c r="Q276" s="336"/>
      <c r="R276" s="336"/>
      <c r="S276" s="336"/>
      <c r="T276" s="337"/>
      <c r="U276" s="34"/>
      <c r="V276" s="34"/>
      <c r="W276" s="35" t="s">
        <v>69</v>
      </c>
      <c r="X276" s="322">
        <v>36</v>
      </c>
      <c r="Y276" s="323">
        <f t="shared" si="24"/>
        <v>36</v>
      </c>
      <c r="Z276" s="36">
        <f>IFERROR(IF(X276="","",X276*0.0155),"")</f>
        <v>0.55800000000000005</v>
      </c>
      <c r="AA276" s="56"/>
      <c r="AB276" s="57"/>
      <c r="AC276" s="280" t="s">
        <v>418</v>
      </c>
      <c r="AG276" s="67"/>
      <c r="AJ276" s="71" t="s">
        <v>98</v>
      </c>
      <c r="AK276" s="71">
        <v>12</v>
      </c>
      <c r="BB276" s="281" t="s">
        <v>81</v>
      </c>
      <c r="BM276" s="67">
        <f t="shared" si="25"/>
        <v>206.46</v>
      </c>
      <c r="BN276" s="67">
        <f t="shared" si="26"/>
        <v>206.46</v>
      </c>
      <c r="BO276" s="67">
        <f t="shared" si="27"/>
        <v>0.42857142857142855</v>
      </c>
      <c r="BP276" s="67">
        <f t="shared" si="28"/>
        <v>0.42857142857142855</v>
      </c>
    </row>
    <row r="277" spans="1:68" ht="27" hidden="1" customHeight="1" x14ac:dyDescent="0.25">
      <c r="A277" s="54" t="s">
        <v>430</v>
      </c>
      <c r="B277" s="54" t="s">
        <v>431</v>
      </c>
      <c r="C277" s="31">
        <v>4301135320</v>
      </c>
      <c r="D277" s="333">
        <v>4640242181592</v>
      </c>
      <c r="E277" s="334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6" t="s">
        <v>432</v>
      </c>
      <c r="Q277" s="336"/>
      <c r="R277" s="336"/>
      <c r="S277" s="336"/>
      <c r="T277" s="337"/>
      <c r="U277" s="34"/>
      <c r="V277" s="34"/>
      <c r="W277" s="35" t="s">
        <v>69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433</v>
      </c>
      <c r="AG277" s="67"/>
      <c r="AJ277" s="71" t="s">
        <v>71</v>
      </c>
      <c r="AK277" s="71">
        <v>1</v>
      </c>
      <c r="BB277" s="2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4301135405</v>
      </c>
      <c r="D278" s="333">
        <v>4640242181523</v>
      </c>
      <c r="E278" s="334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79</v>
      </c>
      <c r="L278" s="32" t="s">
        <v>96</v>
      </c>
      <c r="M278" s="33" t="s">
        <v>68</v>
      </c>
      <c r="N278" s="33"/>
      <c r="O278" s="32">
        <v>180</v>
      </c>
      <c r="P278" s="475" t="s">
        <v>436</v>
      </c>
      <c r="Q278" s="336"/>
      <c r="R278" s="336"/>
      <c r="S278" s="336"/>
      <c r="T278" s="337"/>
      <c r="U278" s="34"/>
      <c r="V278" s="34"/>
      <c r="W278" s="35" t="s">
        <v>69</v>
      </c>
      <c r="X278" s="322">
        <v>98</v>
      </c>
      <c r="Y278" s="323">
        <f t="shared" si="24"/>
        <v>98</v>
      </c>
      <c r="Z278" s="36">
        <f t="shared" si="29"/>
        <v>0.91727999999999998</v>
      </c>
      <c r="AA278" s="56"/>
      <c r="AB278" s="57"/>
      <c r="AC278" s="284" t="s">
        <v>422</v>
      </c>
      <c r="AG278" s="67"/>
      <c r="AJ278" s="71" t="s">
        <v>98</v>
      </c>
      <c r="AK278" s="71">
        <v>14</v>
      </c>
      <c r="BB278" s="285" t="s">
        <v>81</v>
      </c>
      <c r="BM278" s="67">
        <f t="shared" si="25"/>
        <v>312.81600000000003</v>
      </c>
      <c r="BN278" s="67">
        <f t="shared" si="26"/>
        <v>312.81600000000003</v>
      </c>
      <c r="BO278" s="67">
        <f t="shared" si="27"/>
        <v>0.77777777777777779</v>
      </c>
      <c r="BP278" s="67">
        <f t="shared" si="28"/>
        <v>0.77777777777777779</v>
      </c>
    </row>
    <row r="279" spans="1:68" ht="27" hidden="1" customHeight="1" x14ac:dyDescent="0.25">
      <c r="A279" s="54" t="s">
        <v>437</v>
      </c>
      <c r="B279" s="54" t="s">
        <v>438</v>
      </c>
      <c r="C279" s="31">
        <v>4301135404</v>
      </c>
      <c r="D279" s="333">
        <v>4640242181516</v>
      </c>
      <c r="E279" s="334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2" t="s">
        <v>439</v>
      </c>
      <c r="Q279" s="336"/>
      <c r="R279" s="336"/>
      <c r="S279" s="336"/>
      <c r="T279" s="337"/>
      <c r="U279" s="34"/>
      <c r="V279" s="34"/>
      <c r="W279" s="35" t="s">
        <v>69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426</v>
      </c>
      <c r="AG279" s="67"/>
      <c r="AJ279" s="71" t="s">
        <v>71</v>
      </c>
      <c r="AK279" s="71">
        <v>1</v>
      </c>
      <c r="BB279" s="287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hidden="1" customHeight="1" x14ac:dyDescent="0.25">
      <c r="A280" s="54" t="s">
        <v>440</v>
      </c>
      <c r="B280" s="54" t="s">
        <v>441</v>
      </c>
      <c r="C280" s="31">
        <v>4301135402</v>
      </c>
      <c r="D280" s="333">
        <v>4640242181493</v>
      </c>
      <c r="E280" s="334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28" t="s">
        <v>442</v>
      </c>
      <c r="Q280" s="336"/>
      <c r="R280" s="336"/>
      <c r="S280" s="336"/>
      <c r="T280" s="337"/>
      <c r="U280" s="34"/>
      <c r="V280" s="34"/>
      <c r="W280" s="35" t="s">
        <v>69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418</v>
      </c>
      <c r="AG280" s="67"/>
      <c r="AJ280" s="71" t="s">
        <v>71</v>
      </c>
      <c r="AK280" s="71">
        <v>1</v>
      </c>
      <c r="BB280" s="289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4301135375</v>
      </c>
      <c r="D281" s="333">
        <v>4640242181486</v>
      </c>
      <c r="E281" s="334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79</v>
      </c>
      <c r="L281" s="32" t="s">
        <v>96</v>
      </c>
      <c r="M281" s="33" t="s">
        <v>68</v>
      </c>
      <c r="N281" s="33"/>
      <c r="O281" s="32">
        <v>180</v>
      </c>
      <c r="P281" s="412" t="s">
        <v>445</v>
      </c>
      <c r="Q281" s="336"/>
      <c r="R281" s="336"/>
      <c r="S281" s="336"/>
      <c r="T281" s="337"/>
      <c r="U281" s="34"/>
      <c r="V281" s="34"/>
      <c r="W281" s="35" t="s">
        <v>69</v>
      </c>
      <c r="X281" s="322">
        <v>42</v>
      </c>
      <c r="Y281" s="323">
        <f t="shared" si="24"/>
        <v>42</v>
      </c>
      <c r="Z281" s="36">
        <f t="shared" si="29"/>
        <v>0.39312000000000002</v>
      </c>
      <c r="AA281" s="56"/>
      <c r="AB281" s="57"/>
      <c r="AC281" s="290" t="s">
        <v>418</v>
      </c>
      <c r="AG281" s="67"/>
      <c r="AJ281" s="71" t="s">
        <v>98</v>
      </c>
      <c r="AK281" s="71">
        <v>14</v>
      </c>
      <c r="BB281" s="291" t="s">
        <v>81</v>
      </c>
      <c r="BM281" s="67">
        <f t="shared" si="25"/>
        <v>163.464</v>
      </c>
      <c r="BN281" s="67">
        <f t="shared" si="26"/>
        <v>163.464</v>
      </c>
      <c r="BO281" s="67">
        <f t="shared" si="27"/>
        <v>0.33333333333333331</v>
      </c>
      <c r="BP281" s="67">
        <f t="shared" si="28"/>
        <v>0.33333333333333331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4301135403</v>
      </c>
      <c r="D282" s="333">
        <v>4640242181509</v>
      </c>
      <c r="E282" s="334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79</v>
      </c>
      <c r="L282" s="32" t="s">
        <v>96</v>
      </c>
      <c r="M282" s="33" t="s">
        <v>68</v>
      </c>
      <c r="N282" s="33"/>
      <c r="O282" s="32">
        <v>180</v>
      </c>
      <c r="P282" s="494" t="s">
        <v>448</v>
      </c>
      <c r="Q282" s="336"/>
      <c r="R282" s="336"/>
      <c r="S282" s="336"/>
      <c r="T282" s="337"/>
      <c r="U282" s="34"/>
      <c r="V282" s="34"/>
      <c r="W282" s="35" t="s">
        <v>69</v>
      </c>
      <c r="X282" s="322">
        <v>0</v>
      </c>
      <c r="Y282" s="323">
        <f t="shared" si="24"/>
        <v>0</v>
      </c>
      <c r="Z282" s="36">
        <f t="shared" si="29"/>
        <v>0</v>
      </c>
      <c r="AA282" s="56"/>
      <c r="AB282" s="57"/>
      <c r="AC282" s="292" t="s">
        <v>418</v>
      </c>
      <c r="AG282" s="67"/>
      <c r="AJ282" s="71" t="s">
        <v>98</v>
      </c>
      <c r="AK282" s="71">
        <v>14</v>
      </c>
      <c r="BB282" s="293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4301135304</v>
      </c>
      <c r="D283" s="333">
        <v>4640242181240</v>
      </c>
      <c r="E283" s="334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79</v>
      </c>
      <c r="L283" s="32" t="s">
        <v>96</v>
      </c>
      <c r="M283" s="33" t="s">
        <v>68</v>
      </c>
      <c r="N283" s="33"/>
      <c r="O283" s="32">
        <v>180</v>
      </c>
      <c r="P283" s="435" t="s">
        <v>451</v>
      </c>
      <c r="Q283" s="336"/>
      <c r="R283" s="336"/>
      <c r="S283" s="336"/>
      <c r="T283" s="337"/>
      <c r="U283" s="34"/>
      <c r="V283" s="34"/>
      <c r="W283" s="35" t="s">
        <v>69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418</v>
      </c>
      <c r="AG283" s="67"/>
      <c r="AJ283" s="71" t="s">
        <v>98</v>
      </c>
      <c r="AK283" s="71">
        <v>14</v>
      </c>
      <c r="BB283" s="295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4301135310</v>
      </c>
      <c r="D284" s="333">
        <v>4640242181318</v>
      </c>
      <c r="E284" s="334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79</v>
      </c>
      <c r="L284" s="32" t="s">
        <v>96</v>
      </c>
      <c r="M284" s="33" t="s">
        <v>68</v>
      </c>
      <c r="N284" s="33"/>
      <c r="O284" s="32">
        <v>180</v>
      </c>
      <c r="P284" s="398" t="s">
        <v>454</v>
      </c>
      <c r="Q284" s="336"/>
      <c r="R284" s="336"/>
      <c r="S284" s="336"/>
      <c r="T284" s="337"/>
      <c r="U284" s="34"/>
      <c r="V284" s="34"/>
      <c r="W284" s="35" t="s">
        <v>69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422</v>
      </c>
      <c r="AG284" s="67"/>
      <c r="AJ284" s="71" t="s">
        <v>98</v>
      </c>
      <c r="AK284" s="71">
        <v>14</v>
      </c>
      <c r="BB284" s="297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4301135306</v>
      </c>
      <c r="D285" s="333">
        <v>4640242181578</v>
      </c>
      <c r="E285" s="334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136</v>
      </c>
      <c r="L285" s="32" t="s">
        <v>96</v>
      </c>
      <c r="M285" s="33" t="s">
        <v>68</v>
      </c>
      <c r="N285" s="33"/>
      <c r="O285" s="32">
        <v>180</v>
      </c>
      <c r="P285" s="438" t="s">
        <v>457</v>
      </c>
      <c r="Q285" s="336"/>
      <c r="R285" s="336"/>
      <c r="S285" s="336"/>
      <c r="T285" s="337"/>
      <c r="U285" s="34"/>
      <c r="V285" s="34"/>
      <c r="W285" s="35" t="s">
        <v>69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418</v>
      </c>
      <c r="AG285" s="67"/>
      <c r="AJ285" s="71" t="s">
        <v>98</v>
      </c>
      <c r="AK285" s="71">
        <v>18</v>
      </c>
      <c r="BB285" s="299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4301135305</v>
      </c>
      <c r="D286" s="333">
        <v>4640242181394</v>
      </c>
      <c r="E286" s="334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136</v>
      </c>
      <c r="L286" s="32" t="s">
        <v>96</v>
      </c>
      <c r="M286" s="33" t="s">
        <v>68</v>
      </c>
      <c r="N286" s="33"/>
      <c r="O286" s="32">
        <v>180</v>
      </c>
      <c r="P286" s="407" t="s">
        <v>460</v>
      </c>
      <c r="Q286" s="336"/>
      <c r="R286" s="336"/>
      <c r="S286" s="336"/>
      <c r="T286" s="337"/>
      <c r="U286" s="34"/>
      <c r="V286" s="34"/>
      <c r="W286" s="35" t="s">
        <v>69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418</v>
      </c>
      <c r="AG286" s="67"/>
      <c r="AJ286" s="71" t="s">
        <v>98</v>
      </c>
      <c r="AK286" s="71">
        <v>18</v>
      </c>
      <c r="BB286" s="301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4301135309</v>
      </c>
      <c r="D287" s="333">
        <v>4640242181332</v>
      </c>
      <c r="E287" s="334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136</v>
      </c>
      <c r="L287" s="32" t="s">
        <v>96</v>
      </c>
      <c r="M287" s="33" t="s">
        <v>68</v>
      </c>
      <c r="N287" s="33"/>
      <c r="O287" s="32">
        <v>180</v>
      </c>
      <c r="P287" s="411" t="s">
        <v>463</v>
      </c>
      <c r="Q287" s="336"/>
      <c r="R287" s="336"/>
      <c r="S287" s="336"/>
      <c r="T287" s="337"/>
      <c r="U287" s="34"/>
      <c r="V287" s="34"/>
      <c r="W287" s="35" t="s">
        <v>69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418</v>
      </c>
      <c r="AG287" s="67"/>
      <c r="AJ287" s="71" t="s">
        <v>98</v>
      </c>
      <c r="AK287" s="71">
        <v>18</v>
      </c>
      <c r="BB287" s="303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4301135308</v>
      </c>
      <c r="D288" s="333">
        <v>4640242181349</v>
      </c>
      <c r="E288" s="334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136</v>
      </c>
      <c r="L288" s="32" t="s">
        <v>96</v>
      </c>
      <c r="M288" s="33" t="s">
        <v>68</v>
      </c>
      <c r="N288" s="33"/>
      <c r="O288" s="32">
        <v>180</v>
      </c>
      <c r="P288" s="521" t="s">
        <v>466</v>
      </c>
      <c r="Q288" s="336"/>
      <c r="R288" s="336"/>
      <c r="S288" s="336"/>
      <c r="T288" s="337"/>
      <c r="U288" s="34"/>
      <c r="V288" s="34"/>
      <c r="W288" s="35" t="s">
        <v>69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418</v>
      </c>
      <c r="AG288" s="67"/>
      <c r="AJ288" s="71" t="s">
        <v>98</v>
      </c>
      <c r="AK288" s="71">
        <v>18</v>
      </c>
      <c r="BB288" s="305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467</v>
      </c>
      <c r="B289" s="54" t="s">
        <v>468</v>
      </c>
      <c r="C289" s="31">
        <v>4301135307</v>
      </c>
      <c r="D289" s="333">
        <v>4640242181370</v>
      </c>
      <c r="E289" s="334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136</v>
      </c>
      <c r="L289" s="32" t="s">
        <v>67</v>
      </c>
      <c r="M289" s="33" t="s">
        <v>68</v>
      </c>
      <c r="N289" s="33"/>
      <c r="O289" s="32">
        <v>180</v>
      </c>
      <c r="P289" s="424" t="s">
        <v>469</v>
      </c>
      <c r="Q289" s="336"/>
      <c r="R289" s="336"/>
      <c r="S289" s="336"/>
      <c r="T289" s="337"/>
      <c r="U289" s="34"/>
      <c r="V289" s="34"/>
      <c r="W289" s="35" t="s">
        <v>69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470</v>
      </c>
      <c r="AG289" s="67"/>
      <c r="AJ289" s="71" t="s">
        <v>71</v>
      </c>
      <c r="AK289" s="71">
        <v>1</v>
      </c>
      <c r="BB289" s="307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471</v>
      </c>
      <c r="B290" s="54" t="s">
        <v>472</v>
      </c>
      <c r="C290" s="31">
        <v>4301135318</v>
      </c>
      <c r="D290" s="333">
        <v>4607111037480</v>
      </c>
      <c r="E290" s="334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473</v>
      </c>
      <c r="Q290" s="336"/>
      <c r="R290" s="336"/>
      <c r="S290" s="336"/>
      <c r="T290" s="337"/>
      <c r="U290" s="34"/>
      <c r="V290" s="34"/>
      <c r="W290" s="35" t="s">
        <v>69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474</v>
      </c>
      <c r="AG290" s="67"/>
      <c r="AJ290" s="71" t="s">
        <v>71</v>
      </c>
      <c r="AK290" s="71">
        <v>1</v>
      </c>
      <c r="BB290" s="309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475</v>
      </c>
      <c r="B291" s="54" t="s">
        <v>476</v>
      </c>
      <c r="C291" s="31">
        <v>4301135319</v>
      </c>
      <c r="D291" s="333">
        <v>4607111037473</v>
      </c>
      <c r="E291" s="334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0" t="s">
        <v>477</v>
      </c>
      <c r="Q291" s="336"/>
      <c r="R291" s="336"/>
      <c r="S291" s="336"/>
      <c r="T291" s="337"/>
      <c r="U291" s="34"/>
      <c r="V291" s="34"/>
      <c r="W291" s="35" t="s">
        <v>69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478</v>
      </c>
      <c r="AG291" s="67"/>
      <c r="AJ291" s="71" t="s">
        <v>71</v>
      </c>
      <c r="AK291" s="71">
        <v>1</v>
      </c>
      <c r="BB291" s="311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479</v>
      </c>
      <c r="B292" s="54" t="s">
        <v>480</v>
      </c>
      <c r="C292" s="31">
        <v>4301135198</v>
      </c>
      <c r="D292" s="333">
        <v>4640242180663</v>
      </c>
      <c r="E292" s="334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1" t="s">
        <v>481</v>
      </c>
      <c r="Q292" s="336"/>
      <c r="R292" s="336"/>
      <c r="S292" s="336"/>
      <c r="T292" s="337"/>
      <c r="U292" s="34"/>
      <c r="V292" s="34"/>
      <c r="W292" s="35" t="s">
        <v>69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482</v>
      </c>
      <c r="AG292" s="67"/>
      <c r="AJ292" s="71" t="s">
        <v>71</v>
      </c>
      <c r="AK292" s="71">
        <v>1</v>
      </c>
      <c r="BB292" s="313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39"/>
      <c r="P293" s="330" t="s">
        <v>72</v>
      </c>
      <c r="Q293" s="331"/>
      <c r="R293" s="331"/>
      <c r="S293" s="331"/>
      <c r="T293" s="331"/>
      <c r="U293" s="331"/>
      <c r="V293" s="332"/>
      <c r="W293" s="37" t="s">
        <v>69</v>
      </c>
      <c r="X293" s="324">
        <f>IFERROR(SUM(X273:X292),"0")</f>
        <v>204</v>
      </c>
      <c r="Y293" s="324">
        <f>IFERROR(SUM(Y273:Y292),"0")</f>
        <v>204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2.1304799999999999</v>
      </c>
      <c r="AA293" s="325"/>
      <c r="AB293" s="325"/>
      <c r="AC293" s="325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39"/>
      <c r="P294" s="330" t="s">
        <v>72</v>
      </c>
      <c r="Q294" s="331"/>
      <c r="R294" s="331"/>
      <c r="S294" s="331"/>
      <c r="T294" s="331"/>
      <c r="U294" s="331"/>
      <c r="V294" s="332"/>
      <c r="W294" s="37" t="s">
        <v>73</v>
      </c>
      <c r="X294" s="324">
        <f>IFERROR(SUMPRODUCT(X273:X292*H273:H292),"0")</f>
        <v>751</v>
      </c>
      <c r="Y294" s="324">
        <f>IFERROR(SUMPRODUCT(Y273:Y292*H273:H292),"0")</f>
        <v>751</v>
      </c>
      <c r="Z294" s="37"/>
      <c r="AA294" s="325"/>
      <c r="AB294" s="325"/>
      <c r="AC294" s="325"/>
    </row>
    <row r="295" spans="1:68" ht="15" customHeight="1" x14ac:dyDescent="0.2">
      <c r="A295" s="53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446"/>
      <c r="P295" s="358" t="s">
        <v>483</v>
      </c>
      <c r="Q295" s="359"/>
      <c r="R295" s="359"/>
      <c r="S295" s="359"/>
      <c r="T295" s="359"/>
      <c r="U295" s="359"/>
      <c r="V295" s="360"/>
      <c r="W295" s="37" t="s">
        <v>73</v>
      </c>
      <c r="X295" s="324">
        <f>IFERROR(X24+X33+X39+X44+X60+X66+X71+X77+X87+X94+X107+X113+X120+X127+X132+X138+X143+X149+X157+X162+X170+X175+X183+X190+X200+X208+X213+X218+X224+X230+X237+X242+X248+X256+X260+X265+X271+X294,"0")</f>
        <v>13198.679999999998</v>
      </c>
      <c r="Y295" s="324">
        <f>IFERROR(Y24+Y33+Y39+Y44+Y60+Y66+Y71+Y77+Y87+Y94+Y107+Y113+Y120+Y127+Y132+Y138+Y143+Y149+Y157+Y162+Y170+Y175+Y183+Y190+Y200+Y208+Y213+Y218+Y224+Y230+Y237+Y242+Y248+Y256+Y260+Y265+Y271+Y294,"0")</f>
        <v>13198.679999999998</v>
      </c>
      <c r="Z295" s="37"/>
      <c r="AA295" s="325"/>
      <c r="AB295" s="325"/>
      <c r="AC295" s="325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446"/>
      <c r="P296" s="358" t="s">
        <v>484</v>
      </c>
      <c r="Q296" s="359"/>
      <c r="R296" s="359"/>
      <c r="S296" s="359"/>
      <c r="T296" s="359"/>
      <c r="U296" s="359"/>
      <c r="V296" s="360"/>
      <c r="W296" s="37" t="s">
        <v>73</v>
      </c>
      <c r="X296" s="324">
        <f>IFERROR(SUM(BM22:BM292),"0")</f>
        <v>14275.2508</v>
      </c>
      <c r="Y296" s="324">
        <f>IFERROR(SUM(BN22:BN292),"0")</f>
        <v>14275.2508</v>
      </c>
      <c r="Z296" s="37"/>
      <c r="AA296" s="325"/>
      <c r="AB296" s="325"/>
      <c r="AC296" s="325"/>
    </row>
    <row r="297" spans="1:68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446"/>
      <c r="P297" s="358" t="s">
        <v>485</v>
      </c>
      <c r="Q297" s="359"/>
      <c r="R297" s="359"/>
      <c r="S297" s="359"/>
      <c r="T297" s="359"/>
      <c r="U297" s="359"/>
      <c r="V297" s="360"/>
      <c r="W297" s="37" t="s">
        <v>486</v>
      </c>
      <c r="X297" s="38">
        <f>ROUNDUP(SUM(BO22:BO292),0)</f>
        <v>33</v>
      </c>
      <c r="Y297" s="38">
        <f>ROUNDUP(SUM(BP22:BP292),0)</f>
        <v>33</v>
      </c>
      <c r="Z297" s="37"/>
      <c r="AA297" s="325"/>
      <c r="AB297" s="325"/>
      <c r="AC297" s="325"/>
    </row>
    <row r="298" spans="1:68" x14ac:dyDescent="0.2">
      <c r="A298" s="327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446"/>
      <c r="P298" s="358" t="s">
        <v>487</v>
      </c>
      <c r="Q298" s="359"/>
      <c r="R298" s="359"/>
      <c r="S298" s="359"/>
      <c r="T298" s="359"/>
      <c r="U298" s="359"/>
      <c r="V298" s="360"/>
      <c r="W298" s="37" t="s">
        <v>73</v>
      </c>
      <c r="X298" s="324">
        <f>GrossWeightTotal+PalletQtyTotal*25</f>
        <v>15100.2508</v>
      </c>
      <c r="Y298" s="324">
        <f>GrossWeightTotalR+PalletQtyTotalR*25</f>
        <v>15100.2508</v>
      </c>
      <c r="Z298" s="37"/>
      <c r="AA298" s="325"/>
      <c r="AB298" s="325"/>
      <c r="AC298" s="325"/>
    </row>
    <row r="299" spans="1:68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446"/>
      <c r="P299" s="358" t="s">
        <v>488</v>
      </c>
      <c r="Q299" s="359"/>
      <c r="R299" s="359"/>
      <c r="S299" s="359"/>
      <c r="T299" s="359"/>
      <c r="U299" s="359"/>
      <c r="V299" s="360"/>
      <c r="W299" s="37" t="s">
        <v>486</v>
      </c>
      <c r="X299" s="324">
        <f>IFERROR(X23+X32+X38+X43+X59+X65+X70+X76+X86+X93+X106+X112+X119+X126+X131+X137+X142+X148+X156+X161+X169+X174+X182+X189+X199+X207+X212+X217+X223+X229+X236+X241+X247+X255+X259+X264+X270+X293,"0")</f>
        <v>2838</v>
      </c>
      <c r="Y299" s="324">
        <f>IFERROR(Y23+Y32+Y38+Y43+Y59+Y65+Y70+Y76+Y86+Y93+Y106+Y112+Y119+Y126+Y131+Y137+Y142+Y148+Y156+Y161+Y169+Y174+Y182+Y189+Y199+Y207+Y212+Y217+Y223+Y229+Y236+Y241+Y247+Y255+Y259+Y264+Y270+Y293,"0")</f>
        <v>2838</v>
      </c>
      <c r="Z299" s="37"/>
      <c r="AA299" s="325"/>
      <c r="AB299" s="325"/>
      <c r="AC299" s="325"/>
    </row>
    <row r="300" spans="1:68" ht="14.25" hidden="1" customHeight="1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446"/>
      <c r="P300" s="358" t="s">
        <v>489</v>
      </c>
      <c r="Q300" s="359"/>
      <c r="R300" s="359"/>
      <c r="S300" s="359"/>
      <c r="T300" s="359"/>
      <c r="U300" s="359"/>
      <c r="V300" s="360"/>
      <c r="W300" s="39" t="s">
        <v>490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41.39734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491</v>
      </c>
      <c r="B302" s="319" t="s">
        <v>62</v>
      </c>
      <c r="C302" s="344" t="s">
        <v>74</v>
      </c>
      <c r="D302" s="443"/>
      <c r="E302" s="443"/>
      <c r="F302" s="443"/>
      <c r="G302" s="443"/>
      <c r="H302" s="443"/>
      <c r="I302" s="443"/>
      <c r="J302" s="443"/>
      <c r="K302" s="443"/>
      <c r="L302" s="443"/>
      <c r="M302" s="443"/>
      <c r="N302" s="443"/>
      <c r="O302" s="443"/>
      <c r="P302" s="443"/>
      <c r="Q302" s="443"/>
      <c r="R302" s="443"/>
      <c r="S302" s="442"/>
      <c r="T302" s="344" t="s">
        <v>247</v>
      </c>
      <c r="U302" s="442"/>
      <c r="V302" s="319" t="s">
        <v>275</v>
      </c>
      <c r="W302" s="344" t="s">
        <v>297</v>
      </c>
      <c r="X302" s="443"/>
      <c r="Y302" s="443"/>
      <c r="Z302" s="443"/>
      <c r="AA302" s="443"/>
      <c r="AB302" s="443"/>
      <c r="AC302" s="442"/>
      <c r="AD302" s="319" t="s">
        <v>362</v>
      </c>
      <c r="AE302" s="344" t="s">
        <v>368</v>
      </c>
      <c r="AF302" s="442"/>
      <c r="AG302" s="319" t="s">
        <v>378</v>
      </c>
      <c r="AH302" s="319" t="s">
        <v>248</v>
      </c>
    </row>
    <row r="303" spans="1:68" ht="14.25" customHeight="1" thickTop="1" x14ac:dyDescent="0.2">
      <c r="A303" s="440" t="s">
        <v>492</v>
      </c>
      <c r="B303" s="344" t="s">
        <v>62</v>
      </c>
      <c r="C303" s="344" t="s">
        <v>75</v>
      </c>
      <c r="D303" s="344" t="s">
        <v>90</v>
      </c>
      <c r="E303" s="344" t="s">
        <v>99</v>
      </c>
      <c r="F303" s="344" t="s">
        <v>105</v>
      </c>
      <c r="G303" s="344" t="s">
        <v>133</v>
      </c>
      <c r="H303" s="344" t="s">
        <v>140</v>
      </c>
      <c r="I303" s="344" t="s">
        <v>145</v>
      </c>
      <c r="J303" s="344" t="s">
        <v>153</v>
      </c>
      <c r="K303" s="344" t="s">
        <v>172</v>
      </c>
      <c r="L303" s="344" t="s">
        <v>182</v>
      </c>
      <c r="M303" s="344" t="s">
        <v>204</v>
      </c>
      <c r="N303" s="320"/>
      <c r="O303" s="344" t="s">
        <v>212</v>
      </c>
      <c r="P303" s="344" t="s">
        <v>222</v>
      </c>
      <c r="Q303" s="344" t="s">
        <v>230</v>
      </c>
      <c r="R303" s="344" t="s">
        <v>234</v>
      </c>
      <c r="S303" s="344" t="s">
        <v>243</v>
      </c>
      <c r="T303" s="344" t="s">
        <v>248</v>
      </c>
      <c r="U303" s="344" t="s">
        <v>252</v>
      </c>
      <c r="V303" s="344" t="s">
        <v>276</v>
      </c>
      <c r="W303" s="344" t="s">
        <v>298</v>
      </c>
      <c r="X303" s="344" t="s">
        <v>311</v>
      </c>
      <c r="Y303" s="344" t="s">
        <v>321</v>
      </c>
      <c r="Z303" s="344" t="s">
        <v>336</v>
      </c>
      <c r="AA303" s="344" t="s">
        <v>347</v>
      </c>
      <c r="AB303" s="344" t="s">
        <v>351</v>
      </c>
      <c r="AC303" s="344" t="s">
        <v>355</v>
      </c>
      <c r="AD303" s="344" t="s">
        <v>363</v>
      </c>
      <c r="AE303" s="344" t="s">
        <v>369</v>
      </c>
      <c r="AF303" s="344" t="s">
        <v>375</v>
      </c>
      <c r="AG303" s="344" t="s">
        <v>379</v>
      </c>
      <c r="AH303" s="344" t="s">
        <v>248</v>
      </c>
    </row>
    <row r="304" spans="1:68" ht="13.5" customHeight="1" thickBot="1" x14ac:dyDescent="0.25">
      <c r="A304" s="441"/>
      <c r="B304" s="345"/>
      <c r="C304" s="345"/>
      <c r="D304" s="345"/>
      <c r="E304" s="345"/>
      <c r="F304" s="345"/>
      <c r="G304" s="345"/>
      <c r="H304" s="345"/>
      <c r="I304" s="345"/>
      <c r="J304" s="345"/>
      <c r="K304" s="345"/>
      <c r="L304" s="345"/>
      <c r="M304" s="345"/>
      <c r="N304" s="320"/>
      <c r="O304" s="345"/>
      <c r="P304" s="345"/>
      <c r="Q304" s="345"/>
      <c r="R304" s="345"/>
      <c r="S304" s="345"/>
      <c r="T304" s="345"/>
      <c r="U304" s="345"/>
      <c r="V304" s="345"/>
      <c r="W304" s="345"/>
      <c r="X304" s="345"/>
      <c r="Y304" s="345"/>
      <c r="Z304" s="345"/>
      <c r="AA304" s="345"/>
      <c r="AB304" s="345"/>
      <c r="AC304" s="345"/>
      <c r="AD304" s="345"/>
      <c r="AE304" s="345"/>
      <c r="AF304" s="345"/>
      <c r="AG304" s="345"/>
      <c r="AH304" s="345"/>
    </row>
    <row r="305" spans="1:34" ht="18" customHeight="1" thickTop="1" thickBot="1" x14ac:dyDescent="0.25">
      <c r="A305" s="40" t="s">
        <v>493</v>
      </c>
      <c r="B305" s="46">
        <f>IFERROR(X22*H22,"0")</f>
        <v>0</v>
      </c>
      <c r="C305" s="46">
        <f>IFERROR(X28*H28,"0")+IFERROR(X29*H29,"0")+IFERROR(X30*H30,"0")+IFERROR(X31*H31,"0")</f>
        <v>399</v>
      </c>
      <c r="D305" s="46">
        <f>IFERROR(X36*H36,"0")+IFERROR(X37*H37,"0")</f>
        <v>0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1641.6</v>
      </c>
      <c r="G305" s="46">
        <f>IFERROR(X63*H63,"0")+IFERROR(X64*H64,"0")</f>
        <v>768.6</v>
      </c>
      <c r="H305" s="46">
        <f>IFERROR(X69*H69,"0")</f>
        <v>0</v>
      </c>
      <c r="I305" s="46">
        <f>IFERROR(X74*H74,"0")+IFERROR(X75*H75,"0")</f>
        <v>252</v>
      </c>
      <c r="J305" s="46">
        <f>IFERROR(X80*H80,"0")+IFERROR(X81*H81,"0")+IFERROR(X82*H82,"0")+IFERROR(X83*H83,"0")+IFERROR(X84*H84,"0")+IFERROR(X85*H85,"0")</f>
        <v>705.59999999999991</v>
      </c>
      <c r="K305" s="46">
        <f>IFERROR(X90*H90,"0")+IFERROR(X91*H91,"0")+IFERROR(X92*H92,"0")</f>
        <v>30.240000000000002</v>
      </c>
      <c r="L305" s="46">
        <f>IFERROR(X97*H97,"0")+IFERROR(X98*H98,"0")+IFERROR(X99*H99,"0")+IFERROR(X100*H100,"0")+IFERROR(X101*H101,"0")+IFERROR(X102*H102,"0")+IFERROR(X103*H103,"0")+IFERROR(X104*H104,"0")+IFERROR(X105*H105,"0")</f>
        <v>3822.7200000000003</v>
      </c>
      <c r="M305" s="46">
        <f>IFERROR(X110*H110,"0")+IFERROR(X111*H111,"0")</f>
        <v>168</v>
      </c>
      <c r="N305" s="320"/>
      <c r="O305" s="46">
        <f>IFERROR(X116*H116,"0")+IFERROR(X117*H117,"0")+IFERROR(X118*H118,"0")</f>
        <v>588</v>
      </c>
      <c r="P305" s="46">
        <f>IFERROR(X123*H123,"0")+IFERROR(X124*H124,"0")+IFERROR(X125*H125,"0")</f>
        <v>84</v>
      </c>
      <c r="Q305" s="46">
        <f>IFERROR(X130*H130,"0")</f>
        <v>0</v>
      </c>
      <c r="R305" s="46">
        <f>IFERROR(X135*H135,"0")+IFERROR(X136*H136,"0")</f>
        <v>0</v>
      </c>
      <c r="S305" s="46">
        <f>IFERROR(X141*H141,"0")</f>
        <v>0</v>
      </c>
      <c r="T305" s="46">
        <f>IFERROR(X147*H147,"0")</f>
        <v>0</v>
      </c>
      <c r="U305" s="46">
        <f>IFERROR(X152*H152,"0")+IFERROR(X153*H153,"0")+IFERROR(X154*H154,"0")+IFERROR(X155*H155,"0")+IFERROR(X159*H159,"0")+IFERROR(X160*H160,"0")</f>
        <v>420</v>
      </c>
      <c r="V305" s="46">
        <f>IFERROR(X166*H166,"0")+IFERROR(X167*H167,"0")+IFERROR(X168*H168,"0")+IFERROR(X172*H172,"0")+IFERROR(X173*H173,"0")</f>
        <v>798</v>
      </c>
      <c r="W305" s="46">
        <f>IFERROR(X179*H179,"0")+IFERROR(X180*H180,"0")+IFERROR(X181*H181,"0")</f>
        <v>134.4</v>
      </c>
      <c r="X305" s="46">
        <f>IFERROR(X186*H186,"0")+IFERROR(X187*H187,"0")+IFERROR(X188*H188,"0")</f>
        <v>873.59999999999991</v>
      </c>
      <c r="Y305" s="46">
        <f>IFERROR(X193*H193,"0")+IFERROR(X194*H194,"0")+IFERROR(X195*H195,"0")+IFERROR(X196*H196,"0")+IFERROR(X197*H197,"0")+IFERROR(X198*H198,"0")</f>
        <v>134.39999999999998</v>
      </c>
      <c r="Z305" s="46">
        <f>IFERROR(X203*H203,"0")+IFERROR(X204*H204,"0")+IFERROR(X205*H205,"0")+IFERROR(X206*H206,"0")</f>
        <v>432</v>
      </c>
      <c r="AA305" s="46">
        <f>IFERROR(X211*H211,"0")</f>
        <v>0</v>
      </c>
      <c r="AB305" s="46">
        <f>IFERROR(X216*H216,"0")</f>
        <v>0</v>
      </c>
      <c r="AC305" s="46">
        <f>IFERROR(X221*H221,"0")+IFERROR(X222*H222,"0")</f>
        <v>76.800000000000011</v>
      </c>
      <c r="AD305" s="46">
        <f>IFERROR(X228*H228,"0")</f>
        <v>0</v>
      </c>
      <c r="AE305" s="46">
        <f>IFERROR(X234*H234,"0")+IFERROR(X235*H235,"0")</f>
        <v>300</v>
      </c>
      <c r="AF305" s="46">
        <f>IFERROR(X240*H240,"0")</f>
        <v>0</v>
      </c>
      <c r="AG305" s="46">
        <f>IFERROR(X246*H246,"0")</f>
        <v>0</v>
      </c>
      <c r="AH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1569.7200000000003</v>
      </c>
    </row>
    <row r="306" spans="1:34" ht="13.5" customHeight="1" thickTop="1" x14ac:dyDescent="0.2">
      <c r="C306" s="320"/>
    </row>
    <row r="307" spans="1:34" ht="19.5" customHeight="1" x14ac:dyDescent="0.2">
      <c r="A307" s="58" t="s">
        <v>494</v>
      </c>
      <c r="B307" s="58" t="s">
        <v>495</v>
      </c>
      <c r="C307" s="58" t="s">
        <v>496</v>
      </c>
    </row>
    <row r="308" spans="1:34" x14ac:dyDescent="0.2">
      <c r="A308" s="59">
        <f>SUMPRODUCT(--(BB:BB="ЗПФ"),--(W:W="кор"),H:H,Y:Y)+SUMPRODUCT(--(BB:BB="ЗПФ"),--(W:W="кг"),Y:Y)</f>
        <v>8553.7200000000012</v>
      </c>
      <c r="B308" s="60">
        <f>SUMPRODUCT(--(BB:BB="ПГП"),--(W:W="кор"),H:H,Y:Y)+SUMPRODUCT(--(BB:BB="ПГП"),--(W:W="кг"),Y:Y)</f>
        <v>4644.9599999999991</v>
      </c>
      <c r="C308" s="60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41,60"/>
        <filter val="112,00"/>
        <filter val="12,00"/>
        <filter val="126,00"/>
        <filter val="13 198,68"/>
        <filter val="132,00"/>
        <filter val="134,40"/>
        <filter val="14 275,25"/>
        <filter val="14,00"/>
        <filter val="144,00"/>
        <filter val="15 100,25"/>
        <filter val="156,00"/>
        <filter val="162,00"/>
        <filter val="168,00"/>
        <filter val="18,00"/>
        <filter val="196,00"/>
        <filter val="2 838,00"/>
        <filter val="204,00"/>
        <filter val="228,00"/>
        <filter val="24,00"/>
        <filter val="252,00"/>
        <filter val="266,00"/>
        <filter val="28,00"/>
        <filter val="3 822,72"/>
        <filter val="30,24"/>
        <filter val="300,00"/>
        <filter val="302,72"/>
        <filter val="312,00"/>
        <filter val="33"/>
        <filter val="36,00"/>
        <filter val="399,00"/>
        <filter val="42,00"/>
        <filter val="420,00"/>
        <filter val="432,00"/>
        <filter val="48,00"/>
        <filter val="540,00"/>
        <filter val="56,00"/>
        <filter val="588,00"/>
        <filter val="60,00"/>
        <filter val="70,00"/>
        <filter val="705,60"/>
        <filter val="72,00"/>
        <filter val="751,00"/>
        <filter val="76,00"/>
        <filter val="76,80"/>
        <filter val="768,60"/>
        <filter val="798,00"/>
        <filter val="84,00"/>
        <filter val="873,60"/>
        <filter val="96,00"/>
        <filter val="98,00"/>
      </filters>
    </filterColumn>
    <filterColumn colId="29" showButton="0"/>
    <filterColumn colId="30" showButton="0"/>
  </autoFilter>
  <mergeCells count="545">
    <mergeCell ref="D303:D304"/>
    <mergeCell ref="P296:V296"/>
    <mergeCell ref="D42:E42"/>
    <mergeCell ref="D173:E173"/>
    <mergeCell ref="D17:E18"/>
    <mergeCell ref="D123:E123"/>
    <mergeCell ref="X17:X18"/>
    <mergeCell ref="P58:T58"/>
    <mergeCell ref="D50:E50"/>
    <mergeCell ref="D110:E110"/>
    <mergeCell ref="D286:E286"/>
    <mergeCell ref="V303:V304"/>
    <mergeCell ref="P83:T83"/>
    <mergeCell ref="X303:X304"/>
    <mergeCell ref="A295:O300"/>
    <mergeCell ref="U303:U304"/>
    <mergeCell ref="A41:Z41"/>
    <mergeCell ref="P44:V44"/>
    <mergeCell ref="P237:V237"/>
    <mergeCell ref="P269:T269"/>
    <mergeCell ref="P255:V255"/>
    <mergeCell ref="Z303:Z304"/>
    <mergeCell ref="P247:V247"/>
    <mergeCell ref="D206:E206"/>
    <mergeCell ref="D291:E291"/>
    <mergeCell ref="U17:V17"/>
    <mergeCell ref="Y17:Y18"/>
    <mergeCell ref="D57:E57"/>
    <mergeCell ref="P124:T124"/>
    <mergeCell ref="D268:E268"/>
    <mergeCell ref="P138:V138"/>
    <mergeCell ref="A137:O138"/>
    <mergeCell ref="D97:E97"/>
    <mergeCell ref="A128:Z128"/>
    <mergeCell ref="P76:V76"/>
    <mergeCell ref="A192:Z192"/>
    <mergeCell ref="A21:Z21"/>
    <mergeCell ref="D194:E194"/>
    <mergeCell ref="Z17:Z18"/>
    <mergeCell ref="P271:V271"/>
    <mergeCell ref="P265:V265"/>
    <mergeCell ref="P94:V94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A8:C8"/>
    <mergeCell ref="A10:C10"/>
    <mergeCell ref="A129:Z129"/>
    <mergeCell ref="H5:M5"/>
    <mergeCell ref="AE302:AF302"/>
    <mergeCell ref="A257:Z257"/>
    <mergeCell ref="A191:Z191"/>
    <mergeCell ref="P262:T262"/>
    <mergeCell ref="D276:E276"/>
    <mergeCell ref="D105:E105"/>
    <mergeCell ref="A178:Z178"/>
    <mergeCell ref="P132:V132"/>
    <mergeCell ref="N17:N18"/>
    <mergeCell ref="D49:E49"/>
    <mergeCell ref="P292:T292"/>
    <mergeCell ref="A27:Z27"/>
    <mergeCell ref="P98:T98"/>
    <mergeCell ref="A214:Z214"/>
    <mergeCell ref="P274:T274"/>
    <mergeCell ref="A93:O94"/>
    <mergeCell ref="P84:T84"/>
    <mergeCell ref="P222:T222"/>
    <mergeCell ref="P193:T193"/>
    <mergeCell ref="P22:T22"/>
    <mergeCell ref="P236:V236"/>
    <mergeCell ref="A61:Z61"/>
    <mergeCell ref="A88:Z88"/>
    <mergeCell ref="P80:T80"/>
    <mergeCell ref="AG303:AG304"/>
    <mergeCell ref="P189:V189"/>
    <mergeCell ref="P196:T196"/>
    <mergeCell ref="A185:Z185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99:E99"/>
    <mergeCell ref="A201:Z201"/>
    <mergeCell ref="AD17:AF18"/>
    <mergeCell ref="P142:V142"/>
    <mergeCell ref="D101:E101"/>
    <mergeCell ref="F5:G5"/>
    <mergeCell ref="P169:V169"/>
    <mergeCell ref="A25:Z25"/>
    <mergeCell ref="P119:V119"/>
    <mergeCell ref="P186:T186"/>
    <mergeCell ref="AH303:AH304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282:T282"/>
    <mergeCell ref="D154:E154"/>
    <mergeCell ref="A227:Z227"/>
    <mergeCell ref="P111:T111"/>
    <mergeCell ref="D292:E292"/>
    <mergeCell ref="P125:T125"/>
    <mergeCell ref="A236:O237"/>
    <mergeCell ref="W302:AC302"/>
    <mergeCell ref="A220:Z220"/>
    <mergeCell ref="D84:E84"/>
    <mergeCell ref="D155:E155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P105:T105"/>
    <mergeCell ref="P49:T49"/>
    <mergeCell ref="P36:T36"/>
    <mergeCell ref="P101:T101"/>
    <mergeCell ref="V6:W9"/>
    <mergeCell ref="A112:O113"/>
    <mergeCell ref="A106:O107"/>
    <mergeCell ref="D186:E186"/>
    <mergeCell ref="AA17:AA18"/>
    <mergeCell ref="H10:M10"/>
    <mergeCell ref="P107:V107"/>
    <mergeCell ref="AC17:AC18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A255:O256"/>
    <mergeCell ref="A233:Z233"/>
    <mergeCell ref="M17:M18"/>
    <mergeCell ref="O17:O18"/>
    <mergeCell ref="P131:V131"/>
    <mergeCell ref="P223:V223"/>
    <mergeCell ref="P174:V174"/>
    <mergeCell ref="P102:T102"/>
    <mergeCell ref="P253:T253"/>
    <mergeCell ref="D221:E221"/>
    <mergeCell ref="P82:T82"/>
    <mergeCell ref="V11:W11"/>
    <mergeCell ref="AB303:AB304"/>
    <mergeCell ref="P241:V241"/>
    <mergeCell ref="D181:E181"/>
    <mergeCell ref="A158:Z158"/>
    <mergeCell ref="P91:T91"/>
    <mergeCell ref="D273:E273"/>
    <mergeCell ref="P170:V170"/>
    <mergeCell ref="Y303:Y304"/>
    <mergeCell ref="L303:L304"/>
    <mergeCell ref="F303:F304"/>
    <mergeCell ref="D152:E152"/>
    <mergeCell ref="D279:E279"/>
    <mergeCell ref="P181:T181"/>
    <mergeCell ref="D216:E216"/>
    <mergeCell ref="P300:V300"/>
    <mergeCell ref="D252:E252"/>
    <mergeCell ref="P123:T123"/>
    <mergeCell ref="P110:T110"/>
    <mergeCell ref="E303:E304"/>
    <mergeCell ref="P137:V137"/>
    <mergeCell ref="G303:G304"/>
    <mergeCell ref="AA303:AA304"/>
    <mergeCell ref="A217:O218"/>
    <mergeCell ref="D130:E130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67:Z67"/>
    <mergeCell ref="D203:E203"/>
    <mergeCell ref="P159:T159"/>
    <mergeCell ref="D267:E267"/>
    <mergeCell ref="A146:Z146"/>
    <mergeCell ref="D262:E262"/>
    <mergeCell ref="A245:Z245"/>
    <mergeCell ref="P85:T85"/>
    <mergeCell ref="A142:O143"/>
    <mergeCell ref="P87:V87"/>
    <mergeCell ref="J9:M9"/>
    <mergeCell ref="D283:E283"/>
    <mergeCell ref="P141:T141"/>
    <mergeCell ref="A65:O66"/>
    <mergeCell ref="D193:E193"/>
    <mergeCell ref="P206:T206"/>
    <mergeCell ref="D56:E56"/>
    <mergeCell ref="P37:T37"/>
    <mergeCell ref="A40:Z40"/>
    <mergeCell ref="H17:H18"/>
    <mergeCell ref="V12:W12"/>
    <mergeCell ref="P43:V43"/>
    <mergeCell ref="P126:V126"/>
    <mergeCell ref="P211:T211"/>
    <mergeCell ref="D172:E172"/>
    <mergeCell ref="A156:O157"/>
    <mergeCell ref="P153:T153"/>
    <mergeCell ref="A199:O200"/>
    <mergeCell ref="A270:O271"/>
    <mergeCell ref="A261:Z261"/>
    <mergeCell ref="D254:E254"/>
    <mergeCell ref="A133:Z133"/>
    <mergeCell ref="P204:T204"/>
    <mergeCell ref="P179:T179"/>
    <mergeCell ref="P256:V256"/>
    <mergeCell ref="P246:T246"/>
    <mergeCell ref="P240:T240"/>
    <mergeCell ref="D187:E187"/>
    <mergeCell ref="C302:S302"/>
    <mergeCell ref="D204:E204"/>
    <mergeCell ref="P90:T90"/>
    <mergeCell ref="A207:O208"/>
    <mergeCell ref="D198:E198"/>
    <mergeCell ref="T5:U5"/>
    <mergeCell ref="V5:W5"/>
    <mergeCell ref="D246:E246"/>
    <mergeCell ref="P203:T203"/>
    <mergeCell ref="P294:V294"/>
    <mergeCell ref="D282:E282"/>
    <mergeCell ref="D111:E111"/>
    <mergeCell ref="P212:V212"/>
    <mergeCell ref="Q8:R8"/>
    <mergeCell ref="P69:T69"/>
    <mergeCell ref="P267:T267"/>
    <mergeCell ref="D275:E275"/>
    <mergeCell ref="D104:E104"/>
    <mergeCell ref="A79:Z79"/>
    <mergeCell ref="T6:U9"/>
    <mergeCell ref="Q10:R10"/>
    <mergeCell ref="D277:E277"/>
    <mergeCell ref="D74:E74"/>
    <mergeCell ref="D188:E188"/>
    <mergeCell ref="A145:Z145"/>
    <mergeCell ref="P216:T216"/>
    <mergeCell ref="A139:Z139"/>
    <mergeCell ref="A272:Z272"/>
    <mergeCell ref="P297:V297"/>
    <mergeCell ref="P303:P304"/>
    <mergeCell ref="P285:T285"/>
    <mergeCell ref="P65:V65"/>
    <mergeCell ref="H303:H304"/>
    <mergeCell ref="R303:R304"/>
    <mergeCell ref="J303:J304"/>
    <mergeCell ref="P199:V199"/>
    <mergeCell ref="A251:Z251"/>
    <mergeCell ref="D269:E269"/>
    <mergeCell ref="P154:T154"/>
    <mergeCell ref="D75:E75"/>
    <mergeCell ref="A303:A304"/>
    <mergeCell ref="K303:K304"/>
    <mergeCell ref="C303:C304"/>
    <mergeCell ref="T302:U302"/>
    <mergeCell ref="Q303:Q304"/>
    <mergeCell ref="P183:V183"/>
    <mergeCell ref="I303:I304"/>
    <mergeCell ref="D125:E125"/>
    <mergeCell ref="A12:M12"/>
    <mergeCell ref="A109:Z109"/>
    <mergeCell ref="P293:V293"/>
    <mergeCell ref="P200:V200"/>
    <mergeCell ref="P74:T74"/>
    <mergeCell ref="A68:Z68"/>
    <mergeCell ref="A19:Z19"/>
    <mergeCell ref="A14:M14"/>
    <mergeCell ref="D280:E280"/>
    <mergeCell ref="A210:Z210"/>
    <mergeCell ref="P51:T51"/>
    <mergeCell ref="D36:E36"/>
    <mergeCell ref="P71:V71"/>
    <mergeCell ref="A13:M13"/>
    <mergeCell ref="A59:O60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D29:E29"/>
    <mergeCell ref="A20:Z20"/>
    <mergeCell ref="P66:V66"/>
    <mergeCell ref="A249:Z249"/>
    <mergeCell ref="A176:Z176"/>
    <mergeCell ref="A114:Z114"/>
    <mergeCell ref="P298:V298"/>
    <mergeCell ref="P127:V127"/>
    <mergeCell ref="A250:Z250"/>
    <mergeCell ref="P289:T289"/>
    <mergeCell ref="A247:O248"/>
    <mergeCell ref="D274:E274"/>
    <mergeCell ref="P268:T268"/>
    <mergeCell ref="P97:T97"/>
    <mergeCell ref="D211:E211"/>
    <mergeCell ref="P168:T168"/>
    <mergeCell ref="P190:V190"/>
    <mergeCell ref="A293:O294"/>
    <mergeCell ref="P270:V270"/>
    <mergeCell ref="A259:O260"/>
    <mergeCell ref="P280:T280"/>
    <mergeCell ref="D90:E90"/>
    <mergeCell ref="P60:V60"/>
    <mergeCell ref="P149:V149"/>
    <mergeCell ref="A5:C5"/>
    <mergeCell ref="D179:E179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68:E168"/>
    <mergeCell ref="D180:E180"/>
    <mergeCell ref="D9:E9"/>
    <mergeCell ref="P197:T197"/>
    <mergeCell ref="D118:E118"/>
    <mergeCell ref="P53:T53"/>
    <mergeCell ref="F9:G9"/>
    <mergeCell ref="D167:E167"/>
    <mergeCell ref="P166:T166"/>
    <mergeCell ref="D147:E147"/>
    <mergeCell ref="A89:Z89"/>
    <mergeCell ref="P116:T116"/>
    <mergeCell ref="P103:T103"/>
    <mergeCell ref="AD303:AD304"/>
    <mergeCell ref="T303:T304"/>
    <mergeCell ref="P112:V112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D1:F1"/>
    <mergeCell ref="P47:T47"/>
    <mergeCell ref="J17:J18"/>
    <mergeCell ref="D82:E82"/>
    <mergeCell ref="L17:L18"/>
    <mergeCell ref="D240:E240"/>
    <mergeCell ref="A184:Z184"/>
    <mergeCell ref="A244:Z244"/>
    <mergeCell ref="A171:Z171"/>
    <mergeCell ref="A165:Z165"/>
    <mergeCell ref="A115:Z115"/>
    <mergeCell ref="A239:Z239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P117:T117"/>
    <mergeCell ref="P55:T55"/>
    <mergeCell ref="B303:B304"/>
    <mergeCell ref="AC303:AC304"/>
    <mergeCell ref="A148:O149"/>
    <mergeCell ref="AE303:AE304"/>
    <mergeCell ref="A212:O213"/>
    <mergeCell ref="P182:V182"/>
    <mergeCell ref="P38:V38"/>
    <mergeCell ref="H1:Q1"/>
    <mergeCell ref="A243:Z243"/>
    <mergeCell ref="D284:E284"/>
    <mergeCell ref="A163:Z163"/>
    <mergeCell ref="D28:E28"/>
    <mergeCell ref="A174:O175"/>
    <mergeCell ref="D117:E117"/>
    <mergeCell ref="D92:E92"/>
    <mergeCell ref="D55:E55"/>
    <mergeCell ref="D30:E30"/>
    <mergeCell ref="A140:Z140"/>
    <mergeCell ref="D5:E5"/>
    <mergeCell ref="P42:T42"/>
    <mergeCell ref="A32:O33"/>
    <mergeCell ref="D290:E290"/>
    <mergeCell ref="D69:E69"/>
    <mergeCell ref="P175:V175"/>
    <mergeCell ref="D7:M7"/>
    <mergeCell ref="P92:T92"/>
    <mergeCell ref="P156:V156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A26:Z26"/>
    <mergeCell ref="P59:V59"/>
    <mergeCell ref="Q12:R12"/>
    <mergeCell ref="A43:O44"/>
    <mergeCell ref="A134:Z134"/>
    <mergeCell ref="A121:Z121"/>
    <mergeCell ref="P299:V299"/>
    <mergeCell ref="V10:W10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W17:W18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AF303:AF304"/>
    <mergeCell ref="D205:E205"/>
    <mergeCell ref="P172:T172"/>
    <mergeCell ref="R1:T1"/>
    <mergeCell ref="P28:T28"/>
    <mergeCell ref="P221:T221"/>
    <mergeCell ref="M303:M304"/>
    <mergeCell ref="W303:W304"/>
    <mergeCell ref="O303:O304"/>
    <mergeCell ref="P229:V229"/>
    <mergeCell ref="D98:E98"/>
    <mergeCell ref="P152:T152"/>
    <mergeCell ref="P77:V77"/>
    <mergeCell ref="P30:T30"/>
    <mergeCell ref="A76:O77"/>
    <mergeCell ref="P290:T290"/>
    <mergeCell ref="A202:Z202"/>
    <mergeCell ref="P230:V230"/>
    <mergeCell ref="P275:T275"/>
    <mergeCell ref="P104:T104"/>
    <mergeCell ref="B17:B18"/>
    <mergeCell ref="P143:V143"/>
    <mergeCell ref="P248:V248"/>
    <mergeCell ref="A73:Z73"/>
    <mergeCell ref="A34:Z34"/>
    <mergeCell ref="H9:I9"/>
    <mergeCell ref="P224:V224"/>
    <mergeCell ref="P24:V24"/>
    <mergeCell ref="D281:E281"/>
    <mergeCell ref="P260:V260"/>
    <mergeCell ref="P259:V259"/>
    <mergeCell ref="P155:T155"/>
    <mergeCell ref="A78:Z78"/>
    <mergeCell ref="D263:E263"/>
    <mergeCell ref="A70:O71"/>
    <mergeCell ref="A266:Z266"/>
    <mergeCell ref="D258:E258"/>
    <mergeCell ref="P207:V207"/>
    <mergeCell ref="P252:T252"/>
    <mergeCell ref="D124:E124"/>
    <mergeCell ref="D195:E195"/>
    <mergeCell ref="P81:T81"/>
    <mergeCell ref="P56:T56"/>
    <mergeCell ref="D63:E63"/>
    <mergeCell ref="A38:O39"/>
    <mergeCell ref="D52:E52"/>
    <mergeCell ref="P57:T57"/>
    <mergeCell ref="P75:T7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10:X111 X117 X123 X130 X135:X136 X141 X152:X153 X155 X159:X160 X172:X173 X179:X181 X187 X193 X195:X197 X203:X205 X211 X216 X221 X228 X240 X246 X273 X275 X277 X279:X280 X289:X29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8 X125 X166:X167 X186 X234 X26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4 X147 X154 X168 X188 X194 X198 X206 X222 X235 X252:X254 X258 X263 X267:X269 X274 X276 X278 X281:X288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2024-11-13T10:55:42Z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