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38EDE7-9ED5-421D-B7AC-C7CA71793D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X646" i="1"/>
  <c r="BO645" i="1"/>
  <c r="BM645" i="1"/>
  <c r="Y645" i="1"/>
  <c r="BP645" i="1" s="1"/>
  <c r="X643" i="1"/>
  <c r="X642" i="1"/>
  <c r="BO641" i="1"/>
  <c r="BM641" i="1"/>
  <c r="Y641" i="1"/>
  <c r="Y642" i="1" s="1"/>
  <c r="X639" i="1"/>
  <c r="X638" i="1"/>
  <c r="BO637" i="1"/>
  <c r="BM637" i="1"/>
  <c r="Y637" i="1"/>
  <c r="BO636" i="1"/>
  <c r="BM636" i="1"/>
  <c r="Y636" i="1"/>
  <c r="Z636" i="1" s="1"/>
  <c r="X633" i="1"/>
  <c r="X632" i="1"/>
  <c r="BO631" i="1"/>
  <c r="BM631" i="1"/>
  <c r="Y631" i="1"/>
  <c r="BN631" i="1" s="1"/>
  <c r="BO630" i="1"/>
  <c r="BM630" i="1"/>
  <c r="Z630" i="1"/>
  <c r="Y630" i="1"/>
  <c r="BN630" i="1" s="1"/>
  <c r="BO629" i="1"/>
  <c r="BM629" i="1"/>
  <c r="Y629" i="1"/>
  <c r="BO628" i="1"/>
  <c r="BM628" i="1"/>
  <c r="Y628" i="1"/>
  <c r="Z628" i="1" s="1"/>
  <c r="X626" i="1"/>
  <c r="X625" i="1"/>
  <c r="BO624" i="1"/>
  <c r="BM624" i="1"/>
  <c r="Y624" i="1"/>
  <c r="BP624" i="1" s="1"/>
  <c r="BO623" i="1"/>
  <c r="BM623" i="1"/>
  <c r="Y623" i="1"/>
  <c r="BO622" i="1"/>
  <c r="BM622" i="1"/>
  <c r="Z622" i="1"/>
  <c r="Y622" i="1"/>
  <c r="BN622" i="1" s="1"/>
  <c r="BP621" i="1"/>
  <c r="BO621" i="1"/>
  <c r="BN621" i="1"/>
  <c r="BM621" i="1"/>
  <c r="Z621" i="1"/>
  <c r="Y621" i="1"/>
  <c r="BO620" i="1"/>
  <c r="BM620" i="1"/>
  <c r="Y620" i="1"/>
  <c r="BP620" i="1" s="1"/>
  <c r="BO619" i="1"/>
  <c r="BM619" i="1"/>
  <c r="Y619" i="1"/>
  <c r="BO618" i="1"/>
  <c r="BM618" i="1"/>
  <c r="Z618" i="1"/>
  <c r="Y618" i="1"/>
  <c r="BP617" i="1"/>
  <c r="BO617" i="1"/>
  <c r="BN617" i="1"/>
  <c r="BM617" i="1"/>
  <c r="Z617" i="1"/>
  <c r="Y617" i="1"/>
  <c r="X615" i="1"/>
  <c r="X614" i="1"/>
  <c r="BP613" i="1"/>
  <c r="BO613" i="1"/>
  <c r="BM613" i="1"/>
  <c r="Y613" i="1"/>
  <c r="BO612" i="1"/>
  <c r="BM612" i="1"/>
  <c r="Y612" i="1"/>
  <c r="BN612" i="1" s="1"/>
  <c r="BO611" i="1"/>
  <c r="BM611" i="1"/>
  <c r="Y611" i="1"/>
  <c r="BP611" i="1" s="1"/>
  <c r="BO610" i="1"/>
  <c r="BM610" i="1"/>
  <c r="Y610" i="1"/>
  <c r="BN610" i="1" s="1"/>
  <c r="BO609" i="1"/>
  <c r="BM609" i="1"/>
  <c r="Y609" i="1"/>
  <c r="BP609" i="1" s="1"/>
  <c r="BO608" i="1"/>
  <c r="BM608" i="1"/>
  <c r="Y608" i="1"/>
  <c r="BO607" i="1"/>
  <c r="BM607" i="1"/>
  <c r="Y607" i="1"/>
  <c r="BP607" i="1" s="1"/>
  <c r="X605" i="1"/>
  <c r="X604" i="1"/>
  <c r="BO603" i="1"/>
  <c r="BM603" i="1"/>
  <c r="Y603" i="1"/>
  <c r="BN603" i="1" s="1"/>
  <c r="BO602" i="1"/>
  <c r="BM602" i="1"/>
  <c r="Y602" i="1"/>
  <c r="BP602" i="1" s="1"/>
  <c r="BO601" i="1"/>
  <c r="BM601" i="1"/>
  <c r="Y601" i="1"/>
  <c r="BP601" i="1" s="1"/>
  <c r="BO600" i="1"/>
  <c r="BM600" i="1"/>
  <c r="Y600" i="1"/>
  <c r="X598" i="1"/>
  <c r="X597" i="1"/>
  <c r="BO596" i="1"/>
  <c r="BM596" i="1"/>
  <c r="Y596" i="1"/>
  <c r="BN596" i="1" s="1"/>
  <c r="BO595" i="1"/>
  <c r="BM595" i="1"/>
  <c r="Y595" i="1"/>
  <c r="BN595" i="1" s="1"/>
  <c r="BO594" i="1"/>
  <c r="BM594" i="1"/>
  <c r="Z594" i="1"/>
  <c r="Y594" i="1"/>
  <c r="BN594" i="1" s="1"/>
  <c r="BO593" i="1"/>
  <c r="BM593" i="1"/>
  <c r="Y593" i="1"/>
  <c r="BN593" i="1" s="1"/>
  <c r="BO592" i="1"/>
  <c r="BM592" i="1"/>
  <c r="Y592" i="1"/>
  <c r="BN592" i="1" s="1"/>
  <c r="BO591" i="1"/>
  <c r="BM591" i="1"/>
  <c r="Y591" i="1"/>
  <c r="BO590" i="1"/>
  <c r="BM590" i="1"/>
  <c r="Z590" i="1"/>
  <c r="Y590" i="1"/>
  <c r="X586" i="1"/>
  <c r="X585" i="1"/>
  <c r="BO584" i="1"/>
  <c r="BM584" i="1"/>
  <c r="Y584" i="1"/>
  <c r="BP584" i="1" s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X575" i="1"/>
  <c r="X574" i="1"/>
  <c r="BP573" i="1"/>
  <c r="BO573" i="1"/>
  <c r="BN573" i="1"/>
  <c r="BM573" i="1"/>
  <c r="Z573" i="1"/>
  <c r="Y573" i="1"/>
  <c r="BO572" i="1"/>
  <c r="BM572" i="1"/>
  <c r="Y572" i="1"/>
  <c r="BN572" i="1" s="1"/>
  <c r="P572" i="1"/>
  <c r="BO571" i="1"/>
  <c r="BM571" i="1"/>
  <c r="Y571" i="1"/>
  <c r="BP571" i="1" s="1"/>
  <c r="BO570" i="1"/>
  <c r="BM570" i="1"/>
  <c r="Y570" i="1"/>
  <c r="BN570" i="1" s="1"/>
  <c r="P570" i="1"/>
  <c r="BO569" i="1"/>
  <c r="BM569" i="1"/>
  <c r="Y569" i="1"/>
  <c r="BN569" i="1" s="1"/>
  <c r="BO568" i="1"/>
  <c r="BM568" i="1"/>
  <c r="Y568" i="1"/>
  <c r="P568" i="1"/>
  <c r="BO567" i="1"/>
  <c r="BM567" i="1"/>
  <c r="Z567" i="1"/>
  <c r="Y567" i="1"/>
  <c r="BN567" i="1" s="1"/>
  <c r="P567" i="1"/>
  <c r="BO566" i="1"/>
  <c r="BM566" i="1"/>
  <c r="Y566" i="1"/>
  <c r="BN566" i="1" s="1"/>
  <c r="P566" i="1"/>
  <c r="BO565" i="1"/>
  <c r="BM565" i="1"/>
  <c r="Y565" i="1"/>
  <c r="BP565" i="1" s="1"/>
  <c r="P565" i="1"/>
  <c r="X563" i="1"/>
  <c r="X562" i="1"/>
  <c r="BO561" i="1"/>
  <c r="BM561" i="1"/>
  <c r="Y561" i="1"/>
  <c r="BP561" i="1" s="1"/>
  <c r="BO560" i="1"/>
  <c r="BM560" i="1"/>
  <c r="Y560" i="1"/>
  <c r="BN560" i="1" s="1"/>
  <c r="P560" i="1"/>
  <c r="BO559" i="1"/>
  <c r="BM559" i="1"/>
  <c r="Y559" i="1"/>
  <c r="BN559" i="1" s="1"/>
  <c r="P559" i="1"/>
  <c r="X557" i="1"/>
  <c r="X556" i="1"/>
  <c r="BO555" i="1"/>
  <c r="BM555" i="1"/>
  <c r="Y555" i="1"/>
  <c r="BN555" i="1" s="1"/>
  <c r="BO554" i="1"/>
  <c r="BM554" i="1"/>
  <c r="Y554" i="1"/>
  <c r="BN554" i="1" s="1"/>
  <c r="P554" i="1"/>
  <c r="BO553" i="1"/>
  <c r="BM553" i="1"/>
  <c r="Y553" i="1"/>
  <c r="BO552" i="1"/>
  <c r="BM552" i="1"/>
  <c r="Y552" i="1"/>
  <c r="BP552" i="1" s="1"/>
  <c r="BO551" i="1"/>
  <c r="BM551" i="1"/>
  <c r="Y551" i="1"/>
  <c r="BN551" i="1" s="1"/>
  <c r="P551" i="1"/>
  <c r="BO550" i="1"/>
  <c r="BM550" i="1"/>
  <c r="Y550" i="1"/>
  <c r="BN550" i="1" s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Z547" i="1"/>
  <c r="Y547" i="1"/>
  <c r="BN547" i="1" s="1"/>
  <c r="P547" i="1"/>
  <c r="BO546" i="1"/>
  <c r="BM546" i="1"/>
  <c r="Y546" i="1"/>
  <c r="BN546" i="1" s="1"/>
  <c r="P546" i="1"/>
  <c r="BO545" i="1"/>
  <c r="BM545" i="1"/>
  <c r="Y545" i="1"/>
  <c r="BN545" i="1" s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P534" i="1" s="1"/>
  <c r="BO533" i="1"/>
  <c r="BM533" i="1"/>
  <c r="Y533" i="1"/>
  <c r="P533" i="1"/>
  <c r="BO532" i="1"/>
  <c r="BM532" i="1"/>
  <c r="Y532" i="1"/>
  <c r="BN532" i="1" s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P518" i="1" s="1"/>
  <c r="BO517" i="1"/>
  <c r="BM517" i="1"/>
  <c r="Y517" i="1"/>
  <c r="BN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X512" i="1"/>
  <c r="X511" i="1"/>
  <c r="BP510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BN499" i="1" s="1"/>
  <c r="P499" i="1"/>
  <c r="X497" i="1"/>
  <c r="X496" i="1"/>
  <c r="BO495" i="1"/>
  <c r="BM495" i="1"/>
  <c r="Y495" i="1"/>
  <c r="BN495" i="1" s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N491" i="1" s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BN488" i="1" s="1"/>
  <c r="P488" i="1"/>
  <c r="BO487" i="1"/>
  <c r="BM487" i="1"/>
  <c r="Y487" i="1"/>
  <c r="P487" i="1"/>
  <c r="BO486" i="1"/>
  <c r="BM486" i="1"/>
  <c r="Z486" i="1"/>
  <c r="Y486" i="1"/>
  <c r="BN486" i="1" s="1"/>
  <c r="P486" i="1"/>
  <c r="BO485" i="1"/>
  <c r="BM485" i="1"/>
  <c r="Y485" i="1"/>
  <c r="BN485" i="1" s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N481" i="1" s="1"/>
  <c r="P481" i="1"/>
  <c r="BO480" i="1"/>
  <c r="BM480" i="1"/>
  <c r="Y480" i="1"/>
  <c r="P480" i="1"/>
  <c r="BP479" i="1"/>
  <c r="BO479" i="1"/>
  <c r="BM479" i="1"/>
  <c r="Y479" i="1"/>
  <c r="P479" i="1"/>
  <c r="BO478" i="1"/>
  <c r="BM478" i="1"/>
  <c r="Y478" i="1"/>
  <c r="P478" i="1"/>
  <c r="BO477" i="1"/>
  <c r="BM477" i="1"/>
  <c r="Y477" i="1"/>
  <c r="BN477" i="1" s="1"/>
  <c r="P477" i="1"/>
  <c r="X475" i="1"/>
  <c r="X474" i="1"/>
  <c r="BO473" i="1"/>
  <c r="BM473" i="1"/>
  <c r="Y473" i="1"/>
  <c r="BN473" i="1" s="1"/>
  <c r="P473" i="1"/>
  <c r="X469" i="1"/>
  <c r="X468" i="1"/>
  <c r="BO467" i="1"/>
  <c r="BM467" i="1"/>
  <c r="Y467" i="1"/>
  <c r="Y468" i="1" s="1"/>
  <c r="P467" i="1"/>
  <c r="X465" i="1"/>
  <c r="X464" i="1"/>
  <c r="BO463" i="1"/>
  <c r="BM463" i="1"/>
  <c r="Y463" i="1"/>
  <c r="BN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P454" i="1"/>
  <c r="X452" i="1"/>
  <c r="X451" i="1"/>
  <c r="BO450" i="1"/>
  <c r="BN450" i="1"/>
  <c r="BM450" i="1"/>
  <c r="Z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Z407" i="1"/>
  <c r="Y407" i="1"/>
  <c r="BN407" i="1" s="1"/>
  <c r="P407" i="1"/>
  <c r="BO406" i="1"/>
  <c r="BM406" i="1"/>
  <c r="Y406" i="1"/>
  <c r="P406" i="1"/>
  <c r="BO405" i="1"/>
  <c r="BM405" i="1"/>
  <c r="Y405" i="1"/>
  <c r="BN405" i="1" s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Z394" i="1"/>
  <c r="Y394" i="1"/>
  <c r="P394" i="1"/>
  <c r="X392" i="1"/>
  <c r="X391" i="1"/>
  <c r="BO390" i="1"/>
  <c r="BM390" i="1"/>
  <c r="Y390" i="1"/>
  <c r="P390" i="1"/>
  <c r="BO389" i="1"/>
  <c r="BM389" i="1"/>
  <c r="Y389" i="1"/>
  <c r="BN389" i="1" s="1"/>
  <c r="P389" i="1"/>
  <c r="BO388" i="1"/>
  <c r="BM388" i="1"/>
  <c r="Y388" i="1"/>
  <c r="BN388" i="1" s="1"/>
  <c r="BO387" i="1"/>
  <c r="BM387" i="1"/>
  <c r="Y387" i="1"/>
  <c r="X385" i="1"/>
  <c r="X384" i="1"/>
  <c r="BO383" i="1"/>
  <c r="BM383" i="1"/>
  <c r="Y383" i="1"/>
  <c r="BN383" i="1" s="1"/>
  <c r="P383" i="1"/>
  <c r="BO382" i="1"/>
  <c r="BM382" i="1"/>
  <c r="Y382" i="1"/>
  <c r="BN382" i="1" s="1"/>
  <c r="P382" i="1"/>
  <c r="BO381" i="1"/>
  <c r="BM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N374" i="1" s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P368" i="1"/>
  <c r="BO368" i="1"/>
  <c r="BM368" i="1"/>
  <c r="Y368" i="1"/>
  <c r="P368" i="1"/>
  <c r="BO367" i="1"/>
  <c r="BM367" i="1"/>
  <c r="Y367" i="1"/>
  <c r="BN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Z359" i="1"/>
  <c r="Y359" i="1"/>
  <c r="BN359" i="1" s="1"/>
  <c r="P359" i="1"/>
  <c r="BO358" i="1"/>
  <c r="BM358" i="1"/>
  <c r="Y358" i="1"/>
  <c r="BN358" i="1" s="1"/>
  <c r="P358" i="1"/>
  <c r="BO357" i="1"/>
  <c r="BM357" i="1"/>
  <c r="Y357" i="1"/>
  <c r="P357" i="1"/>
  <c r="BO356" i="1"/>
  <c r="BM356" i="1"/>
  <c r="Z356" i="1"/>
  <c r="Y356" i="1"/>
  <c r="BN356" i="1" s="1"/>
  <c r="P356" i="1"/>
  <c r="BO355" i="1"/>
  <c r="BM355" i="1"/>
  <c r="Y355" i="1"/>
  <c r="P355" i="1"/>
  <c r="BO354" i="1"/>
  <c r="BM354" i="1"/>
  <c r="Y354" i="1"/>
  <c r="BN354" i="1" s="1"/>
  <c r="BO353" i="1"/>
  <c r="BM353" i="1"/>
  <c r="Y353" i="1"/>
  <c r="P353" i="1"/>
  <c r="X350" i="1"/>
  <c r="X349" i="1"/>
  <c r="BO348" i="1"/>
  <c r="BM348" i="1"/>
  <c r="Z348" i="1"/>
  <c r="Y348" i="1"/>
  <c r="BN348" i="1" s="1"/>
  <c r="P348" i="1"/>
  <c r="BO347" i="1"/>
  <c r="BM347" i="1"/>
  <c r="Y347" i="1"/>
  <c r="Y349" i="1" s="1"/>
  <c r="P347" i="1"/>
  <c r="X345" i="1"/>
  <c r="X344" i="1"/>
  <c r="BO343" i="1"/>
  <c r="BM343" i="1"/>
  <c r="Y343" i="1"/>
  <c r="BP343" i="1" s="1"/>
  <c r="P343" i="1"/>
  <c r="X340" i="1"/>
  <c r="X339" i="1"/>
  <c r="BO338" i="1"/>
  <c r="BM338" i="1"/>
  <c r="Y338" i="1"/>
  <c r="BP338" i="1" s="1"/>
  <c r="P338" i="1"/>
  <c r="BO337" i="1"/>
  <c r="BM337" i="1"/>
  <c r="Y337" i="1"/>
  <c r="BN337" i="1" s="1"/>
  <c r="P337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BN329" i="1" s="1"/>
  <c r="P329" i="1"/>
  <c r="X326" i="1"/>
  <c r="X325" i="1"/>
  <c r="BO324" i="1"/>
  <c r="BM324" i="1"/>
  <c r="Y324" i="1"/>
  <c r="BP324" i="1" s="1"/>
  <c r="P324" i="1"/>
  <c r="X322" i="1"/>
  <c r="X321" i="1"/>
  <c r="BO320" i="1"/>
  <c r="BM320" i="1"/>
  <c r="Y320" i="1"/>
  <c r="BP320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BO307" i="1"/>
  <c r="BM307" i="1"/>
  <c r="Y307" i="1"/>
  <c r="BP307" i="1" s="1"/>
  <c r="P307" i="1"/>
  <c r="BO306" i="1"/>
  <c r="BM306" i="1"/>
  <c r="Y306" i="1"/>
  <c r="BN306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O281" i="1"/>
  <c r="BM281" i="1"/>
  <c r="Y281" i="1"/>
  <c r="BP281" i="1" s="1"/>
  <c r="P281" i="1"/>
  <c r="BO280" i="1"/>
  <c r="BM280" i="1"/>
  <c r="Y280" i="1"/>
  <c r="BN280" i="1" s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X215" i="1"/>
  <c r="X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09" i="1" s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BN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N134" i="1" s="1"/>
  <c r="BP133" i="1"/>
  <c r="BO133" i="1"/>
  <c r="BN133" i="1"/>
  <c r="BM133" i="1"/>
  <c r="Z133" i="1"/>
  <c r="Y133" i="1"/>
  <c r="P133" i="1"/>
  <c r="BO132" i="1"/>
  <c r="BM132" i="1"/>
  <c r="Y132" i="1"/>
  <c r="BN132" i="1" s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N125" i="1" s="1"/>
  <c r="P125" i="1"/>
  <c r="BO124" i="1"/>
  <c r="BM124" i="1"/>
  <c r="Y124" i="1"/>
  <c r="P124" i="1"/>
  <c r="BO123" i="1"/>
  <c r="BM123" i="1"/>
  <c r="Y123" i="1"/>
  <c r="Y128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N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N108" i="1" s="1"/>
  <c r="P108" i="1"/>
  <c r="BO107" i="1"/>
  <c r="BM107" i="1"/>
  <c r="Y107" i="1"/>
  <c r="Y111" i="1" s="1"/>
  <c r="P107" i="1"/>
  <c r="X104" i="1"/>
  <c r="X103" i="1"/>
  <c r="BO102" i="1"/>
  <c r="BM102" i="1"/>
  <c r="Y102" i="1"/>
  <c r="BN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N95" i="1" s="1"/>
  <c r="P95" i="1"/>
  <c r="BO94" i="1"/>
  <c r="BM94" i="1"/>
  <c r="Y94" i="1"/>
  <c r="BN94" i="1" s="1"/>
  <c r="BO93" i="1"/>
  <c r="BM93" i="1"/>
  <c r="Y93" i="1"/>
  <c r="BP93" i="1" s="1"/>
  <c r="BO92" i="1"/>
  <c r="BM92" i="1"/>
  <c r="Y92" i="1"/>
  <c r="BN92" i="1" s="1"/>
  <c r="BO91" i="1"/>
  <c r="BM91" i="1"/>
  <c r="Y91" i="1"/>
  <c r="BP91" i="1" s="1"/>
  <c r="X89" i="1"/>
  <c r="X88" i="1"/>
  <c r="BO87" i="1"/>
  <c r="BM87" i="1"/>
  <c r="Y87" i="1"/>
  <c r="BN87" i="1" s="1"/>
  <c r="P87" i="1"/>
  <c r="BO86" i="1"/>
  <c r="BM86" i="1"/>
  <c r="Y86" i="1"/>
  <c r="BN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N83" i="1" s="1"/>
  <c r="P83" i="1"/>
  <c r="BO82" i="1"/>
  <c r="BM82" i="1"/>
  <c r="Y82" i="1"/>
  <c r="BN82" i="1" s="1"/>
  <c r="P82" i="1"/>
  <c r="X80" i="1"/>
  <c r="X79" i="1"/>
  <c r="BO78" i="1"/>
  <c r="BM78" i="1"/>
  <c r="Y78" i="1"/>
  <c r="BN78" i="1" s="1"/>
  <c r="P78" i="1"/>
  <c r="BO77" i="1"/>
  <c r="BM77" i="1"/>
  <c r="Y77" i="1"/>
  <c r="BN77" i="1" s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N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N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N58" i="1" s="1"/>
  <c r="P58" i="1"/>
  <c r="BO57" i="1"/>
  <c r="BM57" i="1"/>
  <c r="Y57" i="1"/>
  <c r="Y59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Y54" i="1" s="1"/>
  <c r="P50" i="1"/>
  <c r="BP49" i="1"/>
  <c r="BO49" i="1"/>
  <c r="BN49" i="1"/>
  <c r="BM49" i="1"/>
  <c r="Z49" i="1"/>
  <c r="Y49" i="1"/>
  <c r="P49" i="1"/>
  <c r="BO48" i="1"/>
  <c r="BM48" i="1"/>
  <c r="Y48" i="1"/>
  <c r="BN48" i="1" s="1"/>
  <c r="P48" i="1"/>
  <c r="X44" i="1"/>
  <c r="X43" i="1"/>
  <c r="BO42" i="1"/>
  <c r="BM42" i="1"/>
  <c r="Y42" i="1"/>
  <c r="BP42" i="1" s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H9" i="1" s="1"/>
  <c r="D7" i="1"/>
  <c r="Q6" i="1"/>
  <c r="P2" i="1"/>
  <c r="BP53" i="1" l="1"/>
  <c r="BN53" i="1"/>
  <c r="Z53" i="1"/>
  <c r="BP68" i="1"/>
  <c r="BN68" i="1"/>
  <c r="Z68" i="1"/>
  <c r="BP150" i="1"/>
  <c r="BN150" i="1"/>
  <c r="Z150" i="1"/>
  <c r="BP238" i="1"/>
  <c r="BN238" i="1"/>
  <c r="Z238" i="1"/>
  <c r="BP267" i="1"/>
  <c r="BN267" i="1"/>
  <c r="Z267" i="1"/>
  <c r="BP365" i="1"/>
  <c r="BN365" i="1"/>
  <c r="Z365" i="1"/>
  <c r="BP381" i="1"/>
  <c r="BN381" i="1"/>
  <c r="Z381" i="1"/>
  <c r="BN390" i="1"/>
  <c r="Z390" i="1"/>
  <c r="BN413" i="1"/>
  <c r="Z413" i="1"/>
  <c r="BN421" i="1"/>
  <c r="Z421" i="1"/>
  <c r="BN445" i="1"/>
  <c r="Z445" i="1"/>
  <c r="BN461" i="1"/>
  <c r="Z461" i="1"/>
  <c r="BN483" i="1"/>
  <c r="Z483" i="1"/>
  <c r="BN489" i="1"/>
  <c r="Z489" i="1"/>
  <c r="BN500" i="1"/>
  <c r="Z500" i="1"/>
  <c r="BP522" i="1"/>
  <c r="Y524" i="1"/>
  <c r="Y523" i="1"/>
  <c r="BP38" i="1"/>
  <c r="Y40" i="1"/>
  <c r="Y72" i="1"/>
  <c r="BP65" i="1"/>
  <c r="BN65" i="1"/>
  <c r="Z65" i="1"/>
  <c r="BP139" i="1"/>
  <c r="BN139" i="1"/>
  <c r="Z139" i="1"/>
  <c r="BP222" i="1"/>
  <c r="BN222" i="1"/>
  <c r="Z222" i="1"/>
  <c r="BP255" i="1"/>
  <c r="BN255" i="1"/>
  <c r="Z255" i="1"/>
  <c r="Y344" i="1"/>
  <c r="BP357" i="1"/>
  <c r="BN357" i="1"/>
  <c r="Z357" i="1"/>
  <c r="BN376" i="1"/>
  <c r="Z376" i="1"/>
  <c r="BP387" i="1"/>
  <c r="Z387" i="1"/>
  <c r="BP395" i="1"/>
  <c r="BN395" i="1"/>
  <c r="Z395" i="1"/>
  <c r="BN417" i="1"/>
  <c r="Z417" i="1"/>
  <c r="BP438" i="1"/>
  <c r="BN438" i="1"/>
  <c r="Z438" i="1"/>
  <c r="BN449" i="1"/>
  <c r="Z449" i="1"/>
  <c r="BN478" i="1"/>
  <c r="Z478" i="1"/>
  <c r="BP487" i="1"/>
  <c r="BN487" i="1"/>
  <c r="Z487" i="1"/>
  <c r="BN493" i="1"/>
  <c r="Z493" i="1"/>
  <c r="BN514" i="1"/>
  <c r="Z514" i="1"/>
  <c r="Y562" i="1"/>
  <c r="X652" i="1"/>
  <c r="Y203" i="1"/>
  <c r="Y240" i="1"/>
  <c r="L662" i="1"/>
  <c r="Y370" i="1"/>
  <c r="Y441" i="1"/>
  <c r="Y519" i="1"/>
  <c r="Z554" i="1"/>
  <c r="Z560" i="1"/>
  <c r="Y598" i="1"/>
  <c r="Z592" i="1"/>
  <c r="Z596" i="1"/>
  <c r="Z602" i="1"/>
  <c r="BN602" i="1"/>
  <c r="Z603" i="1"/>
  <c r="J9" i="1"/>
  <c r="Z22" i="1"/>
  <c r="Z23" i="1" s="1"/>
  <c r="BN22" i="1"/>
  <c r="BP22" i="1"/>
  <c r="BN85" i="1"/>
  <c r="Z100" i="1"/>
  <c r="BN100" i="1"/>
  <c r="BP100" i="1"/>
  <c r="BN101" i="1"/>
  <c r="Z109" i="1"/>
  <c r="BN109" i="1"/>
  <c r="BN110" i="1"/>
  <c r="BN114" i="1"/>
  <c r="Z117" i="1"/>
  <c r="BN117" i="1"/>
  <c r="BN118" i="1"/>
  <c r="BN123" i="1"/>
  <c r="Z126" i="1"/>
  <c r="BN126" i="1"/>
  <c r="BN127" i="1"/>
  <c r="BN131" i="1"/>
  <c r="Z135" i="1"/>
  <c r="BN135" i="1"/>
  <c r="Y146" i="1"/>
  <c r="Z142" i="1"/>
  <c r="BN142" i="1"/>
  <c r="BN143" i="1"/>
  <c r="Z155" i="1"/>
  <c r="BN155" i="1"/>
  <c r="BP155" i="1"/>
  <c r="BN156" i="1"/>
  <c r="BN161" i="1"/>
  <c r="Z176" i="1"/>
  <c r="BN176" i="1"/>
  <c r="BN177" i="1"/>
  <c r="Y192" i="1"/>
  <c r="BN199" i="1"/>
  <c r="Z201" i="1"/>
  <c r="BN201" i="1"/>
  <c r="BN202" i="1"/>
  <c r="BN208" i="1"/>
  <c r="Y214" i="1"/>
  <c r="BN212" i="1"/>
  <c r="Z218" i="1"/>
  <c r="BN218" i="1"/>
  <c r="BN219" i="1"/>
  <c r="BN224" i="1"/>
  <c r="BN232" i="1"/>
  <c r="Z234" i="1"/>
  <c r="BN234" i="1"/>
  <c r="BN235" i="1"/>
  <c r="Z242" i="1"/>
  <c r="BN242" i="1"/>
  <c r="BN243" i="1"/>
  <c r="Z251" i="1"/>
  <c r="BN251" i="1"/>
  <c r="BN252" i="1"/>
  <c r="BN257" i="1"/>
  <c r="BP271" i="1"/>
  <c r="BN271" i="1"/>
  <c r="Z271" i="1"/>
  <c r="BN281" i="1"/>
  <c r="BP282" i="1"/>
  <c r="BN282" i="1"/>
  <c r="Z282" i="1"/>
  <c r="BN284" i="1"/>
  <c r="BN287" i="1"/>
  <c r="BN309" i="1"/>
  <c r="BN338" i="1"/>
  <c r="BN355" i="1"/>
  <c r="Z355" i="1"/>
  <c r="BN360" i="1"/>
  <c r="Z360" i="1"/>
  <c r="BN368" i="1"/>
  <c r="Z368" i="1"/>
  <c r="BP373" i="1"/>
  <c r="BN373" i="1"/>
  <c r="Z373" i="1"/>
  <c r="BN375" i="1"/>
  <c r="Z375" i="1"/>
  <c r="BN396" i="1"/>
  <c r="BN415" i="1"/>
  <c r="BN423" i="1"/>
  <c r="BP434" i="1"/>
  <c r="BN434" i="1"/>
  <c r="Z434" i="1"/>
  <c r="Y440" i="1"/>
  <c r="BN455" i="1"/>
  <c r="BP480" i="1"/>
  <c r="BN480" i="1"/>
  <c r="Z480" i="1"/>
  <c r="BN482" i="1"/>
  <c r="Z482" i="1"/>
  <c r="BN492" i="1"/>
  <c r="Z492" i="1"/>
  <c r="BN505" i="1"/>
  <c r="Z505" i="1"/>
  <c r="BP505" i="1"/>
  <c r="BN548" i="1"/>
  <c r="Z548" i="1"/>
  <c r="BP548" i="1"/>
  <c r="Y35" i="1"/>
  <c r="Z29" i="1"/>
  <c r="BN29" i="1"/>
  <c r="Y36" i="1"/>
  <c r="Z32" i="1"/>
  <c r="BN32" i="1"/>
  <c r="Z33" i="1"/>
  <c r="BN33" i="1"/>
  <c r="Y44" i="1"/>
  <c r="Z51" i="1"/>
  <c r="BN51" i="1"/>
  <c r="Z57" i="1"/>
  <c r="BN57" i="1"/>
  <c r="BP57" i="1"/>
  <c r="Z63" i="1"/>
  <c r="BN63" i="1"/>
  <c r="BP63" i="1"/>
  <c r="Z70" i="1"/>
  <c r="BN70" i="1"/>
  <c r="Z87" i="1"/>
  <c r="Z91" i="1"/>
  <c r="Z97" i="1" s="1"/>
  <c r="BN91" i="1"/>
  <c r="Z93" i="1"/>
  <c r="BN93" i="1"/>
  <c r="Z96" i="1"/>
  <c r="BN96" i="1"/>
  <c r="Y119" i="1"/>
  <c r="BN140" i="1"/>
  <c r="BN144" i="1"/>
  <c r="Y157" i="1"/>
  <c r="BN160" i="1"/>
  <c r="Y162" i="1"/>
  <c r="BN178" i="1"/>
  <c r="BN185" i="1"/>
  <c r="BN191" i="1"/>
  <c r="BN195" i="1"/>
  <c r="BN198" i="1"/>
  <c r="BN207" i="1"/>
  <c r="BN220" i="1"/>
  <c r="BN223" i="1"/>
  <c r="BN228" i="1"/>
  <c r="BN231" i="1"/>
  <c r="BN236" i="1"/>
  <c r="Y248" i="1"/>
  <c r="BN244" i="1"/>
  <c r="BN253" i="1"/>
  <c r="BN256" i="1"/>
  <c r="BP264" i="1"/>
  <c r="BN264" i="1"/>
  <c r="Z264" i="1"/>
  <c r="BN268" i="1"/>
  <c r="BP275" i="1"/>
  <c r="Y277" i="1"/>
  <c r="Y276" i="1"/>
  <c r="BN275" i="1"/>
  <c r="BP300" i="1"/>
  <c r="BN300" i="1"/>
  <c r="Z300" i="1"/>
  <c r="BN333" i="1"/>
  <c r="Y363" i="1"/>
  <c r="BP360" i="1"/>
  <c r="BP361" i="1"/>
  <c r="BN361" i="1"/>
  <c r="Z361" i="1"/>
  <c r="BN372" i="1"/>
  <c r="Y379" i="1"/>
  <c r="Z372" i="1"/>
  <c r="Y403" i="1"/>
  <c r="Y402" i="1"/>
  <c r="BN401" i="1"/>
  <c r="BN419" i="1"/>
  <c r="BN433" i="1"/>
  <c r="Z433" i="1"/>
  <c r="BN439" i="1"/>
  <c r="BN447" i="1"/>
  <c r="BN467" i="1"/>
  <c r="BP526" i="1"/>
  <c r="Y528" i="1"/>
  <c r="Y527" i="1"/>
  <c r="BN526" i="1"/>
  <c r="BN534" i="1"/>
  <c r="BN571" i="1"/>
  <c r="BN578" i="1"/>
  <c r="Z578" i="1"/>
  <c r="BP578" i="1"/>
  <c r="BN265" i="1"/>
  <c r="BN269" i="1"/>
  <c r="BN283" i="1"/>
  <c r="BN288" i="1"/>
  <c r="BN301" i="1"/>
  <c r="BN307" i="1"/>
  <c r="BN310" i="1"/>
  <c r="BN343" i="1"/>
  <c r="BP356" i="1"/>
  <c r="BP376" i="1"/>
  <c r="BP390" i="1"/>
  <c r="Y398" i="1"/>
  <c r="BP394" i="1"/>
  <c r="Y397" i="1"/>
  <c r="BP407" i="1"/>
  <c r="BP413" i="1"/>
  <c r="BP417" i="1"/>
  <c r="BP421" i="1"/>
  <c r="Y429" i="1"/>
  <c r="BN427" i="1"/>
  <c r="X662" i="1"/>
  <c r="BP445" i="1"/>
  <c r="BP449" i="1"/>
  <c r="Y456" i="1"/>
  <c r="Y465" i="1"/>
  <c r="BN459" i="1"/>
  <c r="BN479" i="1"/>
  <c r="Z479" i="1"/>
  <c r="Y512" i="1"/>
  <c r="Z510" i="1"/>
  <c r="Z511" i="1" s="1"/>
  <c r="BN516" i="1"/>
  <c r="BN518" i="1"/>
  <c r="BN533" i="1"/>
  <c r="Z533" i="1"/>
  <c r="BP539" i="1"/>
  <c r="Y541" i="1"/>
  <c r="Y540" i="1"/>
  <c r="BN539" i="1"/>
  <c r="BN549" i="1"/>
  <c r="BN552" i="1"/>
  <c r="BN553" i="1"/>
  <c r="Z553" i="1"/>
  <c r="BP568" i="1"/>
  <c r="BN568" i="1"/>
  <c r="Z568" i="1"/>
  <c r="Y581" i="1"/>
  <c r="Y580" i="1"/>
  <c r="Z577" i="1"/>
  <c r="Z580" i="1" s="1"/>
  <c r="BP579" i="1"/>
  <c r="BN579" i="1"/>
  <c r="Z579" i="1"/>
  <c r="Y586" i="1"/>
  <c r="BP583" i="1"/>
  <c r="BN583" i="1"/>
  <c r="Z583" i="1"/>
  <c r="Y605" i="1"/>
  <c r="BP600" i="1"/>
  <c r="BN600" i="1"/>
  <c r="Z600" i="1"/>
  <c r="BN609" i="1"/>
  <c r="Z609" i="1"/>
  <c r="BN613" i="1"/>
  <c r="Z613" i="1"/>
  <c r="BP619" i="1"/>
  <c r="BN619" i="1"/>
  <c r="Z619" i="1"/>
  <c r="BN624" i="1"/>
  <c r="Z624" i="1"/>
  <c r="Y632" i="1"/>
  <c r="BP637" i="1"/>
  <c r="BN637" i="1"/>
  <c r="Z637" i="1"/>
  <c r="Y585" i="1"/>
  <c r="Z584" i="1"/>
  <c r="Z585" i="1" s="1"/>
  <c r="Y604" i="1"/>
  <c r="Z601" i="1"/>
  <c r="Z604" i="1" s="1"/>
  <c r="Y614" i="1"/>
  <c r="Z607" i="1"/>
  <c r="BN611" i="1"/>
  <c r="Z611" i="1"/>
  <c r="BN620" i="1"/>
  <c r="Z620" i="1"/>
  <c r="Z625" i="1" s="1"/>
  <c r="BP623" i="1"/>
  <c r="BN623" i="1"/>
  <c r="Z623" i="1"/>
  <c r="Z638" i="1"/>
  <c r="BP461" i="1"/>
  <c r="BP483" i="1"/>
  <c r="BP486" i="1"/>
  <c r="BP489" i="1"/>
  <c r="BP493" i="1"/>
  <c r="BP514" i="1"/>
  <c r="BN515" i="1"/>
  <c r="BN522" i="1"/>
  <c r="AA662" i="1"/>
  <c r="BN531" i="1"/>
  <c r="Y535" i="1"/>
  <c r="BP554" i="1"/>
  <c r="BN561" i="1"/>
  <c r="BN565" i="1"/>
  <c r="AD662" i="1"/>
  <c r="BP590" i="1"/>
  <c r="BP592" i="1"/>
  <c r="BP594" i="1"/>
  <c r="BP596" i="1"/>
  <c r="BP603" i="1"/>
  <c r="Y615" i="1"/>
  <c r="Y626" i="1"/>
  <c r="Y625" i="1"/>
  <c r="BP618" i="1"/>
  <c r="BP622" i="1"/>
  <c r="Y633" i="1"/>
  <c r="BP628" i="1"/>
  <c r="BP630" i="1"/>
  <c r="AE662" i="1"/>
  <c r="BP636" i="1"/>
  <c r="Y638" i="1"/>
  <c r="A10" i="1"/>
  <c r="B662" i="1"/>
  <c r="X654" i="1"/>
  <c r="BN28" i="1"/>
  <c r="Z30" i="1"/>
  <c r="BP30" i="1"/>
  <c r="BN31" i="1"/>
  <c r="BN34" i="1"/>
  <c r="BN38" i="1"/>
  <c r="Y39" i="1"/>
  <c r="BN42" i="1"/>
  <c r="Y43" i="1"/>
  <c r="Z50" i="1"/>
  <c r="BP50" i="1"/>
  <c r="BN52" i="1"/>
  <c r="Z58" i="1"/>
  <c r="Z59" i="1" s="1"/>
  <c r="BP58" i="1"/>
  <c r="BN64" i="1"/>
  <c r="Z66" i="1"/>
  <c r="BP66" i="1"/>
  <c r="BN67" i="1"/>
  <c r="Z69" i="1"/>
  <c r="BP69" i="1"/>
  <c r="BN71" i="1"/>
  <c r="Y80" i="1"/>
  <c r="Z76" i="1"/>
  <c r="BP77" i="1"/>
  <c r="Z77" i="1"/>
  <c r="Z83" i="1"/>
  <c r="Y97" i="1"/>
  <c r="BP92" i="1"/>
  <c r="Z92" i="1"/>
  <c r="Z95" i="1"/>
  <c r="Y103" i="1"/>
  <c r="E662" i="1"/>
  <c r="BP107" i="1"/>
  <c r="Z107" i="1"/>
  <c r="BP115" i="1"/>
  <c r="Z115" i="1"/>
  <c r="BP124" i="1"/>
  <c r="Z124" i="1"/>
  <c r="Z132" i="1"/>
  <c r="BP141" i="1"/>
  <c r="Z141" i="1"/>
  <c r="BN141" i="1"/>
  <c r="Y152" i="1"/>
  <c r="BP149" i="1"/>
  <c r="Z149" i="1"/>
  <c r="Z151" i="1" s="1"/>
  <c r="BN149" i="1"/>
  <c r="Y151" i="1"/>
  <c r="BP196" i="1"/>
  <c r="Z196" i="1"/>
  <c r="Y204" i="1"/>
  <c r="BN196" i="1"/>
  <c r="F9" i="1"/>
  <c r="F10" i="1"/>
  <c r="C662" i="1"/>
  <c r="Y60" i="1"/>
  <c r="BP78" i="1"/>
  <c r="Z78" i="1"/>
  <c r="BP86" i="1"/>
  <c r="Z86" i="1"/>
  <c r="Y98" i="1"/>
  <c r="BP108" i="1"/>
  <c r="Y112" i="1"/>
  <c r="BP116" i="1"/>
  <c r="Y120" i="1"/>
  <c r="BP125" i="1"/>
  <c r="Y129" i="1"/>
  <c r="BP145" i="1"/>
  <c r="Z145" i="1"/>
  <c r="BN145" i="1"/>
  <c r="BP175" i="1"/>
  <c r="Z175" i="1"/>
  <c r="Y180" i="1"/>
  <c r="BN175" i="1"/>
  <c r="Y181" i="1"/>
  <c r="Y186" i="1"/>
  <c r="BP183" i="1"/>
  <c r="Z183" i="1"/>
  <c r="BN183" i="1"/>
  <c r="X653" i="1"/>
  <c r="X656" i="1"/>
  <c r="Y24" i="1"/>
  <c r="Z28" i="1"/>
  <c r="BN30" i="1"/>
  <c r="Z31" i="1"/>
  <c r="Z34" i="1"/>
  <c r="Z38" i="1"/>
  <c r="Z39" i="1" s="1"/>
  <c r="Z42" i="1"/>
  <c r="Z43" i="1" s="1"/>
  <c r="Z48" i="1"/>
  <c r="BP48" i="1"/>
  <c r="BN50" i="1"/>
  <c r="Z52" i="1"/>
  <c r="Y55" i="1"/>
  <c r="D662" i="1"/>
  <c r="Y73" i="1"/>
  <c r="Z64" i="1"/>
  <c r="Z67" i="1"/>
  <c r="Z71" i="1"/>
  <c r="Y79" i="1"/>
  <c r="Y88" i="1"/>
  <c r="Y89" i="1"/>
  <c r="BP82" i="1"/>
  <c r="Z82" i="1"/>
  <c r="BP87" i="1"/>
  <c r="BP94" i="1"/>
  <c r="Z94" i="1"/>
  <c r="BN107" i="1"/>
  <c r="Z108" i="1"/>
  <c r="BN115" i="1"/>
  <c r="Z116" i="1"/>
  <c r="BN124" i="1"/>
  <c r="Z125" i="1"/>
  <c r="Y167" i="1"/>
  <c r="H662" i="1"/>
  <c r="BP171" i="1"/>
  <c r="Z171" i="1"/>
  <c r="Z172" i="1" s="1"/>
  <c r="Y172" i="1"/>
  <c r="BN171" i="1"/>
  <c r="Y173" i="1"/>
  <c r="BP179" i="1"/>
  <c r="Z179" i="1"/>
  <c r="BN179" i="1"/>
  <c r="Y187" i="1"/>
  <c r="BP76" i="1"/>
  <c r="BP83" i="1"/>
  <c r="BP95" i="1"/>
  <c r="BP102" i="1"/>
  <c r="Z102" i="1"/>
  <c r="BP132" i="1"/>
  <c r="BP134" i="1"/>
  <c r="Z134" i="1"/>
  <c r="Y137" i="1"/>
  <c r="BP166" i="1"/>
  <c r="Z166" i="1"/>
  <c r="BN166" i="1"/>
  <c r="F662" i="1"/>
  <c r="Y136" i="1"/>
  <c r="Z144" i="1"/>
  <c r="Y147" i="1"/>
  <c r="Z161" i="1"/>
  <c r="Z165" i="1"/>
  <c r="BP165" i="1"/>
  <c r="Y168" i="1"/>
  <c r="Z178" i="1"/>
  <c r="Z191" i="1"/>
  <c r="Z192" i="1" s="1"/>
  <c r="BP191" i="1"/>
  <c r="Z195" i="1"/>
  <c r="BP195" i="1"/>
  <c r="Z199" i="1"/>
  <c r="J662" i="1"/>
  <c r="Z208" i="1"/>
  <c r="Z212" i="1"/>
  <c r="BP212" i="1"/>
  <c r="Y215" i="1"/>
  <c r="Z220" i="1"/>
  <c r="Z224" i="1"/>
  <c r="Z228" i="1"/>
  <c r="BP228" i="1"/>
  <c r="Z232" i="1"/>
  <c r="Z236" i="1"/>
  <c r="Y239" i="1"/>
  <c r="Z244" i="1"/>
  <c r="BP244" i="1"/>
  <c r="Y247" i="1"/>
  <c r="Z253" i="1"/>
  <c r="Z257" i="1"/>
  <c r="Y260" i="1"/>
  <c r="Z269" i="1"/>
  <c r="Y272" i="1"/>
  <c r="M662" i="1"/>
  <c r="Z281" i="1"/>
  <c r="Z284" i="1"/>
  <c r="Z288" i="1"/>
  <c r="Y291" i="1"/>
  <c r="Y296" i="1"/>
  <c r="Q662" i="1"/>
  <c r="Z307" i="1"/>
  <c r="Z310" i="1"/>
  <c r="Y313" i="1"/>
  <c r="Y318" i="1"/>
  <c r="Y322" i="1"/>
  <c r="Y326" i="1"/>
  <c r="Y330" i="1"/>
  <c r="Z343" i="1"/>
  <c r="Z344" i="1" s="1"/>
  <c r="Z353" i="1"/>
  <c r="BP354" i="1"/>
  <c r="Z354" i="1"/>
  <c r="BP358" i="1"/>
  <c r="Z358" i="1"/>
  <c r="Y362" i="1"/>
  <c r="Y369" i="1"/>
  <c r="BP367" i="1"/>
  <c r="BP374" i="1"/>
  <c r="Z374" i="1"/>
  <c r="Z378" i="1" s="1"/>
  <c r="Y378" i="1"/>
  <c r="Y385" i="1"/>
  <c r="BP383" i="1"/>
  <c r="Y391" i="1"/>
  <c r="Z85" i="1"/>
  <c r="Z101" i="1"/>
  <c r="Z103" i="1" s="1"/>
  <c r="Z110" i="1"/>
  <c r="Z114" i="1"/>
  <c r="Z118" i="1"/>
  <c r="Z123" i="1"/>
  <c r="BP123" i="1"/>
  <c r="Z127" i="1"/>
  <c r="Z131" i="1"/>
  <c r="Z140" i="1"/>
  <c r="Z146" i="1" s="1"/>
  <c r="Z143" i="1"/>
  <c r="G662" i="1"/>
  <c r="Z156" i="1"/>
  <c r="Z160" i="1"/>
  <c r="Z162" i="1" s="1"/>
  <c r="BP160" i="1"/>
  <c r="Z177" i="1"/>
  <c r="Z185" i="1"/>
  <c r="Z198" i="1"/>
  <c r="BN200" i="1"/>
  <c r="Z202" i="1"/>
  <c r="Z207" i="1"/>
  <c r="Z209" i="1" s="1"/>
  <c r="BP207" i="1"/>
  <c r="Y210" i="1"/>
  <c r="BN213" i="1"/>
  <c r="BN217" i="1"/>
  <c r="Z219" i="1"/>
  <c r="BN221" i="1"/>
  <c r="Z223" i="1"/>
  <c r="Y226" i="1"/>
  <c r="BN229" i="1"/>
  <c r="Z231" i="1"/>
  <c r="BN233" i="1"/>
  <c r="Z235" i="1"/>
  <c r="BN237" i="1"/>
  <c r="Z243" i="1"/>
  <c r="BN245" i="1"/>
  <c r="K662" i="1"/>
  <c r="Z252" i="1"/>
  <c r="BN254" i="1"/>
  <c r="Z256" i="1"/>
  <c r="BN258" i="1"/>
  <c r="Y259" i="1"/>
  <c r="BN263" i="1"/>
  <c r="Z265" i="1"/>
  <c r="BN266" i="1"/>
  <c r="Z268" i="1"/>
  <c r="BN270" i="1"/>
  <c r="Z275" i="1"/>
  <c r="Z276" i="1" s="1"/>
  <c r="Z280" i="1"/>
  <c r="BP280" i="1"/>
  <c r="Z283" i="1"/>
  <c r="BN285" i="1"/>
  <c r="Z287" i="1"/>
  <c r="BN289" i="1"/>
  <c r="Y290" i="1"/>
  <c r="BN294" i="1"/>
  <c r="Y295" i="1"/>
  <c r="BN299" i="1"/>
  <c r="Z301" i="1"/>
  <c r="Z306" i="1"/>
  <c r="BP306" i="1"/>
  <c r="Z309" i="1"/>
  <c r="BN311" i="1"/>
  <c r="Y312" i="1"/>
  <c r="BN316" i="1"/>
  <c r="Y317" i="1"/>
  <c r="BN320" i="1"/>
  <c r="Y321" i="1"/>
  <c r="BN324" i="1"/>
  <c r="Y325" i="1"/>
  <c r="BP333" i="1"/>
  <c r="Z333" i="1"/>
  <c r="Z334" i="1" s="1"/>
  <c r="Y335" i="1"/>
  <c r="Z338" i="1"/>
  <c r="BN347" i="1"/>
  <c r="BP348" i="1"/>
  <c r="Y350" i="1"/>
  <c r="BP355" i="1"/>
  <c r="BP359" i="1"/>
  <c r="BN366" i="1"/>
  <c r="Z367" i="1"/>
  <c r="BP375" i="1"/>
  <c r="Z383" i="1"/>
  <c r="Y392" i="1"/>
  <c r="BP388" i="1"/>
  <c r="Z388" i="1"/>
  <c r="Y409" i="1"/>
  <c r="Y225" i="1"/>
  <c r="Y303" i="1"/>
  <c r="S662" i="1"/>
  <c r="BP329" i="1"/>
  <c r="BP389" i="1"/>
  <c r="BP406" i="1"/>
  <c r="Z406" i="1"/>
  <c r="BN406" i="1"/>
  <c r="I662" i="1"/>
  <c r="Z200" i="1"/>
  <c r="Z213" i="1"/>
  <c r="Z217" i="1"/>
  <c r="Z221" i="1"/>
  <c r="Z229" i="1"/>
  <c r="Z233" i="1"/>
  <c r="Z237" i="1"/>
  <c r="Z245" i="1"/>
  <c r="Z254" i="1"/>
  <c r="Z258" i="1"/>
  <c r="Z263" i="1"/>
  <c r="BP263" i="1"/>
  <c r="Z266" i="1"/>
  <c r="Z270" i="1"/>
  <c r="Y273" i="1"/>
  <c r="Z285" i="1"/>
  <c r="Z289" i="1"/>
  <c r="Z294" i="1"/>
  <c r="Z295" i="1" s="1"/>
  <c r="BP294" i="1"/>
  <c r="Z299" i="1"/>
  <c r="Z302" i="1" s="1"/>
  <c r="BP299" i="1"/>
  <c r="Y302" i="1"/>
  <c r="Z311" i="1"/>
  <c r="Z316" i="1"/>
  <c r="Z317" i="1" s="1"/>
  <c r="BP316" i="1"/>
  <c r="Z320" i="1"/>
  <c r="Z321" i="1" s="1"/>
  <c r="Z324" i="1"/>
  <c r="Z325" i="1" s="1"/>
  <c r="Z329" i="1"/>
  <c r="Z330" i="1" s="1"/>
  <c r="Y331" i="1"/>
  <c r="Y340" i="1"/>
  <c r="BP337" i="1"/>
  <c r="Z337" i="1"/>
  <c r="Y339" i="1"/>
  <c r="T662" i="1"/>
  <c r="Y345" i="1"/>
  <c r="Z347" i="1"/>
  <c r="Z349" i="1" s="1"/>
  <c r="BP347" i="1"/>
  <c r="U662" i="1"/>
  <c r="BN353" i="1"/>
  <c r="BP353" i="1"/>
  <c r="BP366" i="1"/>
  <c r="Z366" i="1"/>
  <c r="Z369" i="1" s="1"/>
  <c r="Y384" i="1"/>
  <c r="BP382" i="1"/>
  <c r="Z382" i="1"/>
  <c r="Z384" i="1" s="1"/>
  <c r="Z389" i="1"/>
  <c r="Z391" i="1" s="1"/>
  <c r="BN387" i="1"/>
  <c r="BN394" i="1"/>
  <c r="Z396" i="1"/>
  <c r="Z401" i="1"/>
  <c r="Z402" i="1" s="1"/>
  <c r="BP401" i="1"/>
  <c r="Z405" i="1"/>
  <c r="Z408" i="1" s="1"/>
  <c r="BP405" i="1"/>
  <c r="Y408" i="1"/>
  <c r="Z415" i="1"/>
  <c r="Z419" i="1"/>
  <c r="Z423" i="1"/>
  <c r="Z427" i="1"/>
  <c r="BP427" i="1"/>
  <c r="Y430" i="1"/>
  <c r="Z439" i="1"/>
  <c r="Z440" i="1" s="1"/>
  <c r="BP439" i="1"/>
  <c r="Z447" i="1"/>
  <c r="Z455" i="1"/>
  <c r="Z456" i="1" s="1"/>
  <c r="BP455" i="1"/>
  <c r="Z459" i="1"/>
  <c r="BP459" i="1"/>
  <c r="Y464" i="1"/>
  <c r="Y474" i="1"/>
  <c r="Y497" i="1"/>
  <c r="BP477" i="1"/>
  <c r="Z477" i="1"/>
  <c r="BP481" i="1"/>
  <c r="Z481" i="1"/>
  <c r="Z485" i="1"/>
  <c r="BP492" i="1"/>
  <c r="Y496" i="1"/>
  <c r="Y501" i="1"/>
  <c r="Y502" i="1"/>
  <c r="BP499" i="1"/>
  <c r="Z499" i="1"/>
  <c r="Z501" i="1" s="1"/>
  <c r="BP533" i="1"/>
  <c r="Y536" i="1"/>
  <c r="BP546" i="1"/>
  <c r="Z546" i="1"/>
  <c r="Z551" i="1"/>
  <c r="BP553" i="1"/>
  <c r="Y556" i="1"/>
  <c r="BP559" i="1"/>
  <c r="Z559" i="1"/>
  <c r="BP566" i="1"/>
  <c r="Z566" i="1"/>
  <c r="BP572" i="1"/>
  <c r="Z572" i="1"/>
  <c r="Y575" i="1"/>
  <c r="W662" i="1"/>
  <c r="BN416" i="1"/>
  <c r="BN420" i="1"/>
  <c r="Y425" i="1"/>
  <c r="BN428" i="1"/>
  <c r="BN432" i="1"/>
  <c r="BN444" i="1"/>
  <c r="BN448" i="1"/>
  <c r="BN460" i="1"/>
  <c r="BP467" i="1"/>
  <c r="Z467" i="1"/>
  <c r="Z468" i="1" s="1"/>
  <c r="Y469" i="1"/>
  <c r="BP478" i="1"/>
  <c r="BP482" i="1"/>
  <c r="BP500" i="1"/>
  <c r="Z662" i="1"/>
  <c r="BP516" i="1"/>
  <c r="Z516" i="1"/>
  <c r="BP547" i="1"/>
  <c r="BP560" i="1"/>
  <c r="Y563" i="1"/>
  <c r="BP567" i="1"/>
  <c r="BP569" i="1"/>
  <c r="Z569" i="1"/>
  <c r="Y424" i="1"/>
  <c r="Y436" i="1"/>
  <c r="Y452" i="1"/>
  <c r="BP488" i="1"/>
  <c r="Z488" i="1"/>
  <c r="BN504" i="1"/>
  <c r="Y506" i="1"/>
  <c r="BP504" i="1"/>
  <c r="BP517" i="1"/>
  <c r="Y520" i="1"/>
  <c r="BP550" i="1"/>
  <c r="Z550" i="1"/>
  <c r="BP570" i="1"/>
  <c r="V662" i="1"/>
  <c r="Z416" i="1"/>
  <c r="Z424" i="1" s="1"/>
  <c r="Z420" i="1"/>
  <c r="Z428" i="1"/>
  <c r="Z432" i="1"/>
  <c r="BP432" i="1"/>
  <c r="Z444" i="1"/>
  <c r="BP444" i="1"/>
  <c r="Z448" i="1"/>
  <c r="Y451" i="1"/>
  <c r="Z460" i="1"/>
  <c r="BP463" i="1"/>
  <c r="Z463" i="1"/>
  <c r="Y475" i="1"/>
  <c r="Y662" i="1"/>
  <c r="BP473" i="1"/>
  <c r="Z473" i="1"/>
  <c r="Z474" i="1" s="1"/>
  <c r="BP485" i="1"/>
  <c r="BP491" i="1"/>
  <c r="Z491" i="1"/>
  <c r="BP495" i="1"/>
  <c r="Z495" i="1"/>
  <c r="Z504" i="1"/>
  <c r="Z506" i="1" s="1"/>
  <c r="Y507" i="1"/>
  <c r="Z517" i="1"/>
  <c r="BP532" i="1"/>
  <c r="Z532" i="1"/>
  <c r="Y557" i="1"/>
  <c r="BP551" i="1"/>
  <c r="BP555" i="1"/>
  <c r="Z555" i="1"/>
  <c r="Z570" i="1"/>
  <c r="BN590" i="1"/>
  <c r="Z591" i="1"/>
  <c r="BP591" i="1"/>
  <c r="Z593" i="1"/>
  <c r="BP593" i="1"/>
  <c r="Z595" i="1"/>
  <c r="BP595" i="1"/>
  <c r="Y597" i="1"/>
  <c r="BN607" i="1"/>
  <c r="Z608" i="1"/>
  <c r="BP608" i="1"/>
  <c r="Z610" i="1"/>
  <c r="BP610" i="1"/>
  <c r="Z612" i="1"/>
  <c r="BP612" i="1"/>
  <c r="BN628" i="1"/>
  <c r="Z629" i="1"/>
  <c r="BP629" i="1"/>
  <c r="Z631" i="1"/>
  <c r="BP631" i="1"/>
  <c r="Z641" i="1"/>
  <c r="Z642" i="1" s="1"/>
  <c r="BP641" i="1"/>
  <c r="Y647" i="1"/>
  <c r="BN649" i="1"/>
  <c r="Y650" i="1"/>
  <c r="AB662" i="1"/>
  <c r="BN510" i="1"/>
  <c r="Y511" i="1"/>
  <c r="Y574" i="1"/>
  <c r="BN577" i="1"/>
  <c r="BN584" i="1"/>
  <c r="BN601" i="1"/>
  <c r="BN618" i="1"/>
  <c r="BN636" i="1"/>
  <c r="Y643" i="1"/>
  <c r="BN645" i="1"/>
  <c r="Y646" i="1"/>
  <c r="AC662" i="1"/>
  <c r="Z515" i="1"/>
  <c r="Z518" i="1"/>
  <c r="Z522" i="1"/>
  <c r="Z523" i="1" s="1"/>
  <c r="Z526" i="1"/>
  <c r="Z527" i="1" s="1"/>
  <c r="Z531" i="1"/>
  <c r="BP531" i="1"/>
  <c r="Z534" i="1"/>
  <c r="Z539" i="1"/>
  <c r="Z540" i="1" s="1"/>
  <c r="Z545" i="1"/>
  <c r="BP545" i="1"/>
  <c r="Z549" i="1"/>
  <c r="Z552" i="1"/>
  <c r="Z561" i="1"/>
  <c r="Z565" i="1"/>
  <c r="Z571" i="1"/>
  <c r="BN591" i="1"/>
  <c r="BN608" i="1"/>
  <c r="BN629" i="1"/>
  <c r="Y639" i="1"/>
  <c r="BN641" i="1"/>
  <c r="Z649" i="1"/>
  <c r="Z650" i="1" s="1"/>
  <c r="BP649" i="1"/>
  <c r="Z645" i="1"/>
  <c r="Z646" i="1" s="1"/>
  <c r="Z614" i="1" l="1"/>
  <c r="Z597" i="1"/>
  <c r="Z435" i="1"/>
  <c r="Z397" i="1"/>
  <c r="Z157" i="1"/>
  <c r="Z136" i="1"/>
  <c r="Z167" i="1"/>
  <c r="X655" i="1"/>
  <c r="Z519" i="1"/>
  <c r="Z632" i="1"/>
  <c r="Z451" i="1"/>
  <c r="Z225" i="1"/>
  <c r="Z247" i="1"/>
  <c r="Z72" i="1"/>
  <c r="Y654" i="1"/>
  <c r="Y653" i="1"/>
  <c r="Z259" i="1"/>
  <c r="Y656" i="1"/>
  <c r="Z35" i="1"/>
  <c r="Y655" i="1"/>
  <c r="Z496" i="1"/>
  <c r="Z312" i="1"/>
  <c r="Z119" i="1"/>
  <c r="Z203" i="1"/>
  <c r="Z88" i="1"/>
  <c r="Z574" i="1"/>
  <c r="Z339" i="1"/>
  <c r="Y652" i="1"/>
  <c r="Z186" i="1"/>
  <c r="Z79" i="1"/>
  <c r="Z556" i="1"/>
  <c r="Z535" i="1"/>
  <c r="Z562" i="1"/>
  <c r="Z464" i="1"/>
  <c r="Z429" i="1"/>
  <c r="Z272" i="1"/>
  <c r="Z128" i="1"/>
  <c r="Z362" i="1"/>
  <c r="Z239" i="1"/>
  <c r="Z54" i="1"/>
  <c r="Z111" i="1"/>
  <c r="Z290" i="1"/>
  <c r="Z214" i="1"/>
  <c r="Z180" i="1"/>
  <c r="Z657" i="1" l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<sst xmlns="http://schemas.openxmlformats.org/spreadsheetml/2006/main" count="3063" uniqueCount="1078">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</sst>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topLeftCell="A3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802"/>
      <c r="F1" s="802"/>
      <c r="G1" s="12" t="s">
        <v>1</v>
      </c>
      <c r="H1" s="1108" t="s">
        <v>2</v>
      </c>
      <c r="I1" s="802"/>
      <c r="J1" s="802"/>
      <c r="K1" s="802"/>
      <c r="L1" s="802"/>
      <c r="M1" s="802"/>
      <c r="N1" s="802"/>
      <c r="O1" s="802"/>
      <c r="P1" s="802"/>
      <c r="Q1" s="802"/>
      <c r="R1" s="1180" t="s">
        <v>3</v>
      </c>
      <c r="S1" s="802"/>
      <c r="T1" s="8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8"/>
      <c r="Q3" s="768"/>
      <c r="R3" s="768"/>
      <c r="S3" s="768"/>
      <c r="T3" s="768"/>
      <c r="U3" s="768"/>
      <c r="V3" s="768"/>
      <c r="W3" s="76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6" t="s">
        <v>8</v>
      </c>
      <c r="B5" s="818"/>
      <c r="C5" s="811"/>
      <c r="D5" s="909"/>
      <c r="E5" s="911"/>
      <c r="F5" s="844" t="s">
        <v>9</v>
      </c>
      <c r="G5" s="811"/>
      <c r="H5" s="909" t="s">
        <v>1077</v>
      </c>
      <c r="I5" s="910"/>
      <c r="J5" s="910"/>
      <c r="K5" s="910"/>
      <c r="L5" s="910"/>
      <c r="M5" s="911"/>
      <c r="N5" s="58"/>
      <c r="P5" s="24" t="s">
        <v>10</v>
      </c>
      <c r="Q5" s="812">
        <v>45611</v>
      </c>
      <c r="R5" s="813"/>
      <c r="T5" s="1020" t="s">
        <v>11</v>
      </c>
      <c r="U5" s="829"/>
      <c r="V5" s="1022" t="s">
        <v>12</v>
      </c>
      <c r="W5" s="813"/>
      <c r="AB5" s="51"/>
      <c r="AC5" s="51"/>
      <c r="AD5" s="51"/>
      <c r="AE5" s="51"/>
    </row>
    <row r="6" spans="1:32" s="755" customFormat="1" ht="24" customHeight="1" x14ac:dyDescent="0.2">
      <c r="A6" s="1056" t="s">
        <v>13</v>
      </c>
      <c r="B6" s="818"/>
      <c r="C6" s="811"/>
      <c r="D6" s="918" t="s">
        <v>14</v>
      </c>
      <c r="E6" s="919"/>
      <c r="F6" s="919"/>
      <c r="G6" s="919"/>
      <c r="H6" s="919"/>
      <c r="I6" s="919"/>
      <c r="J6" s="919"/>
      <c r="K6" s="919"/>
      <c r="L6" s="919"/>
      <c r="M6" s="813"/>
      <c r="N6" s="59"/>
      <c r="P6" s="24" t="s">
        <v>15</v>
      </c>
      <c r="Q6" s="827" t="str">
        <f>IF(Q5=0," ",CHOOSE(WEEKDAY(Q5,2),"Понедельник","Вторник","Среда","Четверг","Пятница","Суббота","Воскресенье"))</f>
        <v>Пятница</v>
      </c>
      <c r="R6" s="766"/>
      <c r="T6" s="1032" t="s">
        <v>16</v>
      </c>
      <c r="U6" s="829"/>
      <c r="V6" s="927" t="s">
        <v>17</v>
      </c>
      <c r="W6" s="928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39" t="str">
        <f>IFERROR(VLOOKUP(DeliveryAddress,Table,3,0),1)</f>
        <v>1</v>
      </c>
      <c r="E7" s="1140"/>
      <c r="F7" s="1140"/>
      <c r="G7" s="1140"/>
      <c r="H7" s="1140"/>
      <c r="I7" s="1140"/>
      <c r="J7" s="1140"/>
      <c r="K7" s="1140"/>
      <c r="L7" s="1140"/>
      <c r="M7" s="1026"/>
      <c r="N7" s="60"/>
      <c r="P7" s="24"/>
      <c r="Q7" s="42"/>
      <c r="R7" s="42"/>
      <c r="T7" s="768"/>
      <c r="U7" s="829"/>
      <c r="V7" s="929"/>
      <c r="W7" s="930"/>
      <c r="AB7" s="51"/>
      <c r="AC7" s="51"/>
      <c r="AD7" s="51"/>
      <c r="AE7" s="51"/>
    </row>
    <row r="8" spans="1:32" s="755" customFormat="1" ht="25.5" customHeight="1" x14ac:dyDescent="0.2">
      <c r="A8" s="784" t="s">
        <v>18</v>
      </c>
      <c r="B8" s="785"/>
      <c r="C8" s="786"/>
      <c r="D8" s="1150"/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19</v>
      </c>
      <c r="Q8" s="1025">
        <v>0.375</v>
      </c>
      <c r="R8" s="1026"/>
      <c r="T8" s="768"/>
      <c r="U8" s="829"/>
      <c r="V8" s="929"/>
      <c r="W8" s="930"/>
      <c r="AB8" s="51"/>
      <c r="AC8" s="51"/>
      <c r="AD8" s="51"/>
      <c r="AE8" s="51"/>
    </row>
    <row r="9" spans="1:32" s="755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864"/>
      <c r="E9" s="865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982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9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53"/>
      <c r="P9" s="26" t="s">
        <v>20</v>
      </c>
      <c r="Q9" s="1072"/>
      <c r="R9" s="850"/>
      <c r="T9" s="768"/>
      <c r="U9" s="829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864"/>
      <c r="E10" s="865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947" t="str">
        <f>IFERROR(VLOOKUP($D$10,Proxy,2,FALSE),"")</f>
        <v/>
      </c>
      <c r="I10" s="768"/>
      <c r="J10" s="768"/>
      <c r="K10" s="768"/>
      <c r="L10" s="768"/>
      <c r="M10" s="768"/>
      <c r="N10" s="754"/>
      <c r="P10" s="26" t="s">
        <v>21</v>
      </c>
      <c r="Q10" s="1033"/>
      <c r="R10" s="1034"/>
      <c r="U10" s="24" t="s">
        <v>22</v>
      </c>
      <c r="V10" s="1182" t="s">
        <v>23</v>
      </c>
      <c r="W10" s="928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6"/>
      <c r="R11" s="813"/>
      <c r="U11" s="24" t="s">
        <v>26</v>
      </c>
      <c r="V11" s="849" t="s">
        <v>27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96" t="s">
        <v>28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1"/>
      <c r="N12" s="62"/>
      <c r="P12" s="24" t="s">
        <v>29</v>
      </c>
      <c r="Q12" s="1025"/>
      <c r="R12" s="1026"/>
      <c r="S12" s="23"/>
      <c r="U12" s="24"/>
      <c r="V12" s="802"/>
      <c r="W12" s="768"/>
      <c r="AB12" s="51"/>
      <c r="AC12" s="51"/>
      <c r="AD12" s="51"/>
      <c r="AE12" s="51"/>
    </row>
    <row r="13" spans="1:32" s="755" customFormat="1" ht="23.25" customHeight="1" x14ac:dyDescent="0.2">
      <c r="A13" s="996" t="s">
        <v>30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1"/>
      <c r="N13" s="62"/>
      <c r="O13" s="26"/>
      <c r="P13" s="26" t="s">
        <v>31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96" t="s">
        <v>32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8" t="s">
        <v>33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1"/>
      <c r="N15" s="63"/>
      <c r="P15" s="1040" t="s">
        <v>34</v>
      </c>
      <c r="Q15" s="802"/>
      <c r="R15" s="802"/>
      <c r="S15" s="802"/>
      <c r="T15" s="8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1"/>
      <c r="Q16" s="1041"/>
      <c r="R16" s="1041"/>
      <c r="S16" s="1041"/>
      <c r="T16" s="10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1062" t="s">
        <v>37</v>
      </c>
      <c r="D17" s="773" t="s">
        <v>38</v>
      </c>
      <c r="E17" s="77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1112"/>
      <c r="R17" s="1112"/>
      <c r="S17" s="1112"/>
      <c r="T17" s="774"/>
      <c r="U17" s="810" t="s">
        <v>50</v>
      </c>
      <c r="V17" s="811"/>
      <c r="W17" s="773" t="s">
        <v>51</v>
      </c>
      <c r="X17" s="773" t="s">
        <v>52</v>
      </c>
      <c r="Y17" s="808" t="s">
        <v>53</v>
      </c>
      <c r="Z17" s="942" t="s">
        <v>54</v>
      </c>
      <c r="AA17" s="838" t="s">
        <v>55</v>
      </c>
      <c r="AB17" s="838" t="s">
        <v>56</v>
      </c>
      <c r="AC17" s="838" t="s">
        <v>57</v>
      </c>
      <c r="AD17" s="838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783"/>
      <c r="B18" s="783"/>
      <c r="C18" s="783"/>
      <c r="D18" s="775"/>
      <c r="E18" s="776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75"/>
      <c r="Q18" s="1113"/>
      <c r="R18" s="1113"/>
      <c r="S18" s="1113"/>
      <c r="T18" s="776"/>
      <c r="U18" s="67" t="s">
        <v>60</v>
      </c>
      <c r="V18" s="67" t="s">
        <v>61</v>
      </c>
      <c r="W18" s="783"/>
      <c r="X18" s="783"/>
      <c r="Y18" s="809"/>
      <c r="Z18" s="943"/>
      <c r="AA18" s="946"/>
      <c r="AB18" s="946"/>
      <c r="AC18" s="946"/>
      <c r="AD18" s="841"/>
      <c r="AE18" s="842"/>
      <c r="AF18" s="843"/>
      <c r="AG18" s="66"/>
      <c r="BD18" s="65"/>
    </row>
    <row r="19" spans="1:68" ht="27.75" hidden="1" customHeight="1" x14ac:dyDescent="0.2">
      <c r="A19" s="965" t="s">
        <v>62</v>
      </c>
      <c r="B19" s="966"/>
      <c r="C19" s="966"/>
      <c r="D19" s="966"/>
      <c r="E19" s="966"/>
      <c r="F19" s="966"/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  <c r="R19" s="966"/>
      <c r="S19" s="966"/>
      <c r="T19" s="966"/>
      <c r="U19" s="966"/>
      <c r="V19" s="966"/>
      <c r="W19" s="966"/>
      <c r="X19" s="966"/>
      <c r="Y19" s="966"/>
      <c r="Z19" s="966"/>
      <c r="AA19" s="48"/>
      <c r="AB19" s="48"/>
      <c r="AC19" s="48"/>
    </row>
    <row r="20" spans="1:68" ht="16.5" hidden="1" customHeight="1" x14ac:dyDescent="0.25">
      <c r="A20" s="790" t="s">
        <v>62</v>
      </c>
      <c r="B20" s="768"/>
      <c r="C20" s="768"/>
      <c r="D20" s="768"/>
      <c r="E20" s="768"/>
      <c r="F20" s="768"/>
      <c r="G20" s="768"/>
      <c r="H20" s="768"/>
      <c r="I20" s="7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56"/>
      <c r="AB20" s="756"/>
      <c r="AC20" s="756"/>
    </row>
    <row r="21" spans="1:68" ht="14.25" hidden="1" customHeight="1" x14ac:dyDescent="0.25">
      <c r="A21" s="794" t="s">
        <v>63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1"/>
      <c r="R22" s="771"/>
      <c r="S22" s="771"/>
      <c r="T22" s="772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67"/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9"/>
      <c r="P23" s="788" t="s">
        <v>70</v>
      </c>
      <c r="Q23" s="785"/>
      <c r="R23" s="785"/>
      <c r="S23" s="785"/>
      <c r="T23" s="785"/>
      <c r="U23" s="785"/>
      <c r="V23" s="786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68"/>
      <c r="B24" s="768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9"/>
      <c r="P24" s="788" t="s">
        <v>70</v>
      </c>
      <c r="Q24" s="785"/>
      <c r="R24" s="785"/>
      <c r="S24" s="785"/>
      <c r="T24" s="785"/>
      <c r="U24" s="785"/>
      <c r="V24" s="786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94" t="s">
        <v>72</v>
      </c>
      <c r="B25" s="768"/>
      <c r="C25" s="768"/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71"/>
      <c r="R26" s="771"/>
      <c r="S26" s="771"/>
      <c r="T26" s="772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0" t="s">
        <v>79</v>
      </c>
      <c r="Q27" s="771"/>
      <c r="R27" s="771"/>
      <c r="S27" s="771"/>
      <c r="T27" s="772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1"/>
      <c r="R28" s="771"/>
      <c r="S28" s="771"/>
      <c r="T28" s="772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1"/>
      <c r="R29" s="771"/>
      <c r="S29" s="771"/>
      <c r="T29" s="772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1"/>
      <c r="R30" s="771"/>
      <c r="S30" s="771"/>
      <c r="T30" s="772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5" t="s">
        <v>91</v>
      </c>
      <c r="Q31" s="771"/>
      <c r="R31" s="771"/>
      <c r="S31" s="771"/>
      <c r="T31" s="772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1"/>
      <c r="R32" s="771"/>
      <c r="S32" s="771"/>
      <c r="T32" s="772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5" t="s">
        <v>98</v>
      </c>
      <c r="Q33" s="771"/>
      <c r="R33" s="771"/>
      <c r="S33" s="771"/>
      <c r="T33" s="772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1"/>
      <c r="R34" s="771"/>
      <c r="S34" s="771"/>
      <c r="T34" s="772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67"/>
      <c r="B35" s="768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9"/>
      <c r="P35" s="788" t="s">
        <v>70</v>
      </c>
      <c r="Q35" s="785"/>
      <c r="R35" s="785"/>
      <c r="S35" s="785"/>
      <c r="T35" s="785"/>
      <c r="U35" s="785"/>
      <c r="V35" s="786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68"/>
      <c r="B36" s="768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9"/>
      <c r="P36" s="788" t="s">
        <v>70</v>
      </c>
      <c r="Q36" s="785"/>
      <c r="R36" s="785"/>
      <c r="S36" s="785"/>
      <c r="T36" s="785"/>
      <c r="U36" s="785"/>
      <c r="V36" s="786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94" t="s">
        <v>102</v>
      </c>
      <c r="B37" s="768"/>
      <c r="C37" s="768"/>
      <c r="D37" s="768"/>
      <c r="E37" s="768"/>
      <c r="F37" s="768"/>
      <c r="G37" s="768"/>
      <c r="H37" s="768"/>
      <c r="I37" s="768"/>
      <c r="J37" s="768"/>
      <c r="K37" s="768"/>
      <c r="L37" s="768"/>
      <c r="M37" s="768"/>
      <c r="N37" s="768"/>
      <c r="O37" s="768"/>
      <c r="P37" s="768"/>
      <c r="Q37" s="768"/>
      <c r="R37" s="768"/>
      <c r="S37" s="768"/>
      <c r="T37" s="768"/>
      <c r="U37" s="768"/>
      <c r="V37" s="768"/>
      <c r="W37" s="768"/>
      <c r="X37" s="768"/>
      <c r="Y37" s="768"/>
      <c r="Z37" s="76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1"/>
      <c r="R38" s="771"/>
      <c r="S38" s="771"/>
      <c r="T38" s="772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67"/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9"/>
      <c r="P39" s="788" t="s">
        <v>70</v>
      </c>
      <c r="Q39" s="785"/>
      <c r="R39" s="785"/>
      <c r="S39" s="785"/>
      <c r="T39" s="785"/>
      <c r="U39" s="785"/>
      <c r="V39" s="786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68"/>
      <c r="B40" s="768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9"/>
      <c r="P40" s="788" t="s">
        <v>70</v>
      </c>
      <c r="Q40" s="785"/>
      <c r="R40" s="785"/>
      <c r="S40" s="785"/>
      <c r="T40" s="785"/>
      <c r="U40" s="785"/>
      <c r="V40" s="786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94" t="s">
        <v>108</v>
      </c>
      <c r="B41" s="768"/>
      <c r="C41" s="768"/>
      <c r="D41" s="768"/>
      <c r="E41" s="768"/>
      <c r="F41" s="768"/>
      <c r="G41" s="768"/>
      <c r="H41" s="768"/>
      <c r="I41" s="768"/>
      <c r="J41" s="768"/>
      <c r="K41" s="768"/>
      <c r="L41" s="768"/>
      <c r="M41" s="768"/>
      <c r="N41" s="768"/>
      <c r="O41" s="768"/>
      <c r="P41" s="768"/>
      <c r="Q41" s="768"/>
      <c r="R41" s="768"/>
      <c r="S41" s="768"/>
      <c r="T41" s="768"/>
      <c r="U41" s="768"/>
      <c r="V41" s="768"/>
      <c r="W41" s="768"/>
      <c r="X41" s="768"/>
      <c r="Y41" s="768"/>
      <c r="Z41" s="76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1"/>
      <c r="R42" s="771"/>
      <c r="S42" s="771"/>
      <c r="T42" s="772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67"/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9"/>
      <c r="P43" s="788" t="s">
        <v>70</v>
      </c>
      <c r="Q43" s="785"/>
      <c r="R43" s="785"/>
      <c r="S43" s="785"/>
      <c r="T43" s="785"/>
      <c r="U43" s="785"/>
      <c r="V43" s="786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68"/>
      <c r="B44" s="768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9"/>
      <c r="P44" s="788" t="s">
        <v>70</v>
      </c>
      <c r="Q44" s="785"/>
      <c r="R44" s="785"/>
      <c r="S44" s="785"/>
      <c r="T44" s="785"/>
      <c r="U44" s="785"/>
      <c r="V44" s="786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65" t="s">
        <v>111</v>
      </c>
      <c r="B45" s="966"/>
      <c r="C45" s="966"/>
      <c r="D45" s="966"/>
      <c r="E45" s="966"/>
      <c r="F45" s="966"/>
      <c r="G45" s="966"/>
      <c r="H45" s="966"/>
      <c r="I45" s="966"/>
      <c r="J45" s="966"/>
      <c r="K45" s="966"/>
      <c r="L45" s="966"/>
      <c r="M45" s="966"/>
      <c r="N45" s="966"/>
      <c r="O45" s="966"/>
      <c r="P45" s="966"/>
      <c r="Q45" s="966"/>
      <c r="R45" s="966"/>
      <c r="S45" s="966"/>
      <c r="T45" s="966"/>
      <c r="U45" s="966"/>
      <c r="V45" s="966"/>
      <c r="W45" s="966"/>
      <c r="X45" s="966"/>
      <c r="Y45" s="966"/>
      <c r="Z45" s="966"/>
      <c r="AA45" s="48"/>
      <c r="AB45" s="48"/>
      <c r="AC45" s="48"/>
    </row>
    <row r="46" spans="1:68" ht="16.5" hidden="1" customHeight="1" x14ac:dyDescent="0.25">
      <c r="A46" s="790" t="s">
        <v>112</v>
      </c>
      <c r="B46" s="768"/>
      <c r="C46" s="768"/>
      <c r="D46" s="768"/>
      <c r="E46" s="76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56"/>
      <c r="AB46" s="756"/>
      <c r="AC46" s="756"/>
    </row>
    <row r="47" spans="1:68" ht="14.25" hidden="1" customHeight="1" x14ac:dyDescent="0.25">
      <c r="A47" s="794" t="s">
        <v>113</v>
      </c>
      <c r="B47" s="768"/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1"/>
      <c r="R48" s="771"/>
      <c r="S48" s="771"/>
      <c r="T48" s="772"/>
      <c r="U48" s="34"/>
      <c r="V48" s="34"/>
      <c r="W48" s="35" t="s">
        <v>68</v>
      </c>
      <c r="X48" s="761">
        <v>200</v>
      </c>
      <c r="Y48" s="762">
        <f t="shared" ref="Y48:Y53" si="6">IFERROR(IF(X48="",0,CEILING((X48/$H48),1)*$H48),"")</f>
        <v>205.20000000000002</v>
      </c>
      <c r="Z48" s="36">
        <f>IFERROR(IF(Y48=0,"",ROUNDUP(Y48/H48,0)*0.02175),"")</f>
        <v>0.41324999999999995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208.88888888888889</v>
      </c>
      <c r="BN48" s="64">
        <f t="shared" ref="BN48:BN53" si="8">IFERROR(Y48*I48/H48,"0")</f>
        <v>214.32</v>
      </c>
      <c r="BO48" s="64">
        <f t="shared" ref="BO48:BO53" si="9">IFERROR(1/J48*(X48/H48),"0")</f>
        <v>0.3306878306878307</v>
      </c>
      <c r="BP48" s="64">
        <f t="shared" ref="BP48:BP53" si="10">IFERROR(1/J48*(Y48/H48),"0")</f>
        <v>0.33928571428571425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1"/>
      <c r="R49" s="771"/>
      <c r="S49" s="771"/>
      <c r="T49" s="772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1"/>
      <c r="R50" s="771"/>
      <c r="S50" s="771"/>
      <c r="T50" s="772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1"/>
      <c r="R51" s="771"/>
      <c r="S51" s="771"/>
      <c r="T51" s="772"/>
      <c r="U51" s="34"/>
      <c r="V51" s="34"/>
      <c r="W51" s="35" t="s">
        <v>68</v>
      </c>
      <c r="X51" s="761">
        <v>200</v>
      </c>
      <c r="Y51" s="762">
        <f t="shared" si="6"/>
        <v>200</v>
      </c>
      <c r="Z51" s="36">
        <f>IFERROR(IF(Y51=0,"",ROUNDUP(Y51/H51,0)*0.00902),"")</f>
        <v>0.45100000000000001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210.5</v>
      </c>
      <c r="BN51" s="64">
        <f t="shared" si="8"/>
        <v>210.5</v>
      </c>
      <c r="BO51" s="64">
        <f t="shared" si="9"/>
        <v>0.37878787878787878</v>
      </c>
      <c r="BP51" s="64">
        <f t="shared" si="10"/>
        <v>0.37878787878787878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1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1"/>
      <c r="R52" s="771"/>
      <c r="S52" s="771"/>
      <c r="T52" s="772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1"/>
      <c r="R53" s="771"/>
      <c r="S53" s="771"/>
      <c r="T53" s="772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7"/>
      <c r="B54" s="768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9"/>
      <c r="P54" s="788" t="s">
        <v>70</v>
      </c>
      <c r="Q54" s="785"/>
      <c r="R54" s="785"/>
      <c r="S54" s="785"/>
      <c r="T54" s="785"/>
      <c r="U54" s="785"/>
      <c r="V54" s="786"/>
      <c r="W54" s="37" t="s">
        <v>71</v>
      </c>
      <c r="X54" s="763">
        <f>IFERROR(X48/H48,"0")+IFERROR(X49/H49,"0")+IFERROR(X50/H50,"0")+IFERROR(X51/H51,"0")+IFERROR(X52/H52,"0")+IFERROR(X53/H53,"0")</f>
        <v>68.518518518518519</v>
      </c>
      <c r="Y54" s="763">
        <f>IFERROR(Y48/H48,"0")+IFERROR(Y49/H49,"0")+IFERROR(Y50/H50,"0")+IFERROR(Y51/H51,"0")+IFERROR(Y52/H52,"0")+IFERROR(Y53/H53,"0")</f>
        <v>69</v>
      </c>
      <c r="Z54" s="763">
        <f>IFERROR(IF(Z48="",0,Z48),"0")+IFERROR(IF(Z49="",0,Z49),"0")+IFERROR(IF(Z50="",0,Z50),"0")+IFERROR(IF(Z51="",0,Z51),"0")+IFERROR(IF(Z52="",0,Z52),"0")+IFERROR(IF(Z53="",0,Z53),"0")</f>
        <v>0.86424999999999996</v>
      </c>
      <c r="AA54" s="764"/>
      <c r="AB54" s="764"/>
      <c r="AC54" s="764"/>
    </row>
    <row r="55" spans="1:68" x14ac:dyDescent="0.2">
      <c r="A55" s="768"/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9"/>
      <c r="P55" s="788" t="s">
        <v>70</v>
      </c>
      <c r="Q55" s="785"/>
      <c r="R55" s="785"/>
      <c r="S55" s="785"/>
      <c r="T55" s="785"/>
      <c r="U55" s="785"/>
      <c r="V55" s="786"/>
      <c r="W55" s="37" t="s">
        <v>68</v>
      </c>
      <c r="X55" s="763">
        <f>IFERROR(SUM(X48:X53),"0")</f>
        <v>400</v>
      </c>
      <c r="Y55" s="763">
        <f>IFERROR(SUM(Y48:Y53),"0")</f>
        <v>405.20000000000005</v>
      </c>
      <c r="Z55" s="37"/>
      <c r="AA55" s="764"/>
      <c r="AB55" s="764"/>
      <c r="AC55" s="764"/>
    </row>
    <row r="56" spans="1:68" ht="14.25" hidden="1" customHeight="1" x14ac:dyDescent="0.25">
      <c r="A56" s="794" t="s">
        <v>72</v>
      </c>
      <c r="B56" s="768"/>
      <c r="C56" s="768"/>
      <c r="D56" s="768"/>
      <c r="E56" s="76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  <c r="U56" s="768"/>
      <c r="V56" s="768"/>
      <c r="W56" s="768"/>
      <c r="X56" s="768"/>
      <c r="Y56" s="768"/>
      <c r="Z56" s="76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1"/>
      <c r="R57" s="771"/>
      <c r="S57" s="771"/>
      <c r="T57" s="772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1"/>
      <c r="R58" s="771"/>
      <c r="S58" s="771"/>
      <c r="T58" s="772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67"/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9"/>
      <c r="P59" s="788" t="s">
        <v>70</v>
      </c>
      <c r="Q59" s="785"/>
      <c r="R59" s="785"/>
      <c r="S59" s="785"/>
      <c r="T59" s="785"/>
      <c r="U59" s="785"/>
      <c r="V59" s="786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68"/>
      <c r="B60" s="768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9"/>
      <c r="P60" s="788" t="s">
        <v>70</v>
      </c>
      <c r="Q60" s="785"/>
      <c r="R60" s="785"/>
      <c r="S60" s="785"/>
      <c r="T60" s="785"/>
      <c r="U60" s="785"/>
      <c r="V60" s="786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0" t="s">
        <v>137</v>
      </c>
      <c r="B61" s="768"/>
      <c r="C61" s="768"/>
      <c r="D61" s="768"/>
      <c r="E61" s="768"/>
      <c r="F61" s="768"/>
      <c r="G61" s="768"/>
      <c r="H61" s="768"/>
      <c r="I61" s="768"/>
      <c r="J61" s="768"/>
      <c r="K61" s="768"/>
      <c r="L61" s="768"/>
      <c r="M61" s="768"/>
      <c r="N61" s="768"/>
      <c r="O61" s="768"/>
      <c r="P61" s="768"/>
      <c r="Q61" s="768"/>
      <c r="R61" s="768"/>
      <c r="S61" s="768"/>
      <c r="T61" s="768"/>
      <c r="U61" s="768"/>
      <c r="V61" s="768"/>
      <c r="W61" s="768"/>
      <c r="X61" s="768"/>
      <c r="Y61" s="768"/>
      <c r="Z61" s="768"/>
      <c r="AA61" s="756"/>
      <c r="AB61" s="756"/>
      <c r="AC61" s="756"/>
    </row>
    <row r="62" spans="1:68" ht="14.25" hidden="1" customHeight="1" x14ac:dyDescent="0.25">
      <c r="A62" s="794" t="s">
        <v>113</v>
      </c>
      <c r="B62" s="768"/>
      <c r="C62" s="768"/>
      <c r="D62" s="768"/>
      <c r="E62" s="768"/>
      <c r="F62" s="768"/>
      <c r="G62" s="768"/>
      <c r="H62" s="768"/>
      <c r="I62" s="768"/>
      <c r="J62" s="768"/>
      <c r="K62" s="768"/>
      <c r="L62" s="768"/>
      <c r="M62" s="768"/>
      <c r="N62" s="768"/>
      <c r="O62" s="768"/>
      <c r="P62" s="768"/>
      <c r="Q62" s="768"/>
      <c r="R62" s="768"/>
      <c r="S62" s="768"/>
      <c r="T62" s="768"/>
      <c r="U62" s="768"/>
      <c r="V62" s="768"/>
      <c r="W62" s="768"/>
      <c r="X62" s="768"/>
      <c r="Y62" s="768"/>
      <c r="Z62" s="76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71"/>
      <c r="R63" s="771"/>
      <c r="S63" s="771"/>
      <c r="T63" s="772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1"/>
      <c r="R64" s="771"/>
      <c r="S64" s="771"/>
      <c r="T64" s="772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1"/>
      <c r="R65" s="771"/>
      <c r="S65" s="771"/>
      <c r="T65" s="772"/>
      <c r="U65" s="34"/>
      <c r="V65" s="34"/>
      <c r="W65" s="35" t="s">
        <v>68</v>
      </c>
      <c r="X65" s="761">
        <v>400</v>
      </c>
      <c r="Y65" s="76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1"/>
      <c r="R66" s="771"/>
      <c r="S66" s="771"/>
      <c r="T66" s="772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5" t="s">
        <v>154</v>
      </c>
      <c r="Q67" s="771"/>
      <c r="R67" s="771"/>
      <c r="S67" s="771"/>
      <c r="T67" s="772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1"/>
      <c r="R68" s="771"/>
      <c r="S68" s="771"/>
      <c r="T68" s="772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1"/>
      <c r="R69" s="771"/>
      <c r="S69" s="771"/>
      <c r="T69" s="772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2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1"/>
      <c r="R70" s="771"/>
      <c r="S70" s="771"/>
      <c r="T70" s="772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7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1"/>
      <c r="R71" s="771"/>
      <c r="S71" s="771"/>
      <c r="T71" s="772"/>
      <c r="U71" s="34"/>
      <c r="V71" s="34"/>
      <c r="W71" s="35" t="s">
        <v>68</v>
      </c>
      <c r="X71" s="761">
        <v>360</v>
      </c>
      <c r="Y71" s="762">
        <f t="shared" si="11"/>
        <v>360</v>
      </c>
      <c r="Z71" s="36">
        <f>IFERROR(IF(Y71=0,"",ROUNDUP(Y71/H71,0)*0.00902),"")</f>
        <v>0.72160000000000002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376.79999999999995</v>
      </c>
      <c r="BN71" s="64">
        <f t="shared" si="13"/>
        <v>376.79999999999995</v>
      </c>
      <c r="BO71" s="64">
        <f t="shared" si="14"/>
        <v>0.60606060606060608</v>
      </c>
      <c r="BP71" s="64">
        <f t="shared" si="15"/>
        <v>0.60606060606060608</v>
      </c>
    </row>
    <row r="72" spans="1:68" x14ac:dyDescent="0.2">
      <c r="A72" s="767"/>
      <c r="B72" s="768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9"/>
      <c r="P72" s="788" t="s">
        <v>70</v>
      </c>
      <c r="Q72" s="785"/>
      <c r="R72" s="785"/>
      <c r="S72" s="785"/>
      <c r="T72" s="785"/>
      <c r="U72" s="785"/>
      <c r="V72" s="786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117.03703703703704</v>
      </c>
      <c r="Y72" s="763">
        <f>IFERROR(Y63/H63,"0")+IFERROR(Y64/H64,"0")+IFERROR(Y65/H65,"0")+IFERROR(Y66/H66,"0")+IFERROR(Y67/H67,"0")+IFERROR(Y68/H68,"0")+IFERROR(Y69/H69,"0")+IFERROR(Y70/H70,"0")+IFERROR(Y71/H71,"0")</f>
        <v>118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1.5480999999999998</v>
      </c>
      <c r="AA72" s="764"/>
      <c r="AB72" s="764"/>
      <c r="AC72" s="764"/>
    </row>
    <row r="73" spans="1:68" x14ac:dyDescent="0.2">
      <c r="A73" s="768"/>
      <c r="B73" s="768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9"/>
      <c r="P73" s="788" t="s">
        <v>70</v>
      </c>
      <c r="Q73" s="785"/>
      <c r="R73" s="785"/>
      <c r="S73" s="785"/>
      <c r="T73" s="785"/>
      <c r="U73" s="785"/>
      <c r="V73" s="786"/>
      <c r="W73" s="37" t="s">
        <v>68</v>
      </c>
      <c r="X73" s="763">
        <f>IFERROR(SUM(X63:X71),"0")</f>
        <v>760</v>
      </c>
      <c r="Y73" s="763">
        <f>IFERROR(SUM(Y63:Y71),"0")</f>
        <v>770.40000000000009</v>
      </c>
      <c r="Z73" s="37"/>
      <c r="AA73" s="764"/>
      <c r="AB73" s="764"/>
      <c r="AC73" s="764"/>
    </row>
    <row r="74" spans="1:68" ht="14.25" hidden="1" customHeight="1" x14ac:dyDescent="0.25">
      <c r="A74" s="794" t="s">
        <v>167</v>
      </c>
      <c r="B74" s="768"/>
      <c r="C74" s="768"/>
      <c r="D74" s="768"/>
      <c r="E74" s="768"/>
      <c r="F74" s="768"/>
      <c r="G74" s="768"/>
      <c r="H74" s="768"/>
      <c r="I74" s="768"/>
      <c r="J74" s="768"/>
      <c r="K74" s="768"/>
      <c r="L74" s="768"/>
      <c r="M74" s="768"/>
      <c r="N74" s="768"/>
      <c r="O74" s="768"/>
      <c r="P74" s="768"/>
      <c r="Q74" s="768"/>
      <c r="R74" s="768"/>
      <c r="S74" s="768"/>
      <c r="T74" s="768"/>
      <c r="U74" s="768"/>
      <c r="V74" s="768"/>
      <c r="W74" s="768"/>
      <c r="X74" s="768"/>
      <c r="Y74" s="768"/>
      <c r="Z74" s="76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1"/>
      <c r="R75" s="771"/>
      <c r="S75" s="771"/>
      <c r="T75" s="772"/>
      <c r="U75" s="34"/>
      <c r="V75" s="34"/>
      <c r="W75" s="35" t="s">
        <v>68</v>
      </c>
      <c r="X75" s="761">
        <v>100</v>
      </c>
      <c r="Y75" s="762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1"/>
      <c r="R76" s="771"/>
      <c r="S76" s="771"/>
      <c r="T76" s="772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1001" t="s">
        <v>176</v>
      </c>
      <c r="Q77" s="771"/>
      <c r="R77" s="771"/>
      <c r="S77" s="771"/>
      <c r="T77" s="772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1"/>
      <c r="R78" s="771"/>
      <c r="S78" s="771"/>
      <c r="T78" s="772"/>
      <c r="U78" s="34"/>
      <c r="V78" s="34"/>
      <c r="W78" s="35" t="s">
        <v>68</v>
      </c>
      <c r="X78" s="761">
        <v>90</v>
      </c>
      <c r="Y78" s="762">
        <f>IFERROR(IF(X78="",0,CEILING((X78/$H78),1)*$H78),"")</f>
        <v>91.800000000000011</v>
      </c>
      <c r="Z78" s="36">
        <f>IFERROR(IF(Y78=0,"",ROUNDUP(Y78/H78,0)*0.00753),"")</f>
        <v>0.25602000000000003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96.666666666666657</v>
      </c>
      <c r="BN78" s="64">
        <f>IFERROR(Y78*I78/H78,"0")</f>
        <v>98.600000000000009</v>
      </c>
      <c r="BO78" s="64">
        <f>IFERROR(1/J78*(X78/H78),"0")</f>
        <v>0.21367521367521364</v>
      </c>
      <c r="BP78" s="64">
        <f>IFERROR(1/J78*(Y78/H78),"0")</f>
        <v>0.21794871794871795</v>
      </c>
    </row>
    <row r="79" spans="1:68" x14ac:dyDescent="0.2">
      <c r="A79" s="767"/>
      <c r="B79" s="768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9"/>
      <c r="P79" s="788" t="s">
        <v>70</v>
      </c>
      <c r="Q79" s="785"/>
      <c r="R79" s="785"/>
      <c r="S79" s="785"/>
      <c r="T79" s="785"/>
      <c r="U79" s="785"/>
      <c r="V79" s="786"/>
      <c r="W79" s="37" t="s">
        <v>71</v>
      </c>
      <c r="X79" s="763">
        <f>IFERROR(X75/H75,"0")+IFERROR(X76/H76,"0")+IFERROR(X77/H77,"0")+IFERROR(X78/H78,"0")</f>
        <v>42.592592592592588</v>
      </c>
      <c r="Y79" s="763">
        <f>IFERROR(Y75/H75,"0")+IFERROR(Y76/H76,"0")+IFERROR(Y77/H77,"0")+IFERROR(Y78/H78,"0")</f>
        <v>44</v>
      </c>
      <c r="Z79" s="763">
        <f>IFERROR(IF(Z75="",0,Z75),"0")+IFERROR(IF(Z76="",0,Z76),"0")+IFERROR(IF(Z77="",0,Z77),"0")+IFERROR(IF(Z78="",0,Z78),"0")</f>
        <v>0.47352</v>
      </c>
      <c r="AA79" s="764"/>
      <c r="AB79" s="764"/>
      <c r="AC79" s="764"/>
    </row>
    <row r="80" spans="1:68" x14ac:dyDescent="0.2">
      <c r="A80" s="768"/>
      <c r="B80" s="768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9"/>
      <c r="P80" s="788" t="s">
        <v>70</v>
      </c>
      <c r="Q80" s="785"/>
      <c r="R80" s="785"/>
      <c r="S80" s="785"/>
      <c r="T80" s="785"/>
      <c r="U80" s="785"/>
      <c r="V80" s="786"/>
      <c r="W80" s="37" t="s">
        <v>68</v>
      </c>
      <c r="X80" s="763">
        <f>IFERROR(SUM(X75:X78),"0")</f>
        <v>190</v>
      </c>
      <c r="Y80" s="763">
        <f>IFERROR(SUM(Y75:Y78),"0")</f>
        <v>199.8</v>
      </c>
      <c r="Z80" s="37"/>
      <c r="AA80" s="764"/>
      <c r="AB80" s="764"/>
      <c r="AC80" s="764"/>
    </row>
    <row r="81" spans="1:68" ht="14.25" hidden="1" customHeight="1" x14ac:dyDescent="0.25">
      <c r="A81" s="794" t="s">
        <v>63</v>
      </c>
      <c r="B81" s="768"/>
      <c r="C81" s="768"/>
      <c r="D81" s="768"/>
      <c r="E81" s="768"/>
      <c r="F81" s="768"/>
      <c r="G81" s="768"/>
      <c r="H81" s="768"/>
      <c r="I81" s="768"/>
      <c r="J81" s="768"/>
      <c r="K81" s="768"/>
      <c r="L81" s="768"/>
      <c r="M81" s="768"/>
      <c r="N81" s="768"/>
      <c r="O81" s="768"/>
      <c r="P81" s="768"/>
      <c r="Q81" s="768"/>
      <c r="R81" s="768"/>
      <c r="S81" s="768"/>
      <c r="T81" s="768"/>
      <c r="U81" s="768"/>
      <c r="V81" s="768"/>
      <c r="W81" s="768"/>
      <c r="X81" s="768"/>
      <c r="Y81" s="768"/>
      <c r="Z81" s="76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1"/>
      <c r="R82" s="771"/>
      <c r="S82" s="771"/>
      <c r="T82" s="772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1"/>
      <c r="R83" s="771"/>
      <c r="S83" s="771"/>
      <c r="T83" s="772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1"/>
      <c r="R84" s="771"/>
      <c r="S84" s="771"/>
      <c r="T84" s="772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1"/>
      <c r="R85" s="771"/>
      <c r="S85" s="771"/>
      <c r="T85" s="772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1"/>
      <c r="R86" s="771"/>
      <c r="S86" s="771"/>
      <c r="T86" s="772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1"/>
      <c r="R87" s="771"/>
      <c r="S87" s="771"/>
      <c r="T87" s="772"/>
      <c r="U87" s="34"/>
      <c r="V87" s="34"/>
      <c r="W87" s="35" t="s">
        <v>68</v>
      </c>
      <c r="X87" s="761">
        <v>9</v>
      </c>
      <c r="Y87" s="762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767"/>
      <c r="B88" s="768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9"/>
      <c r="P88" s="788" t="s">
        <v>70</v>
      </c>
      <c r="Q88" s="785"/>
      <c r="R88" s="785"/>
      <c r="S88" s="785"/>
      <c r="T88" s="785"/>
      <c r="U88" s="785"/>
      <c r="V88" s="786"/>
      <c r="W88" s="37" t="s">
        <v>71</v>
      </c>
      <c r="X88" s="763">
        <f>IFERROR(X82/H82,"0")+IFERROR(X83/H83,"0")+IFERROR(X84/H84,"0")+IFERROR(X85/H85,"0")+IFERROR(X86/H86,"0")+IFERROR(X87/H87,"0")</f>
        <v>5</v>
      </c>
      <c r="Y88" s="763">
        <f>IFERROR(Y82/H82,"0")+IFERROR(Y83/H83,"0")+IFERROR(Y84/H84,"0")+IFERROR(Y85/H85,"0")+IFERROR(Y86/H86,"0")+IFERROR(Y87/H87,"0")</f>
        <v>5</v>
      </c>
      <c r="Z88" s="763">
        <f>IFERROR(IF(Z82="",0,Z82),"0")+IFERROR(IF(Z83="",0,Z83),"0")+IFERROR(IF(Z84="",0,Z84),"0")+IFERROR(IF(Z85="",0,Z85),"0")+IFERROR(IF(Z86="",0,Z86),"0")+IFERROR(IF(Z87="",0,Z87),"0")</f>
        <v>2.5100000000000001E-2</v>
      </c>
      <c r="AA88" s="764"/>
      <c r="AB88" s="764"/>
      <c r="AC88" s="764"/>
    </row>
    <row r="89" spans="1:68" x14ac:dyDescent="0.2">
      <c r="A89" s="768"/>
      <c r="B89" s="768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9"/>
      <c r="P89" s="788" t="s">
        <v>70</v>
      </c>
      <c r="Q89" s="785"/>
      <c r="R89" s="785"/>
      <c r="S89" s="785"/>
      <c r="T89" s="785"/>
      <c r="U89" s="785"/>
      <c r="V89" s="786"/>
      <c r="W89" s="37" t="s">
        <v>68</v>
      </c>
      <c r="X89" s="763">
        <f>IFERROR(SUM(X82:X87),"0")</f>
        <v>9</v>
      </c>
      <c r="Y89" s="763">
        <f>IFERROR(SUM(Y82:Y87),"0")</f>
        <v>9</v>
      </c>
      <c r="Z89" s="37"/>
      <c r="AA89" s="764"/>
      <c r="AB89" s="764"/>
      <c r="AC89" s="764"/>
    </row>
    <row r="90" spans="1:68" ht="14.25" hidden="1" customHeight="1" x14ac:dyDescent="0.25">
      <c r="A90" s="794" t="s">
        <v>72</v>
      </c>
      <c r="B90" s="768"/>
      <c r="C90" s="768"/>
      <c r="D90" s="768"/>
      <c r="E90" s="768"/>
      <c r="F90" s="768"/>
      <c r="G90" s="768"/>
      <c r="H90" s="768"/>
      <c r="I90" s="768"/>
      <c r="J90" s="768"/>
      <c r="K90" s="768"/>
      <c r="L90" s="768"/>
      <c r="M90" s="768"/>
      <c r="N90" s="768"/>
      <c r="O90" s="768"/>
      <c r="P90" s="768"/>
      <c r="Q90" s="768"/>
      <c r="R90" s="768"/>
      <c r="S90" s="768"/>
      <c r="T90" s="768"/>
      <c r="U90" s="768"/>
      <c r="V90" s="768"/>
      <c r="W90" s="768"/>
      <c r="X90" s="768"/>
      <c r="Y90" s="768"/>
      <c r="Z90" s="76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63" t="s">
        <v>196</v>
      </c>
      <c r="Q91" s="771"/>
      <c r="R91" s="771"/>
      <c r="S91" s="771"/>
      <c r="T91" s="772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2" t="s">
        <v>200</v>
      </c>
      <c r="Q92" s="771"/>
      <c r="R92" s="771"/>
      <c r="S92" s="771"/>
      <c r="T92" s="772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6" t="s">
        <v>204</v>
      </c>
      <c r="Q93" s="771"/>
      <c r="R93" s="771"/>
      <c r="S93" s="771"/>
      <c r="T93" s="772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49" t="s">
        <v>208</v>
      </c>
      <c r="Q94" s="771"/>
      <c r="R94" s="771"/>
      <c r="S94" s="771"/>
      <c r="T94" s="772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1"/>
      <c r="R95" s="771"/>
      <c r="S95" s="771"/>
      <c r="T95" s="772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1"/>
      <c r="R96" s="771"/>
      <c r="S96" s="771"/>
      <c r="T96" s="772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67"/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9"/>
      <c r="P97" s="788" t="s">
        <v>70</v>
      </c>
      <c r="Q97" s="785"/>
      <c r="R97" s="785"/>
      <c r="S97" s="785"/>
      <c r="T97" s="785"/>
      <c r="U97" s="785"/>
      <c r="V97" s="786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68"/>
      <c r="B98" s="768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9"/>
      <c r="P98" s="788" t="s">
        <v>70</v>
      </c>
      <c r="Q98" s="785"/>
      <c r="R98" s="785"/>
      <c r="S98" s="785"/>
      <c r="T98" s="785"/>
      <c r="U98" s="785"/>
      <c r="V98" s="786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94" t="s">
        <v>213</v>
      </c>
      <c r="B99" s="768"/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8"/>
      <c r="Y99" s="768"/>
      <c r="Z99" s="76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71"/>
      <c r="R100" s="771"/>
      <c r="S100" s="771"/>
      <c r="T100" s="772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71"/>
      <c r="R101" s="771"/>
      <c r="S101" s="771"/>
      <c r="T101" s="772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8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1"/>
      <c r="R102" s="771"/>
      <c r="S102" s="771"/>
      <c r="T102" s="772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67"/>
      <c r="B103" s="768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9"/>
      <c r="P103" s="788" t="s">
        <v>70</v>
      </c>
      <c r="Q103" s="785"/>
      <c r="R103" s="785"/>
      <c r="S103" s="785"/>
      <c r="T103" s="785"/>
      <c r="U103" s="785"/>
      <c r="V103" s="786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68"/>
      <c r="B104" s="768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9"/>
      <c r="P104" s="788" t="s">
        <v>70</v>
      </c>
      <c r="Q104" s="785"/>
      <c r="R104" s="785"/>
      <c r="S104" s="785"/>
      <c r="T104" s="785"/>
      <c r="U104" s="785"/>
      <c r="V104" s="786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0" t="s">
        <v>221</v>
      </c>
      <c r="B105" s="768"/>
      <c r="C105" s="768"/>
      <c r="D105" s="768"/>
      <c r="E105" s="768"/>
      <c r="F105" s="768"/>
      <c r="G105" s="768"/>
      <c r="H105" s="768"/>
      <c r="I105" s="768"/>
      <c r="J105" s="768"/>
      <c r="K105" s="768"/>
      <c r="L105" s="768"/>
      <c r="M105" s="768"/>
      <c r="N105" s="768"/>
      <c r="O105" s="768"/>
      <c r="P105" s="768"/>
      <c r="Q105" s="768"/>
      <c r="R105" s="768"/>
      <c r="S105" s="768"/>
      <c r="T105" s="768"/>
      <c r="U105" s="768"/>
      <c r="V105" s="768"/>
      <c r="W105" s="768"/>
      <c r="X105" s="768"/>
      <c r="Y105" s="768"/>
      <c r="Z105" s="768"/>
      <c r="AA105" s="756"/>
      <c r="AB105" s="756"/>
      <c r="AC105" s="756"/>
    </row>
    <row r="106" spans="1:68" ht="14.25" hidden="1" customHeight="1" x14ac:dyDescent="0.25">
      <c r="A106" s="794" t="s">
        <v>113</v>
      </c>
      <c r="B106" s="768"/>
      <c r="C106" s="768"/>
      <c r="D106" s="768"/>
      <c r="E106" s="768"/>
      <c r="F106" s="768"/>
      <c r="G106" s="768"/>
      <c r="H106" s="768"/>
      <c r="I106" s="768"/>
      <c r="J106" s="768"/>
      <c r="K106" s="768"/>
      <c r="L106" s="768"/>
      <c r="M106" s="768"/>
      <c r="N106" s="768"/>
      <c r="O106" s="768"/>
      <c r="P106" s="768"/>
      <c r="Q106" s="768"/>
      <c r="R106" s="768"/>
      <c r="S106" s="768"/>
      <c r="T106" s="768"/>
      <c r="U106" s="768"/>
      <c r="V106" s="768"/>
      <c r="W106" s="768"/>
      <c r="X106" s="768"/>
      <c r="Y106" s="768"/>
      <c r="Z106" s="76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1"/>
      <c r="R107" s="771"/>
      <c r="S107" s="771"/>
      <c r="T107" s="772"/>
      <c r="U107" s="34"/>
      <c r="V107" s="34"/>
      <c r="W107" s="35" t="s">
        <v>68</v>
      </c>
      <c r="X107" s="761">
        <v>300</v>
      </c>
      <c r="Y107" s="762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1"/>
      <c r="R108" s="771"/>
      <c r="S108" s="771"/>
      <c r="T108" s="772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1"/>
      <c r="R109" s="771"/>
      <c r="S109" s="771"/>
      <c r="T109" s="772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3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1"/>
      <c r="R110" s="771"/>
      <c r="S110" s="771"/>
      <c r="T110" s="772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67"/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9"/>
      <c r="P111" s="788" t="s">
        <v>70</v>
      </c>
      <c r="Q111" s="785"/>
      <c r="R111" s="785"/>
      <c r="S111" s="785"/>
      <c r="T111" s="785"/>
      <c r="U111" s="785"/>
      <c r="V111" s="786"/>
      <c r="W111" s="37" t="s">
        <v>71</v>
      </c>
      <c r="X111" s="763">
        <f>IFERROR(X107/H107,"0")+IFERROR(X108/H108,"0")+IFERROR(X109/H109,"0")+IFERROR(X110/H110,"0")</f>
        <v>27.777777777777775</v>
      </c>
      <c r="Y111" s="763">
        <f>IFERROR(Y107/H107,"0")+IFERROR(Y108/H108,"0")+IFERROR(Y109/H109,"0")+IFERROR(Y110/H110,"0")</f>
        <v>28</v>
      </c>
      <c r="Z111" s="763">
        <f>IFERROR(IF(Z107="",0,Z107),"0")+IFERROR(IF(Z108="",0,Z108),"0")+IFERROR(IF(Z109="",0,Z109),"0")+IFERROR(IF(Z110="",0,Z110),"0")</f>
        <v>0.60899999999999999</v>
      </c>
      <c r="AA111" s="764"/>
      <c r="AB111" s="764"/>
      <c r="AC111" s="764"/>
    </row>
    <row r="112" spans="1:68" x14ac:dyDescent="0.2">
      <c r="A112" s="768"/>
      <c r="B112" s="768"/>
      <c r="C112" s="768"/>
      <c r="D112" s="768"/>
      <c r="E112" s="768"/>
      <c r="F112" s="768"/>
      <c r="G112" s="768"/>
      <c r="H112" s="768"/>
      <c r="I112" s="768"/>
      <c r="J112" s="768"/>
      <c r="K112" s="768"/>
      <c r="L112" s="768"/>
      <c r="M112" s="768"/>
      <c r="N112" s="768"/>
      <c r="O112" s="769"/>
      <c r="P112" s="788" t="s">
        <v>70</v>
      </c>
      <c r="Q112" s="785"/>
      <c r="R112" s="785"/>
      <c r="S112" s="785"/>
      <c r="T112" s="785"/>
      <c r="U112" s="785"/>
      <c r="V112" s="786"/>
      <c r="W112" s="37" t="s">
        <v>68</v>
      </c>
      <c r="X112" s="763">
        <f>IFERROR(SUM(X107:X110),"0")</f>
        <v>300</v>
      </c>
      <c r="Y112" s="763">
        <f>IFERROR(SUM(Y107:Y110),"0")</f>
        <v>302.40000000000003</v>
      </c>
      <c r="Z112" s="37"/>
      <c r="AA112" s="764"/>
      <c r="AB112" s="764"/>
      <c r="AC112" s="764"/>
    </row>
    <row r="113" spans="1:68" ht="14.25" hidden="1" customHeight="1" x14ac:dyDescent="0.25">
      <c r="A113" s="794" t="s">
        <v>72</v>
      </c>
      <c r="B113" s="768"/>
      <c r="C113" s="768"/>
      <c r="D113" s="768"/>
      <c r="E113" s="768"/>
      <c r="F113" s="768"/>
      <c r="G113" s="768"/>
      <c r="H113" s="768"/>
      <c r="I113" s="768"/>
      <c r="J113" s="768"/>
      <c r="K113" s="768"/>
      <c r="L113" s="768"/>
      <c r="M113" s="768"/>
      <c r="N113" s="768"/>
      <c r="O113" s="768"/>
      <c r="P113" s="768"/>
      <c r="Q113" s="768"/>
      <c r="R113" s="768"/>
      <c r="S113" s="768"/>
      <c r="T113" s="768"/>
      <c r="U113" s="768"/>
      <c r="V113" s="768"/>
      <c r="W113" s="768"/>
      <c r="X113" s="768"/>
      <c r="Y113" s="768"/>
      <c r="Z113" s="76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1"/>
      <c r="R114" s="771"/>
      <c r="S114" s="771"/>
      <c r="T114" s="772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1"/>
      <c r="R115" s="771"/>
      <c r="S115" s="771"/>
      <c r="T115" s="772"/>
      <c r="U115" s="34"/>
      <c r="V115" s="34"/>
      <c r="W115" s="35" t="s">
        <v>68</v>
      </c>
      <c r="X115" s="761">
        <v>130</v>
      </c>
      <c r="Y115" s="762">
        <f>IFERROR(IF(X115="",0,CEILING((X115/$H115),1)*$H115),"")</f>
        <v>134.4</v>
      </c>
      <c r="Z115" s="36">
        <f>IFERROR(IF(Y115=0,"",ROUNDUP(Y115/H115,0)*0.02175),"")</f>
        <v>0.34799999999999998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138.72857142857146</v>
      </c>
      <c r="BN115" s="64">
        <f>IFERROR(Y115*I115/H115,"0")</f>
        <v>143.42400000000001</v>
      </c>
      <c r="BO115" s="64">
        <f>IFERROR(1/J115*(X115/H115),"0")</f>
        <v>0.27636054421768708</v>
      </c>
      <c r="BP115" s="64">
        <f>IFERROR(1/J115*(Y115/H115),"0")</f>
        <v>0.2857142857142857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1"/>
      <c r="R116" s="771"/>
      <c r="S116" s="771"/>
      <c r="T116" s="772"/>
      <c r="U116" s="34"/>
      <c r="V116" s="34"/>
      <c r="W116" s="35" t="s">
        <v>68</v>
      </c>
      <c r="X116" s="761">
        <v>720</v>
      </c>
      <c r="Y116" s="762">
        <f>IFERROR(IF(X116="",0,CEILING((X116/$H116),1)*$H116),"")</f>
        <v>720.90000000000009</v>
      </c>
      <c r="Z116" s="36">
        <f>IFERROR(IF(Y116=0,"",ROUNDUP(Y116/H116,0)*0.00753),"")</f>
        <v>2.01051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792.5333333333333</v>
      </c>
      <c r="BN116" s="64">
        <f>IFERROR(Y116*I116/H116,"0")</f>
        <v>793.52400000000011</v>
      </c>
      <c r="BO116" s="64">
        <f>IFERROR(1/J116*(X116/H116),"0")</f>
        <v>1.7094017094017091</v>
      </c>
      <c r="BP116" s="64">
        <f>IFERROR(1/J116*(Y116/H116),"0")</f>
        <v>1.7115384615384615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1"/>
      <c r="R117" s="771"/>
      <c r="S117" s="771"/>
      <c r="T117" s="772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1"/>
      <c r="R118" s="771"/>
      <c r="S118" s="771"/>
      <c r="T118" s="772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7"/>
      <c r="B119" s="768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9"/>
      <c r="P119" s="788" t="s">
        <v>70</v>
      </c>
      <c r="Q119" s="785"/>
      <c r="R119" s="785"/>
      <c r="S119" s="785"/>
      <c r="T119" s="785"/>
      <c r="U119" s="785"/>
      <c r="V119" s="786"/>
      <c r="W119" s="37" t="s">
        <v>71</v>
      </c>
      <c r="X119" s="763">
        <f>IFERROR(X114/H114,"0")+IFERROR(X115/H115,"0")+IFERROR(X116/H116,"0")+IFERROR(X117/H117,"0")+IFERROR(X118/H118,"0")</f>
        <v>282.14285714285711</v>
      </c>
      <c r="Y119" s="763">
        <f>IFERROR(Y114/H114,"0")+IFERROR(Y115/H115,"0")+IFERROR(Y116/H116,"0")+IFERROR(Y117/H117,"0")+IFERROR(Y118/H118,"0")</f>
        <v>283</v>
      </c>
      <c r="Z119" s="763">
        <f>IFERROR(IF(Z114="",0,Z114),"0")+IFERROR(IF(Z115="",0,Z115),"0")+IFERROR(IF(Z116="",0,Z116),"0")+IFERROR(IF(Z117="",0,Z117),"0")+IFERROR(IF(Z118="",0,Z118),"0")</f>
        <v>2.3585099999999999</v>
      </c>
      <c r="AA119" s="764"/>
      <c r="AB119" s="764"/>
      <c r="AC119" s="764"/>
    </row>
    <row r="120" spans="1:68" x14ac:dyDescent="0.2">
      <c r="A120" s="768"/>
      <c r="B120" s="768"/>
      <c r="C120" s="768"/>
      <c r="D120" s="768"/>
      <c r="E120" s="768"/>
      <c r="F120" s="768"/>
      <c r="G120" s="768"/>
      <c r="H120" s="768"/>
      <c r="I120" s="768"/>
      <c r="J120" s="768"/>
      <c r="K120" s="768"/>
      <c r="L120" s="768"/>
      <c r="M120" s="768"/>
      <c r="N120" s="768"/>
      <c r="O120" s="769"/>
      <c r="P120" s="788" t="s">
        <v>70</v>
      </c>
      <c r="Q120" s="785"/>
      <c r="R120" s="785"/>
      <c r="S120" s="785"/>
      <c r="T120" s="785"/>
      <c r="U120" s="785"/>
      <c r="V120" s="786"/>
      <c r="W120" s="37" t="s">
        <v>68</v>
      </c>
      <c r="X120" s="763">
        <f>IFERROR(SUM(X114:X118),"0")</f>
        <v>850</v>
      </c>
      <c r="Y120" s="763">
        <f>IFERROR(SUM(Y114:Y118),"0")</f>
        <v>855.30000000000007</v>
      </c>
      <c r="Z120" s="37"/>
      <c r="AA120" s="764"/>
      <c r="AB120" s="764"/>
      <c r="AC120" s="764"/>
    </row>
    <row r="121" spans="1:68" ht="16.5" hidden="1" customHeight="1" x14ac:dyDescent="0.25">
      <c r="A121" s="790" t="s">
        <v>246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756"/>
      <c r="AB121" s="756"/>
      <c r="AC121" s="756"/>
    </row>
    <row r="122" spans="1:68" ht="14.25" hidden="1" customHeight="1" x14ac:dyDescent="0.25">
      <c r="A122" s="794" t="s">
        <v>113</v>
      </c>
      <c r="B122" s="768"/>
      <c r="C122" s="768"/>
      <c r="D122" s="768"/>
      <c r="E122" s="768"/>
      <c r="F122" s="768"/>
      <c r="G122" s="768"/>
      <c r="H122" s="768"/>
      <c r="I122" s="768"/>
      <c r="J122" s="768"/>
      <c r="K122" s="768"/>
      <c r="L122" s="768"/>
      <c r="M122" s="768"/>
      <c r="N122" s="768"/>
      <c r="O122" s="768"/>
      <c r="P122" s="768"/>
      <c r="Q122" s="768"/>
      <c r="R122" s="768"/>
      <c r="S122" s="768"/>
      <c r="T122" s="768"/>
      <c r="U122" s="768"/>
      <c r="V122" s="768"/>
      <c r="W122" s="768"/>
      <c r="X122" s="768"/>
      <c r="Y122" s="768"/>
      <c r="Z122" s="76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1"/>
      <c r="R123" s="771"/>
      <c r="S123" s="771"/>
      <c r="T123" s="772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1"/>
      <c r="R124" s="771"/>
      <c r="S124" s="771"/>
      <c r="T124" s="772"/>
      <c r="U124" s="34"/>
      <c r="V124" s="34"/>
      <c r="W124" s="35" t="s">
        <v>68</v>
      </c>
      <c r="X124" s="761">
        <v>80</v>
      </c>
      <c r="Y124" s="762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83.428571428571431</v>
      </c>
      <c r="BN124" s="64">
        <f>IFERROR(Y124*I124/H124,"0")</f>
        <v>93.440000000000012</v>
      </c>
      <c r="BO124" s="64">
        <f>IFERROR(1/J124*(X124/H124),"0")</f>
        <v>0.12755102040816327</v>
      </c>
      <c r="BP124" s="64">
        <f>IFERROR(1/J124*(Y124/H124),"0")</f>
        <v>0.14285714285714285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8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1"/>
      <c r="R125" s="771"/>
      <c r="S125" s="771"/>
      <c r="T125" s="772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1"/>
      <c r="R126" s="771"/>
      <c r="S126" s="771"/>
      <c r="T126" s="772"/>
      <c r="U126" s="34"/>
      <c r="V126" s="34"/>
      <c r="W126" s="35" t="s">
        <v>68</v>
      </c>
      <c r="X126" s="761">
        <v>675</v>
      </c>
      <c r="Y126" s="762">
        <f>IFERROR(IF(X126="",0,CEILING((X126/$H126),1)*$H126),"")</f>
        <v>675</v>
      </c>
      <c r="Z126" s="36">
        <f>IFERROR(IF(Y126=0,"",ROUNDUP(Y126/H126,0)*0.00902),"")</f>
        <v>1.353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706.5</v>
      </c>
      <c r="BN126" s="64">
        <f>IFERROR(Y126*I126/H126,"0")</f>
        <v>706.5</v>
      </c>
      <c r="BO126" s="64">
        <f>IFERROR(1/J126*(X126/H126),"0")</f>
        <v>1.1363636363636365</v>
      </c>
      <c r="BP126" s="64">
        <f>IFERROR(1/J126*(Y126/H126),"0")</f>
        <v>1.1363636363636365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1"/>
      <c r="R127" s="771"/>
      <c r="S127" s="771"/>
      <c r="T127" s="772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67"/>
      <c r="B128" s="768"/>
      <c r="C128" s="768"/>
      <c r="D128" s="768"/>
      <c r="E128" s="768"/>
      <c r="F128" s="768"/>
      <c r="G128" s="768"/>
      <c r="H128" s="768"/>
      <c r="I128" s="768"/>
      <c r="J128" s="768"/>
      <c r="K128" s="768"/>
      <c r="L128" s="768"/>
      <c r="M128" s="768"/>
      <c r="N128" s="768"/>
      <c r="O128" s="769"/>
      <c r="P128" s="788" t="s">
        <v>70</v>
      </c>
      <c r="Q128" s="785"/>
      <c r="R128" s="785"/>
      <c r="S128" s="785"/>
      <c r="T128" s="785"/>
      <c r="U128" s="785"/>
      <c r="V128" s="786"/>
      <c r="W128" s="37" t="s">
        <v>71</v>
      </c>
      <c r="X128" s="763">
        <f>IFERROR(X123/H123,"0")+IFERROR(X124/H124,"0")+IFERROR(X125/H125,"0")+IFERROR(X126/H126,"0")+IFERROR(X127/H127,"0")</f>
        <v>157.14285714285714</v>
      </c>
      <c r="Y128" s="763">
        <f>IFERROR(Y123/H123,"0")+IFERROR(Y124/H124,"0")+IFERROR(Y125/H125,"0")+IFERROR(Y126/H126,"0")+IFERROR(Y127/H127,"0")</f>
        <v>158</v>
      </c>
      <c r="Z128" s="763">
        <f>IFERROR(IF(Z123="",0,Z123),"0")+IFERROR(IF(Z124="",0,Z124),"0")+IFERROR(IF(Z125="",0,Z125),"0")+IFERROR(IF(Z126="",0,Z126),"0")+IFERROR(IF(Z127="",0,Z127),"0")</f>
        <v>1.5269999999999999</v>
      </c>
      <c r="AA128" s="764"/>
      <c r="AB128" s="764"/>
      <c r="AC128" s="764"/>
    </row>
    <row r="129" spans="1:68" x14ac:dyDescent="0.2">
      <c r="A129" s="768"/>
      <c r="B129" s="768"/>
      <c r="C129" s="768"/>
      <c r="D129" s="768"/>
      <c r="E129" s="768"/>
      <c r="F129" s="768"/>
      <c r="G129" s="768"/>
      <c r="H129" s="768"/>
      <c r="I129" s="768"/>
      <c r="J129" s="768"/>
      <c r="K129" s="768"/>
      <c r="L129" s="768"/>
      <c r="M129" s="768"/>
      <c r="N129" s="768"/>
      <c r="O129" s="769"/>
      <c r="P129" s="788" t="s">
        <v>70</v>
      </c>
      <c r="Q129" s="785"/>
      <c r="R129" s="785"/>
      <c r="S129" s="785"/>
      <c r="T129" s="785"/>
      <c r="U129" s="785"/>
      <c r="V129" s="786"/>
      <c r="W129" s="37" t="s">
        <v>68</v>
      </c>
      <c r="X129" s="763">
        <f>IFERROR(SUM(X123:X127),"0")</f>
        <v>755</v>
      </c>
      <c r="Y129" s="763">
        <f>IFERROR(SUM(Y123:Y127),"0")</f>
        <v>764.6</v>
      </c>
      <c r="Z129" s="37"/>
      <c r="AA129" s="764"/>
      <c r="AB129" s="764"/>
      <c r="AC129" s="764"/>
    </row>
    <row r="130" spans="1:68" ht="14.25" hidden="1" customHeight="1" x14ac:dyDescent="0.25">
      <c r="A130" s="794" t="s">
        <v>167</v>
      </c>
      <c r="B130" s="768"/>
      <c r="C130" s="768"/>
      <c r="D130" s="768"/>
      <c r="E130" s="768"/>
      <c r="F130" s="768"/>
      <c r="G130" s="768"/>
      <c r="H130" s="768"/>
      <c r="I130" s="768"/>
      <c r="J130" s="768"/>
      <c r="K130" s="768"/>
      <c r="L130" s="768"/>
      <c r="M130" s="768"/>
      <c r="N130" s="768"/>
      <c r="O130" s="768"/>
      <c r="P130" s="768"/>
      <c r="Q130" s="768"/>
      <c r="R130" s="768"/>
      <c r="S130" s="768"/>
      <c r="T130" s="768"/>
      <c r="U130" s="768"/>
      <c r="V130" s="768"/>
      <c r="W130" s="768"/>
      <c r="X130" s="768"/>
      <c r="Y130" s="768"/>
      <c r="Z130" s="76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0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1"/>
      <c r="R131" s="771"/>
      <c r="S131" s="771"/>
      <c r="T131" s="772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92" t="s">
        <v>262</v>
      </c>
      <c r="Q132" s="771"/>
      <c r="R132" s="771"/>
      <c r="S132" s="771"/>
      <c r="T132" s="772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71"/>
      <c r="R133" s="771"/>
      <c r="S133" s="771"/>
      <c r="T133" s="772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79" t="s">
        <v>267</v>
      </c>
      <c r="Q134" s="771"/>
      <c r="R134" s="771"/>
      <c r="S134" s="771"/>
      <c r="T134" s="772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6" t="s">
        <v>270</v>
      </c>
      <c r="Q135" s="771"/>
      <c r="R135" s="771"/>
      <c r="S135" s="771"/>
      <c r="T135" s="772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67"/>
      <c r="B136" s="768"/>
      <c r="C136" s="768"/>
      <c r="D136" s="768"/>
      <c r="E136" s="768"/>
      <c r="F136" s="768"/>
      <c r="G136" s="768"/>
      <c r="H136" s="768"/>
      <c r="I136" s="768"/>
      <c r="J136" s="768"/>
      <c r="K136" s="768"/>
      <c r="L136" s="768"/>
      <c r="M136" s="768"/>
      <c r="N136" s="768"/>
      <c r="O136" s="769"/>
      <c r="P136" s="788" t="s">
        <v>70</v>
      </c>
      <c r="Q136" s="785"/>
      <c r="R136" s="785"/>
      <c r="S136" s="785"/>
      <c r="T136" s="785"/>
      <c r="U136" s="785"/>
      <c r="V136" s="786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68"/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9"/>
      <c r="P137" s="788" t="s">
        <v>70</v>
      </c>
      <c r="Q137" s="785"/>
      <c r="R137" s="785"/>
      <c r="S137" s="785"/>
      <c r="T137" s="785"/>
      <c r="U137" s="785"/>
      <c r="V137" s="786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94" t="s">
        <v>72</v>
      </c>
      <c r="B138" s="768"/>
      <c r="C138" s="768"/>
      <c r="D138" s="768"/>
      <c r="E138" s="768"/>
      <c r="F138" s="768"/>
      <c r="G138" s="768"/>
      <c r="H138" s="768"/>
      <c r="I138" s="768"/>
      <c r="J138" s="768"/>
      <c r="K138" s="768"/>
      <c r="L138" s="768"/>
      <c r="M138" s="768"/>
      <c r="N138" s="768"/>
      <c r="O138" s="768"/>
      <c r="P138" s="768"/>
      <c r="Q138" s="768"/>
      <c r="R138" s="768"/>
      <c r="S138" s="768"/>
      <c r="T138" s="768"/>
      <c r="U138" s="768"/>
      <c r="V138" s="768"/>
      <c r="W138" s="768"/>
      <c r="X138" s="768"/>
      <c r="Y138" s="768"/>
      <c r="Z138" s="76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1"/>
      <c r="R139" s="771"/>
      <c r="S139" s="771"/>
      <c r="T139" s="772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1"/>
      <c r="R140" s="771"/>
      <c r="S140" s="771"/>
      <c r="T140" s="772"/>
      <c r="U140" s="34"/>
      <c r="V140" s="34"/>
      <c r="W140" s="35" t="s">
        <v>68</v>
      </c>
      <c r="X140" s="761">
        <v>700</v>
      </c>
      <c r="Y140" s="762">
        <f t="shared" si="26"/>
        <v>705.6</v>
      </c>
      <c r="Z140" s="36">
        <f>IFERROR(IF(Y140=0,"",ROUNDUP(Y140/H140,0)*0.02175),"")</f>
        <v>1.827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746.5</v>
      </c>
      <c r="BN140" s="64">
        <f t="shared" si="28"/>
        <v>752.47199999999998</v>
      </c>
      <c r="BO140" s="64">
        <f t="shared" si="29"/>
        <v>1.4880952380952379</v>
      </c>
      <c r="BP140" s="64">
        <f t="shared" si="30"/>
        <v>1.5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83" t="s">
        <v>278</v>
      </c>
      <c r="Q141" s="771"/>
      <c r="R141" s="771"/>
      <c r="S141" s="771"/>
      <c r="T141" s="772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1"/>
      <c r="R142" s="771"/>
      <c r="S142" s="771"/>
      <c r="T142" s="772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1"/>
      <c r="R143" s="771"/>
      <c r="S143" s="771"/>
      <c r="T143" s="772"/>
      <c r="U143" s="34"/>
      <c r="V143" s="34"/>
      <c r="W143" s="35" t="s">
        <v>68</v>
      </c>
      <c r="X143" s="761">
        <v>180</v>
      </c>
      <c r="Y143" s="762">
        <f t="shared" si="26"/>
        <v>180.9</v>
      </c>
      <c r="Z143" s="36">
        <f>IFERROR(IF(Y143=0,"",ROUNDUP(Y143/H143,0)*0.00753),"")</f>
        <v>0.50451000000000001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198.13333333333333</v>
      </c>
      <c r="BN143" s="64">
        <f t="shared" si="28"/>
        <v>199.124</v>
      </c>
      <c r="BO143" s="64">
        <f t="shared" si="29"/>
        <v>0.42735042735042728</v>
      </c>
      <c r="BP143" s="64">
        <f t="shared" si="30"/>
        <v>0.42948717948717946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8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1"/>
      <c r="R144" s="771"/>
      <c r="S144" s="771"/>
      <c r="T144" s="772"/>
      <c r="U144" s="34"/>
      <c r="V144" s="34"/>
      <c r="W144" s="35" t="s">
        <v>68</v>
      </c>
      <c r="X144" s="761">
        <v>24</v>
      </c>
      <c r="Y144" s="762">
        <f t="shared" si="26"/>
        <v>25.2</v>
      </c>
      <c r="Z144" s="36">
        <f>IFERROR(IF(Y144=0,"",ROUNDUP(Y144/H144,0)*0.00753),"")</f>
        <v>0.10542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26.666666666666664</v>
      </c>
      <c r="BN144" s="64">
        <f t="shared" si="28"/>
        <v>28</v>
      </c>
      <c r="BO144" s="64">
        <f t="shared" si="29"/>
        <v>8.5470085470085458E-2</v>
      </c>
      <c r="BP144" s="64">
        <f t="shared" si="30"/>
        <v>8.9743589743589744E-2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1"/>
      <c r="R145" s="771"/>
      <c r="S145" s="771"/>
      <c r="T145" s="772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67"/>
      <c r="B146" s="768"/>
      <c r="C146" s="768"/>
      <c r="D146" s="768"/>
      <c r="E146" s="768"/>
      <c r="F146" s="768"/>
      <c r="G146" s="768"/>
      <c r="H146" s="768"/>
      <c r="I146" s="768"/>
      <c r="J146" s="768"/>
      <c r="K146" s="768"/>
      <c r="L146" s="768"/>
      <c r="M146" s="768"/>
      <c r="N146" s="768"/>
      <c r="O146" s="769"/>
      <c r="P146" s="788" t="s">
        <v>70</v>
      </c>
      <c r="Q146" s="785"/>
      <c r="R146" s="785"/>
      <c r="S146" s="785"/>
      <c r="T146" s="785"/>
      <c r="U146" s="785"/>
      <c r="V146" s="786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163.33333333333334</v>
      </c>
      <c r="Y146" s="763">
        <f>IFERROR(Y139/H139,"0")+IFERROR(Y140/H140,"0")+IFERROR(Y141/H141,"0")+IFERROR(Y142/H142,"0")+IFERROR(Y143/H143,"0")+IFERROR(Y144/H144,"0")+IFERROR(Y145/H145,"0")</f>
        <v>165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2.4369299999999998</v>
      </c>
      <c r="AA146" s="764"/>
      <c r="AB146" s="764"/>
      <c r="AC146" s="764"/>
    </row>
    <row r="147" spans="1:68" x14ac:dyDescent="0.2">
      <c r="A147" s="768"/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9"/>
      <c r="P147" s="788" t="s">
        <v>70</v>
      </c>
      <c r="Q147" s="785"/>
      <c r="R147" s="785"/>
      <c r="S147" s="785"/>
      <c r="T147" s="785"/>
      <c r="U147" s="785"/>
      <c r="V147" s="786"/>
      <c r="W147" s="37" t="s">
        <v>68</v>
      </c>
      <c r="X147" s="763">
        <f>IFERROR(SUM(X139:X145),"0")</f>
        <v>904</v>
      </c>
      <c r="Y147" s="763">
        <f>IFERROR(SUM(Y139:Y145),"0")</f>
        <v>911.7</v>
      </c>
      <c r="Z147" s="37"/>
      <c r="AA147" s="764"/>
      <c r="AB147" s="764"/>
      <c r="AC147" s="764"/>
    </row>
    <row r="148" spans="1:68" ht="14.25" hidden="1" customHeight="1" x14ac:dyDescent="0.25">
      <c r="A148" s="794" t="s">
        <v>213</v>
      </c>
      <c r="B148" s="768"/>
      <c r="C148" s="768"/>
      <c r="D148" s="768"/>
      <c r="E148" s="768"/>
      <c r="F148" s="768"/>
      <c r="G148" s="768"/>
      <c r="H148" s="768"/>
      <c r="I148" s="768"/>
      <c r="J148" s="768"/>
      <c r="K148" s="768"/>
      <c r="L148" s="768"/>
      <c r="M148" s="768"/>
      <c r="N148" s="768"/>
      <c r="O148" s="768"/>
      <c r="P148" s="768"/>
      <c r="Q148" s="768"/>
      <c r="R148" s="768"/>
      <c r="S148" s="768"/>
      <c r="T148" s="768"/>
      <c r="U148" s="768"/>
      <c r="V148" s="768"/>
      <c r="W148" s="768"/>
      <c r="X148" s="768"/>
      <c r="Y148" s="768"/>
      <c r="Z148" s="76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8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1"/>
      <c r="R149" s="771"/>
      <c r="S149" s="771"/>
      <c r="T149" s="772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1"/>
      <c r="R150" s="771"/>
      <c r="S150" s="771"/>
      <c r="T150" s="772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67"/>
      <c r="B151" s="768"/>
      <c r="C151" s="768"/>
      <c r="D151" s="768"/>
      <c r="E151" s="768"/>
      <c r="F151" s="768"/>
      <c r="G151" s="768"/>
      <c r="H151" s="768"/>
      <c r="I151" s="768"/>
      <c r="J151" s="768"/>
      <c r="K151" s="768"/>
      <c r="L151" s="768"/>
      <c r="M151" s="768"/>
      <c r="N151" s="768"/>
      <c r="O151" s="769"/>
      <c r="P151" s="788" t="s">
        <v>70</v>
      </c>
      <c r="Q151" s="785"/>
      <c r="R151" s="785"/>
      <c r="S151" s="785"/>
      <c r="T151" s="785"/>
      <c r="U151" s="785"/>
      <c r="V151" s="786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68"/>
      <c r="B152" s="768"/>
      <c r="C152" s="768"/>
      <c r="D152" s="768"/>
      <c r="E152" s="768"/>
      <c r="F152" s="768"/>
      <c r="G152" s="768"/>
      <c r="H152" s="768"/>
      <c r="I152" s="768"/>
      <c r="J152" s="768"/>
      <c r="K152" s="768"/>
      <c r="L152" s="768"/>
      <c r="M152" s="768"/>
      <c r="N152" s="768"/>
      <c r="O152" s="769"/>
      <c r="P152" s="788" t="s">
        <v>70</v>
      </c>
      <c r="Q152" s="785"/>
      <c r="R152" s="785"/>
      <c r="S152" s="785"/>
      <c r="T152" s="785"/>
      <c r="U152" s="785"/>
      <c r="V152" s="786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0" t="s">
        <v>297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756"/>
      <c r="AB153" s="756"/>
      <c r="AC153" s="756"/>
    </row>
    <row r="154" spans="1:68" ht="14.25" hidden="1" customHeight="1" x14ac:dyDescent="0.25">
      <c r="A154" s="794" t="s">
        <v>113</v>
      </c>
      <c r="B154" s="768"/>
      <c r="C154" s="768"/>
      <c r="D154" s="768"/>
      <c r="E154" s="768"/>
      <c r="F154" s="768"/>
      <c r="G154" s="768"/>
      <c r="H154" s="768"/>
      <c r="I154" s="768"/>
      <c r="J154" s="768"/>
      <c r="K154" s="768"/>
      <c r="L154" s="768"/>
      <c r="M154" s="768"/>
      <c r="N154" s="768"/>
      <c r="O154" s="768"/>
      <c r="P154" s="768"/>
      <c r="Q154" s="768"/>
      <c r="R154" s="768"/>
      <c r="S154" s="768"/>
      <c r="T154" s="768"/>
      <c r="U154" s="768"/>
      <c r="V154" s="768"/>
      <c r="W154" s="768"/>
      <c r="X154" s="768"/>
      <c r="Y154" s="768"/>
      <c r="Z154" s="768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71"/>
      <c r="R155" s="771"/>
      <c r="S155" s="771"/>
      <c r="T155" s="772"/>
      <c r="U155" s="34"/>
      <c r="V155" s="34"/>
      <c r="W155" s="35" t="s">
        <v>68</v>
      </c>
      <c r="X155" s="761">
        <v>96</v>
      </c>
      <c r="Y155" s="762">
        <f>IFERROR(IF(X155="",0,CEILING((X155/$H155),1)*$H155),"")</f>
        <v>96</v>
      </c>
      <c r="Z155" s="36">
        <f>IFERROR(IF(Y155=0,"",ROUNDUP(Y155/H155,0)*0.00753),"")</f>
        <v>0.22590000000000002</v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101.99999999999999</v>
      </c>
      <c r="BN155" s="64">
        <f>IFERROR(Y155*I155/H155,"0")</f>
        <v>101.99999999999999</v>
      </c>
      <c r="BO155" s="64">
        <f>IFERROR(1/J155*(X155/H155),"0")</f>
        <v>0.19230769230769229</v>
      </c>
      <c r="BP155" s="64">
        <f>IFERROR(1/J155*(Y155/H155),"0")</f>
        <v>0.19230769230769229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71"/>
      <c r="R156" s="771"/>
      <c r="S156" s="771"/>
      <c r="T156" s="772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67"/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9"/>
      <c r="P157" s="788" t="s">
        <v>70</v>
      </c>
      <c r="Q157" s="785"/>
      <c r="R157" s="785"/>
      <c r="S157" s="785"/>
      <c r="T157" s="785"/>
      <c r="U157" s="785"/>
      <c r="V157" s="786"/>
      <c r="W157" s="37" t="s">
        <v>71</v>
      </c>
      <c r="X157" s="763">
        <f>IFERROR(X155/H155,"0")+IFERROR(X156/H156,"0")</f>
        <v>30</v>
      </c>
      <c r="Y157" s="763">
        <f>IFERROR(Y155/H155,"0")+IFERROR(Y156/H156,"0")</f>
        <v>30</v>
      </c>
      <c r="Z157" s="763">
        <f>IFERROR(IF(Z155="",0,Z155),"0")+IFERROR(IF(Z156="",0,Z156),"0")</f>
        <v>0.22590000000000002</v>
      </c>
      <c r="AA157" s="764"/>
      <c r="AB157" s="764"/>
      <c r="AC157" s="764"/>
    </row>
    <row r="158" spans="1:68" x14ac:dyDescent="0.2">
      <c r="A158" s="768"/>
      <c r="B158" s="768"/>
      <c r="C158" s="768"/>
      <c r="D158" s="768"/>
      <c r="E158" s="768"/>
      <c r="F158" s="768"/>
      <c r="G158" s="768"/>
      <c r="H158" s="768"/>
      <c r="I158" s="768"/>
      <c r="J158" s="768"/>
      <c r="K158" s="768"/>
      <c r="L158" s="768"/>
      <c r="M158" s="768"/>
      <c r="N158" s="768"/>
      <c r="O158" s="769"/>
      <c r="P158" s="788" t="s">
        <v>70</v>
      </c>
      <c r="Q158" s="785"/>
      <c r="R158" s="785"/>
      <c r="S158" s="785"/>
      <c r="T158" s="785"/>
      <c r="U158" s="785"/>
      <c r="V158" s="786"/>
      <c r="W158" s="37" t="s">
        <v>68</v>
      </c>
      <c r="X158" s="763">
        <f>IFERROR(SUM(X155:X156),"0")</f>
        <v>96</v>
      </c>
      <c r="Y158" s="763">
        <f>IFERROR(SUM(Y155:Y156),"0")</f>
        <v>96</v>
      </c>
      <c r="Z158" s="37"/>
      <c r="AA158" s="764"/>
      <c r="AB158" s="764"/>
      <c r="AC158" s="764"/>
    </row>
    <row r="159" spans="1:68" ht="14.25" hidden="1" customHeight="1" x14ac:dyDescent="0.25">
      <c r="A159" s="794" t="s">
        <v>63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1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71"/>
      <c r="R160" s="771"/>
      <c r="S160" s="771"/>
      <c r="T160" s="772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71"/>
      <c r="R161" s="771"/>
      <c r="S161" s="771"/>
      <c r="T161" s="772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67"/>
      <c r="B162" s="768"/>
      <c r="C162" s="768"/>
      <c r="D162" s="768"/>
      <c r="E162" s="768"/>
      <c r="F162" s="768"/>
      <c r="G162" s="768"/>
      <c r="H162" s="768"/>
      <c r="I162" s="768"/>
      <c r="J162" s="768"/>
      <c r="K162" s="768"/>
      <c r="L162" s="768"/>
      <c r="M162" s="768"/>
      <c r="N162" s="768"/>
      <c r="O162" s="769"/>
      <c r="P162" s="788" t="s">
        <v>70</v>
      </c>
      <c r="Q162" s="785"/>
      <c r="R162" s="785"/>
      <c r="S162" s="785"/>
      <c r="T162" s="785"/>
      <c r="U162" s="785"/>
      <c r="V162" s="786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68"/>
      <c r="B163" s="768"/>
      <c r="C163" s="768"/>
      <c r="D163" s="768"/>
      <c r="E163" s="768"/>
      <c r="F163" s="768"/>
      <c r="G163" s="768"/>
      <c r="H163" s="768"/>
      <c r="I163" s="768"/>
      <c r="J163" s="768"/>
      <c r="K163" s="768"/>
      <c r="L163" s="768"/>
      <c r="M163" s="768"/>
      <c r="N163" s="768"/>
      <c r="O163" s="769"/>
      <c r="P163" s="788" t="s">
        <v>70</v>
      </c>
      <c r="Q163" s="785"/>
      <c r="R163" s="785"/>
      <c r="S163" s="785"/>
      <c r="T163" s="785"/>
      <c r="U163" s="785"/>
      <c r="V163" s="786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94" t="s">
        <v>72</v>
      </c>
      <c r="B164" s="768"/>
      <c r="C164" s="768"/>
      <c r="D164" s="768"/>
      <c r="E164" s="768"/>
      <c r="F164" s="768"/>
      <c r="G164" s="768"/>
      <c r="H164" s="768"/>
      <c r="I164" s="768"/>
      <c r="J164" s="768"/>
      <c r="K164" s="768"/>
      <c r="L164" s="768"/>
      <c r="M164" s="768"/>
      <c r="N164" s="768"/>
      <c r="O164" s="768"/>
      <c r="P164" s="768"/>
      <c r="Q164" s="768"/>
      <c r="R164" s="768"/>
      <c r="S164" s="768"/>
      <c r="T164" s="768"/>
      <c r="U164" s="768"/>
      <c r="V164" s="768"/>
      <c r="W164" s="768"/>
      <c r="X164" s="768"/>
      <c r="Y164" s="768"/>
      <c r="Z164" s="76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1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1"/>
      <c r="R165" s="771"/>
      <c r="S165" s="771"/>
      <c r="T165" s="772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1"/>
      <c r="R166" s="771"/>
      <c r="S166" s="771"/>
      <c r="T166" s="772"/>
      <c r="U166" s="34"/>
      <c r="V166" s="34"/>
      <c r="W166" s="35" t="s">
        <v>68</v>
      </c>
      <c r="X166" s="761">
        <v>33</v>
      </c>
      <c r="Y166" s="762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767"/>
      <c r="B167" s="768"/>
      <c r="C167" s="768"/>
      <c r="D167" s="768"/>
      <c r="E167" s="768"/>
      <c r="F167" s="768"/>
      <c r="G167" s="768"/>
      <c r="H167" s="768"/>
      <c r="I167" s="768"/>
      <c r="J167" s="768"/>
      <c r="K167" s="768"/>
      <c r="L167" s="768"/>
      <c r="M167" s="768"/>
      <c r="N167" s="768"/>
      <c r="O167" s="769"/>
      <c r="P167" s="788" t="s">
        <v>70</v>
      </c>
      <c r="Q167" s="785"/>
      <c r="R167" s="785"/>
      <c r="S167" s="785"/>
      <c r="T167" s="785"/>
      <c r="U167" s="785"/>
      <c r="V167" s="786"/>
      <c r="W167" s="37" t="s">
        <v>71</v>
      </c>
      <c r="X167" s="763">
        <f>IFERROR(X165/H165,"0")+IFERROR(X166/H166,"0")</f>
        <v>12.5</v>
      </c>
      <c r="Y167" s="763">
        <f>IFERROR(Y165/H165,"0")+IFERROR(Y166/H166,"0")</f>
        <v>13</v>
      </c>
      <c r="Z167" s="763">
        <f>IFERROR(IF(Z165="",0,Z165),"0")+IFERROR(IF(Z166="",0,Z166),"0")</f>
        <v>9.7890000000000005E-2</v>
      </c>
      <c r="AA167" s="764"/>
      <c r="AB167" s="764"/>
      <c r="AC167" s="764"/>
    </row>
    <row r="168" spans="1:68" x14ac:dyDescent="0.2">
      <c r="A168" s="768"/>
      <c r="B168" s="768"/>
      <c r="C168" s="768"/>
      <c r="D168" s="768"/>
      <c r="E168" s="768"/>
      <c r="F168" s="768"/>
      <c r="G168" s="768"/>
      <c r="H168" s="768"/>
      <c r="I168" s="768"/>
      <c r="J168" s="768"/>
      <c r="K168" s="768"/>
      <c r="L168" s="768"/>
      <c r="M168" s="768"/>
      <c r="N168" s="768"/>
      <c r="O168" s="769"/>
      <c r="P168" s="788" t="s">
        <v>70</v>
      </c>
      <c r="Q168" s="785"/>
      <c r="R168" s="785"/>
      <c r="S168" s="785"/>
      <c r="T168" s="785"/>
      <c r="U168" s="785"/>
      <c r="V168" s="786"/>
      <c r="W168" s="37" t="s">
        <v>68</v>
      </c>
      <c r="X168" s="763">
        <f>IFERROR(SUM(X165:X166),"0")</f>
        <v>33</v>
      </c>
      <c r="Y168" s="763">
        <f>IFERROR(SUM(Y165:Y166),"0")</f>
        <v>34.32</v>
      </c>
      <c r="Z168" s="37"/>
      <c r="AA168" s="764"/>
      <c r="AB168" s="764"/>
      <c r="AC168" s="764"/>
    </row>
    <row r="169" spans="1:68" ht="16.5" hidden="1" customHeight="1" x14ac:dyDescent="0.25">
      <c r="A169" s="790" t="s">
        <v>111</v>
      </c>
      <c r="B169" s="768"/>
      <c r="C169" s="768"/>
      <c r="D169" s="768"/>
      <c r="E169" s="768"/>
      <c r="F169" s="768"/>
      <c r="G169" s="768"/>
      <c r="H169" s="768"/>
      <c r="I169" s="768"/>
      <c r="J169" s="768"/>
      <c r="K169" s="768"/>
      <c r="L169" s="768"/>
      <c r="M169" s="768"/>
      <c r="N169" s="768"/>
      <c r="O169" s="768"/>
      <c r="P169" s="768"/>
      <c r="Q169" s="768"/>
      <c r="R169" s="768"/>
      <c r="S169" s="768"/>
      <c r="T169" s="768"/>
      <c r="U169" s="768"/>
      <c r="V169" s="768"/>
      <c r="W169" s="768"/>
      <c r="X169" s="768"/>
      <c r="Y169" s="768"/>
      <c r="Z169" s="768"/>
      <c r="AA169" s="756"/>
      <c r="AB169" s="756"/>
      <c r="AC169" s="756"/>
    </row>
    <row r="170" spans="1:68" ht="14.25" hidden="1" customHeight="1" x14ac:dyDescent="0.25">
      <c r="A170" s="794" t="s">
        <v>113</v>
      </c>
      <c r="B170" s="768"/>
      <c r="C170" s="768"/>
      <c r="D170" s="768"/>
      <c r="E170" s="768"/>
      <c r="F170" s="768"/>
      <c r="G170" s="768"/>
      <c r="H170" s="768"/>
      <c r="I170" s="768"/>
      <c r="J170" s="768"/>
      <c r="K170" s="768"/>
      <c r="L170" s="768"/>
      <c r="M170" s="768"/>
      <c r="N170" s="768"/>
      <c r="O170" s="768"/>
      <c r="P170" s="768"/>
      <c r="Q170" s="768"/>
      <c r="R170" s="768"/>
      <c r="S170" s="768"/>
      <c r="T170" s="768"/>
      <c r="U170" s="768"/>
      <c r="V170" s="768"/>
      <c r="W170" s="768"/>
      <c r="X170" s="768"/>
      <c r="Y170" s="768"/>
      <c r="Z170" s="76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1"/>
      <c r="R171" s="771"/>
      <c r="S171" s="771"/>
      <c r="T171" s="772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67"/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9"/>
      <c r="P172" s="788" t="s">
        <v>70</v>
      </c>
      <c r="Q172" s="785"/>
      <c r="R172" s="785"/>
      <c r="S172" s="785"/>
      <c r="T172" s="785"/>
      <c r="U172" s="785"/>
      <c r="V172" s="786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68"/>
      <c r="B173" s="768"/>
      <c r="C173" s="768"/>
      <c r="D173" s="768"/>
      <c r="E173" s="768"/>
      <c r="F173" s="768"/>
      <c r="G173" s="768"/>
      <c r="H173" s="768"/>
      <c r="I173" s="768"/>
      <c r="J173" s="768"/>
      <c r="K173" s="768"/>
      <c r="L173" s="768"/>
      <c r="M173" s="768"/>
      <c r="N173" s="768"/>
      <c r="O173" s="769"/>
      <c r="P173" s="788" t="s">
        <v>70</v>
      </c>
      <c r="Q173" s="785"/>
      <c r="R173" s="785"/>
      <c r="S173" s="785"/>
      <c r="T173" s="785"/>
      <c r="U173" s="785"/>
      <c r="V173" s="786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94" t="s">
        <v>63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1"/>
      <c r="R175" s="771"/>
      <c r="S175" s="771"/>
      <c r="T175" s="772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1"/>
      <c r="R176" s="771"/>
      <c r="S176" s="771"/>
      <c r="T176" s="772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1"/>
      <c r="R177" s="771"/>
      <c r="S177" s="771"/>
      <c r="T177" s="772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1"/>
      <c r="R178" s="771"/>
      <c r="S178" s="771"/>
      <c r="T178" s="772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10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1"/>
      <c r="R179" s="771"/>
      <c r="S179" s="771"/>
      <c r="T179" s="772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67"/>
      <c r="B180" s="768"/>
      <c r="C180" s="768"/>
      <c r="D180" s="768"/>
      <c r="E180" s="768"/>
      <c r="F180" s="768"/>
      <c r="G180" s="768"/>
      <c r="H180" s="768"/>
      <c r="I180" s="768"/>
      <c r="J180" s="768"/>
      <c r="K180" s="768"/>
      <c r="L180" s="768"/>
      <c r="M180" s="768"/>
      <c r="N180" s="768"/>
      <c r="O180" s="769"/>
      <c r="P180" s="788" t="s">
        <v>70</v>
      </c>
      <c r="Q180" s="785"/>
      <c r="R180" s="785"/>
      <c r="S180" s="785"/>
      <c r="T180" s="785"/>
      <c r="U180" s="785"/>
      <c r="V180" s="786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68"/>
      <c r="B181" s="768"/>
      <c r="C181" s="768"/>
      <c r="D181" s="768"/>
      <c r="E181" s="768"/>
      <c r="F181" s="768"/>
      <c r="G181" s="768"/>
      <c r="H181" s="768"/>
      <c r="I181" s="768"/>
      <c r="J181" s="768"/>
      <c r="K181" s="768"/>
      <c r="L181" s="768"/>
      <c r="M181" s="768"/>
      <c r="N181" s="768"/>
      <c r="O181" s="769"/>
      <c r="P181" s="788" t="s">
        <v>70</v>
      </c>
      <c r="Q181" s="785"/>
      <c r="R181" s="785"/>
      <c r="S181" s="785"/>
      <c r="T181" s="785"/>
      <c r="U181" s="785"/>
      <c r="V181" s="786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94" t="s">
        <v>72</v>
      </c>
      <c r="B182" s="768"/>
      <c r="C182" s="768"/>
      <c r="D182" s="768"/>
      <c r="E182" s="768"/>
      <c r="F182" s="768"/>
      <c r="G182" s="768"/>
      <c r="H182" s="768"/>
      <c r="I182" s="768"/>
      <c r="J182" s="768"/>
      <c r="K182" s="768"/>
      <c r="L182" s="768"/>
      <c r="M182" s="768"/>
      <c r="N182" s="768"/>
      <c r="O182" s="768"/>
      <c r="P182" s="768"/>
      <c r="Q182" s="768"/>
      <c r="R182" s="768"/>
      <c r="S182" s="768"/>
      <c r="T182" s="768"/>
      <c r="U182" s="768"/>
      <c r="V182" s="768"/>
      <c r="W182" s="768"/>
      <c r="X182" s="768"/>
      <c r="Y182" s="768"/>
      <c r="Z182" s="76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1"/>
      <c r="R183" s="771"/>
      <c r="S183" s="771"/>
      <c r="T183" s="772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1"/>
      <c r="R184" s="771"/>
      <c r="S184" s="771"/>
      <c r="T184" s="772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1"/>
      <c r="R185" s="771"/>
      <c r="S185" s="771"/>
      <c r="T185" s="772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67"/>
      <c r="B186" s="768"/>
      <c r="C186" s="768"/>
      <c r="D186" s="768"/>
      <c r="E186" s="768"/>
      <c r="F186" s="768"/>
      <c r="G186" s="768"/>
      <c r="H186" s="768"/>
      <c r="I186" s="768"/>
      <c r="J186" s="768"/>
      <c r="K186" s="768"/>
      <c r="L186" s="768"/>
      <c r="M186" s="768"/>
      <c r="N186" s="768"/>
      <c r="O186" s="769"/>
      <c r="P186" s="788" t="s">
        <v>70</v>
      </c>
      <c r="Q186" s="785"/>
      <c r="R186" s="785"/>
      <c r="S186" s="785"/>
      <c r="T186" s="785"/>
      <c r="U186" s="785"/>
      <c r="V186" s="786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68"/>
      <c r="B187" s="768"/>
      <c r="C187" s="768"/>
      <c r="D187" s="768"/>
      <c r="E187" s="768"/>
      <c r="F187" s="768"/>
      <c r="G187" s="768"/>
      <c r="H187" s="768"/>
      <c r="I187" s="768"/>
      <c r="J187" s="768"/>
      <c r="K187" s="768"/>
      <c r="L187" s="768"/>
      <c r="M187" s="768"/>
      <c r="N187" s="768"/>
      <c r="O187" s="769"/>
      <c r="P187" s="788" t="s">
        <v>70</v>
      </c>
      <c r="Q187" s="785"/>
      <c r="R187" s="785"/>
      <c r="S187" s="785"/>
      <c r="T187" s="785"/>
      <c r="U187" s="785"/>
      <c r="V187" s="786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965" t="s">
        <v>333</v>
      </c>
      <c r="B188" s="966"/>
      <c r="C188" s="966"/>
      <c r="D188" s="966"/>
      <c r="E188" s="966"/>
      <c r="F188" s="966"/>
      <c r="G188" s="966"/>
      <c r="H188" s="966"/>
      <c r="I188" s="966"/>
      <c r="J188" s="966"/>
      <c r="K188" s="966"/>
      <c r="L188" s="966"/>
      <c r="M188" s="966"/>
      <c r="N188" s="966"/>
      <c r="O188" s="966"/>
      <c r="P188" s="966"/>
      <c r="Q188" s="966"/>
      <c r="R188" s="966"/>
      <c r="S188" s="966"/>
      <c r="T188" s="966"/>
      <c r="U188" s="966"/>
      <c r="V188" s="966"/>
      <c r="W188" s="966"/>
      <c r="X188" s="966"/>
      <c r="Y188" s="966"/>
      <c r="Z188" s="966"/>
      <c r="AA188" s="48"/>
      <c r="AB188" s="48"/>
      <c r="AC188" s="48"/>
    </row>
    <row r="189" spans="1:68" ht="16.5" hidden="1" customHeight="1" x14ac:dyDescent="0.25">
      <c r="A189" s="790" t="s">
        <v>334</v>
      </c>
      <c r="B189" s="768"/>
      <c r="C189" s="768"/>
      <c r="D189" s="768"/>
      <c r="E189" s="768"/>
      <c r="F189" s="768"/>
      <c r="G189" s="768"/>
      <c r="H189" s="768"/>
      <c r="I189" s="768"/>
      <c r="J189" s="768"/>
      <c r="K189" s="768"/>
      <c r="L189" s="768"/>
      <c r="M189" s="768"/>
      <c r="N189" s="768"/>
      <c r="O189" s="768"/>
      <c r="P189" s="768"/>
      <c r="Q189" s="768"/>
      <c r="R189" s="768"/>
      <c r="S189" s="768"/>
      <c r="T189" s="768"/>
      <c r="U189" s="768"/>
      <c r="V189" s="768"/>
      <c r="W189" s="768"/>
      <c r="X189" s="768"/>
      <c r="Y189" s="768"/>
      <c r="Z189" s="768"/>
      <c r="AA189" s="756"/>
      <c r="AB189" s="756"/>
      <c r="AC189" s="756"/>
    </row>
    <row r="190" spans="1:68" ht="14.25" hidden="1" customHeight="1" x14ac:dyDescent="0.25">
      <c r="A190" s="794" t="s">
        <v>167</v>
      </c>
      <c r="B190" s="768"/>
      <c r="C190" s="768"/>
      <c r="D190" s="768"/>
      <c r="E190" s="768"/>
      <c r="F190" s="768"/>
      <c r="G190" s="768"/>
      <c r="H190" s="768"/>
      <c r="I190" s="768"/>
      <c r="J190" s="768"/>
      <c r="K190" s="768"/>
      <c r="L190" s="768"/>
      <c r="M190" s="768"/>
      <c r="N190" s="768"/>
      <c r="O190" s="768"/>
      <c r="P190" s="768"/>
      <c r="Q190" s="768"/>
      <c r="R190" s="768"/>
      <c r="S190" s="768"/>
      <c r="T190" s="768"/>
      <c r="U190" s="768"/>
      <c r="V190" s="768"/>
      <c r="W190" s="768"/>
      <c r="X190" s="768"/>
      <c r="Y190" s="768"/>
      <c r="Z190" s="76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7" t="s">
        <v>337</v>
      </c>
      <c r="Q191" s="771"/>
      <c r="R191" s="771"/>
      <c r="S191" s="771"/>
      <c r="T191" s="772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67"/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9"/>
      <c r="P192" s="788" t="s">
        <v>70</v>
      </c>
      <c r="Q192" s="785"/>
      <c r="R192" s="785"/>
      <c r="S192" s="785"/>
      <c r="T192" s="785"/>
      <c r="U192" s="785"/>
      <c r="V192" s="786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68"/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9"/>
      <c r="P193" s="788" t="s">
        <v>70</v>
      </c>
      <c r="Q193" s="785"/>
      <c r="R193" s="785"/>
      <c r="S193" s="785"/>
      <c r="T193" s="785"/>
      <c r="U193" s="785"/>
      <c r="V193" s="786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94" t="s">
        <v>63</v>
      </c>
      <c r="B194" s="768"/>
      <c r="C194" s="768"/>
      <c r="D194" s="768"/>
      <c r="E194" s="768"/>
      <c r="F194" s="768"/>
      <c r="G194" s="768"/>
      <c r="H194" s="768"/>
      <c r="I194" s="768"/>
      <c r="J194" s="768"/>
      <c r="K194" s="768"/>
      <c r="L194" s="768"/>
      <c r="M194" s="768"/>
      <c r="N194" s="768"/>
      <c r="O194" s="768"/>
      <c r="P194" s="768"/>
      <c r="Q194" s="768"/>
      <c r="R194" s="768"/>
      <c r="S194" s="768"/>
      <c r="T194" s="768"/>
      <c r="U194" s="768"/>
      <c r="V194" s="768"/>
      <c r="W194" s="768"/>
      <c r="X194" s="768"/>
      <c r="Y194" s="768"/>
      <c r="Z194" s="76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1"/>
      <c r="R195" s="771"/>
      <c r="S195" s="771"/>
      <c r="T195" s="772"/>
      <c r="U195" s="34"/>
      <c r="V195" s="34"/>
      <c r="W195" s="35" t="s">
        <v>68</v>
      </c>
      <c r="X195" s="761">
        <v>30</v>
      </c>
      <c r="Y195" s="762">
        <f t="shared" ref="Y195:Y202" si="31">IFERROR(IF(X195="",0,CEILING((X195/$H195),1)*$H195),"")</f>
        <v>33.6</v>
      </c>
      <c r="Z195" s="36">
        <f>IFERROR(IF(Y195=0,"",ROUNDUP(Y195/H195,0)*0.00753),"")</f>
        <v>6.0240000000000002E-2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31.857142857142858</v>
      </c>
      <c r="BN195" s="64">
        <f t="shared" ref="BN195:BN202" si="33">IFERROR(Y195*I195/H195,"0")</f>
        <v>35.68</v>
      </c>
      <c r="BO195" s="64">
        <f t="shared" ref="BO195:BO202" si="34">IFERROR(1/J195*(X195/H195),"0")</f>
        <v>4.5787545787545784E-2</v>
      </c>
      <c r="BP195" s="64">
        <f t="shared" ref="BP195:BP202" si="35">IFERROR(1/J195*(Y195/H195),"0")</f>
        <v>5.128205128205128E-2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1"/>
      <c r="R196" s="771"/>
      <c r="S196" s="771"/>
      <c r="T196" s="772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1"/>
      <c r="R197" s="771"/>
      <c r="S197" s="771"/>
      <c r="T197" s="772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1"/>
      <c r="R198" s="771"/>
      <c r="S198" s="771"/>
      <c r="T198" s="772"/>
      <c r="U198" s="34"/>
      <c r="V198" s="34"/>
      <c r="W198" s="35" t="s">
        <v>68</v>
      </c>
      <c r="X198" s="761">
        <v>87.5</v>
      </c>
      <c r="Y198" s="762">
        <f t="shared" si="31"/>
        <v>88.2</v>
      </c>
      <c r="Z198" s="36">
        <f>IFERROR(IF(Y198=0,"",ROUNDUP(Y198/H198,0)*0.00502),"")</f>
        <v>0.21084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92.916666666666657</v>
      </c>
      <c r="BN198" s="64">
        <f t="shared" si="33"/>
        <v>93.66</v>
      </c>
      <c r="BO198" s="64">
        <f t="shared" si="34"/>
        <v>0.17806267806267806</v>
      </c>
      <c r="BP198" s="64">
        <f t="shared" si="35"/>
        <v>0.17948717948717952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1"/>
      <c r="R199" s="771"/>
      <c r="S199" s="771"/>
      <c r="T199" s="772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1"/>
      <c r="R200" s="771"/>
      <c r="S200" s="771"/>
      <c r="T200" s="772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1"/>
      <c r="R201" s="771"/>
      <c r="S201" s="771"/>
      <c r="T201" s="772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1"/>
      <c r="R202" s="771"/>
      <c r="S202" s="771"/>
      <c r="T202" s="772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67"/>
      <c r="B203" s="768"/>
      <c r="C203" s="768"/>
      <c r="D203" s="768"/>
      <c r="E203" s="768"/>
      <c r="F203" s="768"/>
      <c r="G203" s="768"/>
      <c r="H203" s="768"/>
      <c r="I203" s="768"/>
      <c r="J203" s="768"/>
      <c r="K203" s="768"/>
      <c r="L203" s="768"/>
      <c r="M203" s="768"/>
      <c r="N203" s="768"/>
      <c r="O203" s="769"/>
      <c r="P203" s="788" t="s">
        <v>70</v>
      </c>
      <c r="Q203" s="785"/>
      <c r="R203" s="785"/>
      <c r="S203" s="785"/>
      <c r="T203" s="785"/>
      <c r="U203" s="785"/>
      <c r="V203" s="786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48.80952380952381</v>
      </c>
      <c r="Y203" s="763">
        <f>IFERROR(Y195/H195,"0")+IFERROR(Y196/H196,"0")+IFERROR(Y197/H197,"0")+IFERROR(Y198/H198,"0")+IFERROR(Y199/H199,"0")+IFERROR(Y200/H200,"0")+IFERROR(Y201/H201,"0")+IFERROR(Y202/H202,"0")</f>
        <v>50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0.27107999999999999</v>
      </c>
      <c r="AA203" s="764"/>
      <c r="AB203" s="764"/>
      <c r="AC203" s="764"/>
    </row>
    <row r="204" spans="1:68" x14ac:dyDescent="0.2">
      <c r="A204" s="768"/>
      <c r="B204" s="768"/>
      <c r="C204" s="768"/>
      <c r="D204" s="768"/>
      <c r="E204" s="768"/>
      <c r="F204" s="768"/>
      <c r="G204" s="768"/>
      <c r="H204" s="768"/>
      <c r="I204" s="768"/>
      <c r="J204" s="768"/>
      <c r="K204" s="768"/>
      <c r="L204" s="768"/>
      <c r="M204" s="768"/>
      <c r="N204" s="768"/>
      <c r="O204" s="769"/>
      <c r="P204" s="788" t="s">
        <v>70</v>
      </c>
      <c r="Q204" s="785"/>
      <c r="R204" s="785"/>
      <c r="S204" s="785"/>
      <c r="T204" s="785"/>
      <c r="U204" s="785"/>
      <c r="V204" s="786"/>
      <c r="W204" s="37" t="s">
        <v>68</v>
      </c>
      <c r="X204" s="763">
        <f>IFERROR(SUM(X195:X202),"0")</f>
        <v>117.5</v>
      </c>
      <c r="Y204" s="763">
        <f>IFERROR(SUM(Y195:Y202),"0")</f>
        <v>121.80000000000001</v>
      </c>
      <c r="Z204" s="37"/>
      <c r="AA204" s="764"/>
      <c r="AB204" s="764"/>
      <c r="AC204" s="764"/>
    </row>
    <row r="205" spans="1:68" ht="16.5" hidden="1" customHeight="1" x14ac:dyDescent="0.25">
      <c r="A205" s="790" t="s">
        <v>359</v>
      </c>
      <c r="B205" s="768"/>
      <c r="C205" s="768"/>
      <c r="D205" s="768"/>
      <c r="E205" s="768"/>
      <c r="F205" s="768"/>
      <c r="G205" s="768"/>
      <c r="H205" s="768"/>
      <c r="I205" s="768"/>
      <c r="J205" s="768"/>
      <c r="K205" s="768"/>
      <c r="L205" s="768"/>
      <c r="M205" s="768"/>
      <c r="N205" s="768"/>
      <c r="O205" s="768"/>
      <c r="P205" s="768"/>
      <c r="Q205" s="768"/>
      <c r="R205" s="768"/>
      <c r="S205" s="768"/>
      <c r="T205" s="768"/>
      <c r="U205" s="768"/>
      <c r="V205" s="768"/>
      <c r="W205" s="768"/>
      <c r="X205" s="768"/>
      <c r="Y205" s="768"/>
      <c r="Z205" s="768"/>
      <c r="AA205" s="756"/>
      <c r="AB205" s="756"/>
      <c r="AC205" s="756"/>
    </row>
    <row r="206" spans="1:68" ht="14.25" hidden="1" customHeight="1" x14ac:dyDescent="0.25">
      <c r="A206" s="794" t="s">
        <v>113</v>
      </c>
      <c r="B206" s="768"/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768"/>
      <c r="Y206" s="768"/>
      <c r="Z206" s="76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1"/>
      <c r="R207" s="771"/>
      <c r="S207" s="771"/>
      <c r="T207" s="772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1"/>
      <c r="R208" s="771"/>
      <c r="S208" s="771"/>
      <c r="T208" s="772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67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9"/>
      <c r="P209" s="788" t="s">
        <v>70</v>
      </c>
      <c r="Q209" s="785"/>
      <c r="R209" s="785"/>
      <c r="S209" s="785"/>
      <c r="T209" s="785"/>
      <c r="U209" s="785"/>
      <c r="V209" s="786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68"/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9"/>
      <c r="P210" s="788" t="s">
        <v>70</v>
      </c>
      <c r="Q210" s="785"/>
      <c r="R210" s="785"/>
      <c r="S210" s="785"/>
      <c r="T210" s="785"/>
      <c r="U210" s="785"/>
      <c r="V210" s="786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94" t="s">
        <v>167</v>
      </c>
      <c r="B211" s="768"/>
      <c r="C211" s="768"/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768"/>
      <c r="P211" s="768"/>
      <c r="Q211" s="768"/>
      <c r="R211" s="768"/>
      <c r="S211" s="768"/>
      <c r="T211" s="768"/>
      <c r="U211" s="768"/>
      <c r="V211" s="768"/>
      <c r="W211" s="768"/>
      <c r="X211" s="768"/>
      <c r="Y211" s="768"/>
      <c r="Z211" s="76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1"/>
      <c r="R212" s="771"/>
      <c r="S212" s="771"/>
      <c r="T212" s="772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1"/>
      <c r="R213" s="771"/>
      <c r="S213" s="771"/>
      <c r="T213" s="772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67"/>
      <c r="B214" s="768"/>
      <c r="C214" s="768"/>
      <c r="D214" s="768"/>
      <c r="E214" s="768"/>
      <c r="F214" s="768"/>
      <c r="G214" s="768"/>
      <c r="H214" s="768"/>
      <c r="I214" s="768"/>
      <c r="J214" s="768"/>
      <c r="K214" s="768"/>
      <c r="L214" s="768"/>
      <c r="M214" s="768"/>
      <c r="N214" s="768"/>
      <c r="O214" s="769"/>
      <c r="P214" s="788" t="s">
        <v>70</v>
      </c>
      <c r="Q214" s="785"/>
      <c r="R214" s="785"/>
      <c r="S214" s="785"/>
      <c r="T214" s="785"/>
      <c r="U214" s="785"/>
      <c r="V214" s="786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68"/>
      <c r="B215" s="768"/>
      <c r="C215" s="768"/>
      <c r="D215" s="768"/>
      <c r="E215" s="768"/>
      <c r="F215" s="768"/>
      <c r="G215" s="768"/>
      <c r="H215" s="768"/>
      <c r="I215" s="768"/>
      <c r="J215" s="768"/>
      <c r="K215" s="768"/>
      <c r="L215" s="768"/>
      <c r="M215" s="768"/>
      <c r="N215" s="768"/>
      <c r="O215" s="769"/>
      <c r="P215" s="788" t="s">
        <v>70</v>
      </c>
      <c r="Q215" s="785"/>
      <c r="R215" s="785"/>
      <c r="S215" s="785"/>
      <c r="T215" s="785"/>
      <c r="U215" s="785"/>
      <c r="V215" s="786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94" t="s">
        <v>63</v>
      </c>
      <c r="B216" s="768"/>
      <c r="C216" s="768"/>
      <c r="D216" s="768"/>
      <c r="E216" s="768"/>
      <c r="F216" s="768"/>
      <c r="G216" s="768"/>
      <c r="H216" s="768"/>
      <c r="I216" s="768"/>
      <c r="J216" s="768"/>
      <c r="K216" s="768"/>
      <c r="L216" s="768"/>
      <c r="M216" s="768"/>
      <c r="N216" s="768"/>
      <c r="O216" s="768"/>
      <c r="P216" s="768"/>
      <c r="Q216" s="768"/>
      <c r="R216" s="768"/>
      <c r="S216" s="768"/>
      <c r="T216" s="768"/>
      <c r="U216" s="768"/>
      <c r="V216" s="768"/>
      <c r="W216" s="768"/>
      <c r="X216" s="768"/>
      <c r="Y216" s="768"/>
      <c r="Z216" s="76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1"/>
      <c r="R217" s="771"/>
      <c r="S217" s="771"/>
      <c r="T217" s="772"/>
      <c r="U217" s="34"/>
      <c r="V217" s="34"/>
      <c r="W217" s="35" t="s">
        <v>68</v>
      </c>
      <c r="X217" s="761">
        <v>40</v>
      </c>
      <c r="Y217" s="762">
        <f t="shared" ref="Y217:Y224" si="36">IFERROR(IF(X217="",0,CEILING((X217/$H217),1)*$H217),"")</f>
        <v>43.2</v>
      </c>
      <c r="Z217" s="36">
        <f>IFERROR(IF(Y217=0,"",ROUNDUP(Y217/H217,0)*0.00902),"")</f>
        <v>7.2160000000000002E-2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41.555555555555557</v>
      </c>
      <c r="BN217" s="64">
        <f t="shared" ref="BN217:BN224" si="38">IFERROR(Y217*I217/H217,"0")</f>
        <v>44.88</v>
      </c>
      <c r="BO217" s="64">
        <f t="shared" ref="BO217:BO224" si="39">IFERROR(1/J217*(X217/H217),"0")</f>
        <v>5.6116722783389444E-2</v>
      </c>
      <c r="BP217" s="64">
        <f t="shared" ref="BP217:BP224" si="40">IFERROR(1/J217*(Y217/H217),"0")</f>
        <v>6.0606060606060608E-2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1"/>
      <c r="R218" s="771"/>
      <c r="S218" s="771"/>
      <c r="T218" s="772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1"/>
      <c r="R219" s="771"/>
      <c r="S219" s="771"/>
      <c r="T219" s="772"/>
      <c r="U219" s="34"/>
      <c r="V219" s="34"/>
      <c r="W219" s="35" t="s">
        <v>68</v>
      </c>
      <c r="X219" s="761">
        <v>80</v>
      </c>
      <c r="Y219" s="762">
        <f t="shared" si="36"/>
        <v>81</v>
      </c>
      <c r="Z219" s="36">
        <f>IFERROR(IF(Y219=0,"",ROUNDUP(Y219/H219,0)*0.00902),"")</f>
        <v>0.1353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83.111111111111114</v>
      </c>
      <c r="BN219" s="64">
        <f t="shared" si="38"/>
        <v>84.15</v>
      </c>
      <c r="BO219" s="64">
        <f t="shared" si="39"/>
        <v>0.11223344556677889</v>
      </c>
      <c r="BP219" s="64">
        <f t="shared" si="40"/>
        <v>0.11363636363636363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1"/>
      <c r="R220" s="771"/>
      <c r="S220" s="771"/>
      <c r="T220" s="772"/>
      <c r="U220" s="34"/>
      <c r="V220" s="34"/>
      <c r="W220" s="35" t="s">
        <v>68</v>
      </c>
      <c r="X220" s="761">
        <v>40</v>
      </c>
      <c r="Y220" s="762">
        <f t="shared" si="36"/>
        <v>43.2</v>
      </c>
      <c r="Z220" s="36">
        <f>IFERROR(IF(Y220=0,"",ROUNDUP(Y220/H220,0)*0.00902),"")</f>
        <v>7.2160000000000002E-2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41.555555555555557</v>
      </c>
      <c r="BN220" s="64">
        <f t="shared" si="38"/>
        <v>44.88</v>
      </c>
      <c r="BO220" s="64">
        <f t="shared" si="39"/>
        <v>5.6116722783389444E-2</v>
      </c>
      <c r="BP220" s="64">
        <f t="shared" si="40"/>
        <v>6.0606060606060608E-2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1"/>
      <c r="R221" s="771"/>
      <c r="S221" s="771"/>
      <c r="T221" s="772"/>
      <c r="U221" s="34"/>
      <c r="V221" s="34"/>
      <c r="W221" s="35" t="s">
        <v>68</v>
      </c>
      <c r="X221" s="761">
        <v>60</v>
      </c>
      <c r="Y221" s="762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1"/>
      <c r="R222" s="771"/>
      <c r="S222" s="771"/>
      <c r="T222" s="772"/>
      <c r="U222" s="34"/>
      <c r="V222" s="34"/>
      <c r="W222" s="35" t="s">
        <v>68</v>
      </c>
      <c r="X222" s="761">
        <v>60</v>
      </c>
      <c r="Y222" s="762">
        <f t="shared" si="36"/>
        <v>61.2</v>
      </c>
      <c r="Z222" s="36">
        <f>IFERROR(IF(Y222=0,"",ROUNDUP(Y222/H222,0)*0.00502),"")</f>
        <v>0.17068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63.333333333333329</v>
      </c>
      <c r="BN222" s="64">
        <f t="shared" si="38"/>
        <v>64.599999999999994</v>
      </c>
      <c r="BO222" s="64">
        <f t="shared" si="39"/>
        <v>0.14245014245014248</v>
      </c>
      <c r="BP222" s="64">
        <f t="shared" si="40"/>
        <v>0.14529914529914531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1"/>
      <c r="R223" s="771"/>
      <c r="S223" s="771"/>
      <c r="T223" s="772"/>
      <c r="U223" s="34"/>
      <c r="V223" s="34"/>
      <c r="W223" s="35" t="s">
        <v>68</v>
      </c>
      <c r="X223" s="761">
        <v>60</v>
      </c>
      <c r="Y223" s="762">
        <f t="shared" si="36"/>
        <v>61.2</v>
      </c>
      <c r="Z223" s="36">
        <f>IFERROR(IF(Y223=0,"",ROUNDUP(Y223/H223,0)*0.00502),"")</f>
        <v>0.17068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63.333333333333329</v>
      </c>
      <c r="BN223" s="64">
        <f t="shared" si="38"/>
        <v>64.599999999999994</v>
      </c>
      <c r="BO223" s="64">
        <f t="shared" si="39"/>
        <v>0.14245014245014248</v>
      </c>
      <c r="BP223" s="64">
        <f t="shared" si="40"/>
        <v>0.14529914529914531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1"/>
      <c r="R224" s="771"/>
      <c r="S224" s="771"/>
      <c r="T224" s="772"/>
      <c r="U224" s="34"/>
      <c r="V224" s="34"/>
      <c r="W224" s="35" t="s">
        <v>68</v>
      </c>
      <c r="X224" s="761">
        <v>60</v>
      </c>
      <c r="Y224" s="762">
        <f t="shared" si="36"/>
        <v>61.2</v>
      </c>
      <c r="Z224" s="36">
        <f>IFERROR(IF(Y224=0,"",ROUNDUP(Y224/H224,0)*0.00502),"")</f>
        <v>0.17068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63.333333333333329</v>
      </c>
      <c r="BN224" s="64">
        <f t="shared" si="38"/>
        <v>64.599999999999994</v>
      </c>
      <c r="BO224" s="64">
        <f t="shared" si="39"/>
        <v>0.14245014245014248</v>
      </c>
      <c r="BP224" s="64">
        <f t="shared" si="40"/>
        <v>0.14529914529914531</v>
      </c>
    </row>
    <row r="225" spans="1:68" x14ac:dyDescent="0.2">
      <c r="A225" s="767"/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9"/>
      <c r="P225" s="788" t="s">
        <v>70</v>
      </c>
      <c r="Q225" s="785"/>
      <c r="R225" s="785"/>
      <c r="S225" s="785"/>
      <c r="T225" s="785"/>
      <c r="U225" s="785"/>
      <c r="V225" s="786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162.96296296296299</v>
      </c>
      <c r="Y225" s="763">
        <f>IFERROR(Y217/H217,"0")+IFERROR(Y218/H218,"0")+IFERROR(Y219/H219,"0")+IFERROR(Y220/H220,"0")+IFERROR(Y221/H221,"0")+IFERROR(Y222/H222,"0")+IFERROR(Y223/H223,"0")+IFERROR(Y224/H224,"0")</f>
        <v>167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0.96233999999999997</v>
      </c>
      <c r="AA225" s="764"/>
      <c r="AB225" s="764"/>
      <c r="AC225" s="764"/>
    </row>
    <row r="226" spans="1:68" x14ac:dyDescent="0.2">
      <c r="A226" s="768"/>
      <c r="B226" s="768"/>
      <c r="C226" s="768"/>
      <c r="D226" s="768"/>
      <c r="E226" s="768"/>
      <c r="F226" s="768"/>
      <c r="G226" s="768"/>
      <c r="H226" s="768"/>
      <c r="I226" s="768"/>
      <c r="J226" s="768"/>
      <c r="K226" s="768"/>
      <c r="L226" s="768"/>
      <c r="M226" s="768"/>
      <c r="N226" s="768"/>
      <c r="O226" s="769"/>
      <c r="P226" s="788" t="s">
        <v>70</v>
      </c>
      <c r="Q226" s="785"/>
      <c r="R226" s="785"/>
      <c r="S226" s="785"/>
      <c r="T226" s="785"/>
      <c r="U226" s="785"/>
      <c r="V226" s="786"/>
      <c r="W226" s="37" t="s">
        <v>68</v>
      </c>
      <c r="X226" s="763">
        <f>IFERROR(SUM(X217:X224),"0")</f>
        <v>400</v>
      </c>
      <c r="Y226" s="763">
        <f>IFERROR(SUM(Y217:Y224),"0")</f>
        <v>412.2</v>
      </c>
      <c r="Z226" s="37"/>
      <c r="AA226" s="764"/>
      <c r="AB226" s="764"/>
      <c r="AC226" s="764"/>
    </row>
    <row r="227" spans="1:68" ht="14.25" hidden="1" customHeight="1" x14ac:dyDescent="0.25">
      <c r="A227" s="794" t="s">
        <v>72</v>
      </c>
      <c r="B227" s="768"/>
      <c r="C227" s="768"/>
      <c r="D227" s="768"/>
      <c r="E227" s="768"/>
      <c r="F227" s="768"/>
      <c r="G227" s="768"/>
      <c r="H227" s="768"/>
      <c r="I227" s="768"/>
      <c r="J227" s="768"/>
      <c r="K227" s="768"/>
      <c r="L227" s="768"/>
      <c r="M227" s="768"/>
      <c r="N227" s="768"/>
      <c r="O227" s="768"/>
      <c r="P227" s="768"/>
      <c r="Q227" s="768"/>
      <c r="R227" s="768"/>
      <c r="S227" s="768"/>
      <c r="T227" s="768"/>
      <c r="U227" s="768"/>
      <c r="V227" s="768"/>
      <c r="W227" s="768"/>
      <c r="X227" s="768"/>
      <c r="Y227" s="768"/>
      <c r="Z227" s="76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1"/>
      <c r="R228" s="771"/>
      <c r="S228" s="771"/>
      <c r="T228" s="772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0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1"/>
      <c r="R229" s="771"/>
      <c r="S229" s="771"/>
      <c r="T229" s="772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1"/>
      <c r="R230" s="771"/>
      <c r="S230" s="771"/>
      <c r="T230" s="772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1"/>
      <c r="R231" s="771"/>
      <c r="S231" s="771"/>
      <c r="T231" s="772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1"/>
      <c r="R232" s="771"/>
      <c r="S232" s="771"/>
      <c r="T232" s="772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1"/>
      <c r="R233" s="771"/>
      <c r="S233" s="771"/>
      <c r="T233" s="772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1"/>
      <c r="R234" s="771"/>
      <c r="S234" s="771"/>
      <c r="T234" s="772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1"/>
      <c r="R235" s="771"/>
      <c r="S235" s="771"/>
      <c r="T235" s="772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1"/>
      <c r="R236" s="771"/>
      <c r="S236" s="771"/>
      <c r="T236" s="772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1"/>
      <c r="R237" s="771"/>
      <c r="S237" s="771"/>
      <c r="T237" s="772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1"/>
      <c r="R238" s="771"/>
      <c r="S238" s="771"/>
      <c r="T238" s="772"/>
      <c r="U238" s="34"/>
      <c r="V238" s="34"/>
      <c r="W238" s="35" t="s">
        <v>68</v>
      </c>
      <c r="X238" s="761">
        <v>200</v>
      </c>
      <c r="Y238" s="762">
        <f t="shared" si="41"/>
        <v>201.6</v>
      </c>
      <c r="Z238" s="36">
        <f t="shared" si="46"/>
        <v>0.63251999999999997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223.16666666666669</v>
      </c>
      <c r="BN238" s="64">
        <f t="shared" si="43"/>
        <v>224.95199999999997</v>
      </c>
      <c r="BO238" s="64">
        <f t="shared" si="44"/>
        <v>0.53418803418803418</v>
      </c>
      <c r="BP238" s="64">
        <f t="shared" si="45"/>
        <v>0.53846153846153844</v>
      </c>
    </row>
    <row r="239" spans="1:68" x14ac:dyDescent="0.2">
      <c r="A239" s="767"/>
      <c r="B239" s="768"/>
      <c r="C239" s="768"/>
      <c r="D239" s="768"/>
      <c r="E239" s="768"/>
      <c r="F239" s="768"/>
      <c r="G239" s="768"/>
      <c r="H239" s="768"/>
      <c r="I239" s="768"/>
      <c r="J239" s="768"/>
      <c r="K239" s="768"/>
      <c r="L239" s="768"/>
      <c r="M239" s="768"/>
      <c r="N239" s="768"/>
      <c r="O239" s="769"/>
      <c r="P239" s="788" t="s">
        <v>70</v>
      </c>
      <c r="Q239" s="785"/>
      <c r="R239" s="785"/>
      <c r="S239" s="785"/>
      <c r="T239" s="785"/>
      <c r="U239" s="785"/>
      <c r="V239" s="786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83.333333333333343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84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0.63251999999999997</v>
      </c>
      <c r="AA239" s="764"/>
      <c r="AB239" s="764"/>
      <c r="AC239" s="764"/>
    </row>
    <row r="240" spans="1:68" x14ac:dyDescent="0.2">
      <c r="A240" s="768"/>
      <c r="B240" s="768"/>
      <c r="C240" s="768"/>
      <c r="D240" s="768"/>
      <c r="E240" s="768"/>
      <c r="F240" s="768"/>
      <c r="G240" s="768"/>
      <c r="H240" s="768"/>
      <c r="I240" s="768"/>
      <c r="J240" s="768"/>
      <c r="K240" s="768"/>
      <c r="L240" s="768"/>
      <c r="M240" s="768"/>
      <c r="N240" s="768"/>
      <c r="O240" s="769"/>
      <c r="P240" s="788" t="s">
        <v>70</v>
      </c>
      <c r="Q240" s="785"/>
      <c r="R240" s="785"/>
      <c r="S240" s="785"/>
      <c r="T240" s="785"/>
      <c r="U240" s="785"/>
      <c r="V240" s="786"/>
      <c r="W240" s="37" t="s">
        <v>68</v>
      </c>
      <c r="X240" s="763">
        <f>IFERROR(SUM(X228:X238),"0")</f>
        <v>200</v>
      </c>
      <c r="Y240" s="763">
        <f>IFERROR(SUM(Y228:Y238),"0")</f>
        <v>201.6</v>
      </c>
      <c r="Z240" s="37"/>
      <c r="AA240" s="764"/>
      <c r="AB240" s="764"/>
      <c r="AC240" s="764"/>
    </row>
    <row r="241" spans="1:68" ht="14.25" hidden="1" customHeight="1" x14ac:dyDescent="0.25">
      <c r="A241" s="794" t="s">
        <v>213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71"/>
      <c r="R242" s="771"/>
      <c r="S242" s="771"/>
      <c r="T242" s="772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71"/>
      <c r="R243" s="771"/>
      <c r="S243" s="771"/>
      <c r="T243" s="772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1"/>
      <c r="R244" s="771"/>
      <c r="S244" s="771"/>
      <c r="T244" s="772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1"/>
      <c r="R245" s="771"/>
      <c r="S245" s="771"/>
      <c r="T245" s="772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1"/>
      <c r="R246" s="771"/>
      <c r="S246" s="771"/>
      <c r="T246" s="772"/>
      <c r="U246" s="34"/>
      <c r="V246" s="34"/>
      <c r="W246" s="35" t="s">
        <v>68</v>
      </c>
      <c r="X246" s="761">
        <v>32</v>
      </c>
      <c r="Y246" s="762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x14ac:dyDescent="0.2">
      <c r="A247" s="767"/>
      <c r="B247" s="768"/>
      <c r="C247" s="768"/>
      <c r="D247" s="768"/>
      <c r="E247" s="768"/>
      <c r="F247" s="768"/>
      <c r="G247" s="768"/>
      <c r="H247" s="768"/>
      <c r="I247" s="768"/>
      <c r="J247" s="768"/>
      <c r="K247" s="768"/>
      <c r="L247" s="768"/>
      <c r="M247" s="768"/>
      <c r="N247" s="768"/>
      <c r="O247" s="769"/>
      <c r="P247" s="788" t="s">
        <v>70</v>
      </c>
      <c r="Q247" s="785"/>
      <c r="R247" s="785"/>
      <c r="S247" s="785"/>
      <c r="T247" s="785"/>
      <c r="U247" s="785"/>
      <c r="V247" s="786"/>
      <c r="W247" s="37" t="s">
        <v>71</v>
      </c>
      <c r="X247" s="763">
        <f>IFERROR(X242/H242,"0")+IFERROR(X243/H243,"0")+IFERROR(X244/H244,"0")+IFERROR(X245/H245,"0")+IFERROR(X246/H246,"0")</f>
        <v>13.333333333333334</v>
      </c>
      <c r="Y247" s="763">
        <f>IFERROR(Y242/H242,"0")+IFERROR(Y243/H243,"0")+IFERROR(Y244/H244,"0")+IFERROR(Y245/H245,"0")+IFERROR(Y246/H246,"0")</f>
        <v>14.000000000000002</v>
      </c>
      <c r="Z247" s="763">
        <f>IFERROR(IF(Z242="",0,Z242),"0")+IFERROR(IF(Z243="",0,Z243),"0")+IFERROR(IF(Z244="",0,Z244),"0")+IFERROR(IF(Z245="",0,Z245),"0")+IFERROR(IF(Z246="",0,Z246),"0")</f>
        <v>0.10542</v>
      </c>
      <c r="AA247" s="764"/>
      <c r="AB247" s="764"/>
      <c r="AC247" s="764"/>
    </row>
    <row r="248" spans="1:68" x14ac:dyDescent="0.2">
      <c r="A248" s="768"/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9"/>
      <c r="P248" s="788" t="s">
        <v>70</v>
      </c>
      <c r="Q248" s="785"/>
      <c r="R248" s="785"/>
      <c r="S248" s="785"/>
      <c r="T248" s="785"/>
      <c r="U248" s="785"/>
      <c r="V248" s="786"/>
      <c r="W248" s="37" t="s">
        <v>68</v>
      </c>
      <c r="X248" s="763">
        <f>IFERROR(SUM(X242:X246),"0")</f>
        <v>32</v>
      </c>
      <c r="Y248" s="763">
        <f>IFERROR(SUM(Y242:Y246),"0")</f>
        <v>33.6</v>
      </c>
      <c r="Z248" s="37"/>
      <c r="AA248" s="764"/>
      <c r="AB248" s="764"/>
      <c r="AC248" s="764"/>
    </row>
    <row r="249" spans="1:68" ht="16.5" hidden="1" customHeight="1" x14ac:dyDescent="0.25">
      <c r="A249" s="790" t="s">
        <v>432</v>
      </c>
      <c r="B249" s="768"/>
      <c r="C249" s="768"/>
      <c r="D249" s="768"/>
      <c r="E249" s="768"/>
      <c r="F249" s="768"/>
      <c r="G249" s="768"/>
      <c r="H249" s="768"/>
      <c r="I249" s="768"/>
      <c r="J249" s="768"/>
      <c r="K249" s="768"/>
      <c r="L249" s="768"/>
      <c r="M249" s="768"/>
      <c r="N249" s="768"/>
      <c r="O249" s="768"/>
      <c r="P249" s="768"/>
      <c r="Q249" s="768"/>
      <c r="R249" s="768"/>
      <c r="S249" s="768"/>
      <c r="T249" s="768"/>
      <c r="U249" s="768"/>
      <c r="V249" s="768"/>
      <c r="W249" s="768"/>
      <c r="X249" s="768"/>
      <c r="Y249" s="768"/>
      <c r="Z249" s="768"/>
      <c r="AA249" s="756"/>
      <c r="AB249" s="756"/>
      <c r="AC249" s="756"/>
    </row>
    <row r="250" spans="1:68" ht="14.25" hidden="1" customHeight="1" x14ac:dyDescent="0.25">
      <c r="A250" s="794" t="s">
        <v>113</v>
      </c>
      <c r="B250" s="768"/>
      <c r="C250" s="768"/>
      <c r="D250" s="768"/>
      <c r="E250" s="768"/>
      <c r="F250" s="768"/>
      <c r="G250" s="768"/>
      <c r="H250" s="768"/>
      <c r="I250" s="768"/>
      <c r="J250" s="768"/>
      <c r="K250" s="768"/>
      <c r="L250" s="768"/>
      <c r="M250" s="768"/>
      <c r="N250" s="768"/>
      <c r="O250" s="768"/>
      <c r="P250" s="768"/>
      <c r="Q250" s="768"/>
      <c r="R250" s="768"/>
      <c r="S250" s="768"/>
      <c r="T250" s="768"/>
      <c r="U250" s="768"/>
      <c r="V250" s="768"/>
      <c r="W250" s="768"/>
      <c r="X250" s="768"/>
      <c r="Y250" s="768"/>
      <c r="Z250" s="76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1"/>
      <c r="R251" s="771"/>
      <c r="S251" s="771"/>
      <c r="T251" s="772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1"/>
      <c r="R252" s="771"/>
      <c r="S252" s="771"/>
      <c r="T252" s="772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1"/>
      <c r="R253" s="771"/>
      <c r="S253" s="771"/>
      <c r="T253" s="772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5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71"/>
      <c r="R254" s="771"/>
      <c r="S254" s="771"/>
      <c r="T254" s="772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71"/>
      <c r="R255" s="771"/>
      <c r="S255" s="771"/>
      <c r="T255" s="772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1"/>
      <c r="R256" s="771"/>
      <c r="S256" s="771"/>
      <c r="T256" s="772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1"/>
      <c r="R257" s="771"/>
      <c r="S257" s="771"/>
      <c r="T257" s="772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0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1"/>
      <c r="R258" s="771"/>
      <c r="S258" s="771"/>
      <c r="T258" s="772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67"/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9"/>
      <c r="P259" s="788" t="s">
        <v>70</v>
      </c>
      <c r="Q259" s="785"/>
      <c r="R259" s="785"/>
      <c r="S259" s="785"/>
      <c r="T259" s="785"/>
      <c r="U259" s="785"/>
      <c r="V259" s="786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68"/>
      <c r="B260" s="768"/>
      <c r="C260" s="768"/>
      <c r="D260" s="768"/>
      <c r="E260" s="768"/>
      <c r="F260" s="768"/>
      <c r="G260" s="768"/>
      <c r="H260" s="768"/>
      <c r="I260" s="768"/>
      <c r="J260" s="768"/>
      <c r="K260" s="768"/>
      <c r="L260" s="768"/>
      <c r="M260" s="768"/>
      <c r="N260" s="768"/>
      <c r="O260" s="769"/>
      <c r="P260" s="788" t="s">
        <v>70</v>
      </c>
      <c r="Q260" s="785"/>
      <c r="R260" s="785"/>
      <c r="S260" s="785"/>
      <c r="T260" s="785"/>
      <c r="U260" s="785"/>
      <c r="V260" s="786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0" t="s">
        <v>452</v>
      </c>
      <c r="B261" s="768"/>
      <c r="C261" s="768"/>
      <c r="D261" s="768"/>
      <c r="E261" s="768"/>
      <c r="F261" s="768"/>
      <c r="G261" s="768"/>
      <c r="H261" s="768"/>
      <c r="I261" s="768"/>
      <c r="J261" s="768"/>
      <c r="K261" s="768"/>
      <c r="L261" s="768"/>
      <c r="M261" s="768"/>
      <c r="N261" s="768"/>
      <c r="O261" s="768"/>
      <c r="P261" s="768"/>
      <c r="Q261" s="768"/>
      <c r="R261" s="768"/>
      <c r="S261" s="768"/>
      <c r="T261" s="768"/>
      <c r="U261" s="768"/>
      <c r="V261" s="768"/>
      <c r="W261" s="768"/>
      <c r="X261" s="768"/>
      <c r="Y261" s="768"/>
      <c r="Z261" s="768"/>
      <c r="AA261" s="756"/>
      <c r="AB261" s="756"/>
      <c r="AC261" s="756"/>
    </row>
    <row r="262" spans="1:68" ht="14.25" hidden="1" customHeight="1" x14ac:dyDescent="0.25">
      <c r="A262" s="794" t="s">
        <v>113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1"/>
      <c r="R263" s="771"/>
      <c r="S263" s="771"/>
      <c r="T263" s="772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1"/>
      <c r="R264" s="771"/>
      <c r="S264" s="771"/>
      <c r="T264" s="772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1"/>
      <c r="R265" s="771"/>
      <c r="S265" s="771"/>
      <c r="T265" s="772"/>
      <c r="U265" s="34"/>
      <c r="V265" s="34"/>
      <c r="W265" s="35" t="s">
        <v>68</v>
      </c>
      <c r="X265" s="761">
        <v>20</v>
      </c>
      <c r="Y265" s="762">
        <f t="shared" si="52"/>
        <v>23.2</v>
      </c>
      <c r="Z265" s="36">
        <f>IFERROR(IF(Y265=0,"",ROUNDUP(Y265/H265,0)*0.02175),"")</f>
        <v>4.3499999999999997E-2</v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20.827586206896552</v>
      </c>
      <c r="BN265" s="64">
        <f t="shared" si="54"/>
        <v>24.159999999999997</v>
      </c>
      <c r="BO265" s="64">
        <f t="shared" si="55"/>
        <v>3.0788177339901478E-2</v>
      </c>
      <c r="BP265" s="64">
        <f t="shared" si="56"/>
        <v>3.5714285714285712E-2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4" t="s">
        <v>462</v>
      </c>
      <c r="Q266" s="771"/>
      <c r="R266" s="771"/>
      <c r="S266" s="771"/>
      <c r="T266" s="772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71"/>
      <c r="R267" s="771"/>
      <c r="S267" s="771"/>
      <c r="T267" s="772"/>
      <c r="U267" s="34"/>
      <c r="V267" s="34"/>
      <c r="W267" s="35" t="s">
        <v>68</v>
      </c>
      <c r="X267" s="761">
        <v>50</v>
      </c>
      <c r="Y267" s="762">
        <f t="shared" si="52"/>
        <v>58</v>
      </c>
      <c r="Z267" s="36">
        <f>IFERROR(IF(Y267=0,"",ROUNDUP(Y267/H267,0)*0.02175),"")</f>
        <v>0.10874999999999999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52.068965517241381</v>
      </c>
      <c r="BN267" s="64">
        <f t="shared" si="54"/>
        <v>60.4</v>
      </c>
      <c r="BO267" s="64">
        <f t="shared" si="55"/>
        <v>7.6970443349753698E-2</v>
      </c>
      <c r="BP267" s="64">
        <f t="shared" si="56"/>
        <v>8.9285714285714274E-2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1"/>
      <c r="R268" s="771"/>
      <c r="S268" s="771"/>
      <c r="T268" s="772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1"/>
      <c r="R269" s="771"/>
      <c r="S269" s="771"/>
      <c r="T269" s="772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1"/>
      <c r="R270" s="771"/>
      <c r="S270" s="771"/>
      <c r="T270" s="772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1"/>
      <c r="R271" s="771"/>
      <c r="S271" s="771"/>
      <c r="T271" s="772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67"/>
      <c r="B272" s="768"/>
      <c r="C272" s="768"/>
      <c r="D272" s="768"/>
      <c r="E272" s="768"/>
      <c r="F272" s="768"/>
      <c r="G272" s="768"/>
      <c r="H272" s="768"/>
      <c r="I272" s="768"/>
      <c r="J272" s="768"/>
      <c r="K272" s="768"/>
      <c r="L272" s="768"/>
      <c r="M272" s="768"/>
      <c r="N272" s="768"/>
      <c r="O272" s="769"/>
      <c r="P272" s="788" t="s">
        <v>70</v>
      </c>
      <c r="Q272" s="785"/>
      <c r="R272" s="785"/>
      <c r="S272" s="785"/>
      <c r="T272" s="785"/>
      <c r="U272" s="785"/>
      <c r="V272" s="786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6.0344827586206904</v>
      </c>
      <c r="Y272" s="763">
        <f>IFERROR(Y263/H263,"0")+IFERROR(Y264/H264,"0")+IFERROR(Y265/H265,"0")+IFERROR(Y266/H266,"0")+IFERROR(Y267/H267,"0")+IFERROR(Y268/H268,"0")+IFERROR(Y269/H269,"0")+IFERROR(Y270/H270,"0")+IFERROR(Y271/H271,"0")</f>
        <v>7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0.15225</v>
      </c>
      <c r="AA272" s="764"/>
      <c r="AB272" s="764"/>
      <c r="AC272" s="764"/>
    </row>
    <row r="273" spans="1:68" x14ac:dyDescent="0.2">
      <c r="A273" s="768"/>
      <c r="B273" s="768"/>
      <c r="C273" s="768"/>
      <c r="D273" s="768"/>
      <c r="E273" s="768"/>
      <c r="F273" s="768"/>
      <c r="G273" s="768"/>
      <c r="H273" s="768"/>
      <c r="I273" s="768"/>
      <c r="J273" s="768"/>
      <c r="K273" s="768"/>
      <c r="L273" s="768"/>
      <c r="M273" s="768"/>
      <c r="N273" s="768"/>
      <c r="O273" s="769"/>
      <c r="P273" s="788" t="s">
        <v>70</v>
      </c>
      <c r="Q273" s="785"/>
      <c r="R273" s="785"/>
      <c r="S273" s="785"/>
      <c r="T273" s="785"/>
      <c r="U273" s="785"/>
      <c r="V273" s="786"/>
      <c r="W273" s="37" t="s">
        <v>68</v>
      </c>
      <c r="X273" s="763">
        <f>IFERROR(SUM(X263:X271),"0")</f>
        <v>70</v>
      </c>
      <c r="Y273" s="763">
        <f>IFERROR(SUM(Y263:Y271),"0")</f>
        <v>81.2</v>
      </c>
      <c r="Z273" s="37"/>
      <c r="AA273" s="764"/>
      <c r="AB273" s="764"/>
      <c r="AC273" s="764"/>
    </row>
    <row r="274" spans="1:68" ht="14.25" hidden="1" customHeight="1" x14ac:dyDescent="0.25">
      <c r="A274" s="794" t="s">
        <v>167</v>
      </c>
      <c r="B274" s="768"/>
      <c r="C274" s="768"/>
      <c r="D274" s="768"/>
      <c r="E274" s="768"/>
      <c r="F274" s="768"/>
      <c r="G274" s="768"/>
      <c r="H274" s="768"/>
      <c r="I274" s="768"/>
      <c r="J274" s="768"/>
      <c r="K274" s="768"/>
      <c r="L274" s="768"/>
      <c r="M274" s="768"/>
      <c r="N274" s="768"/>
      <c r="O274" s="768"/>
      <c r="P274" s="768"/>
      <c r="Q274" s="768"/>
      <c r="R274" s="768"/>
      <c r="S274" s="768"/>
      <c r="T274" s="768"/>
      <c r="U274" s="768"/>
      <c r="V274" s="768"/>
      <c r="W274" s="768"/>
      <c r="X274" s="768"/>
      <c r="Y274" s="768"/>
      <c r="Z274" s="76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5" t="s">
        <v>476</v>
      </c>
      <c r="Q275" s="771"/>
      <c r="R275" s="771"/>
      <c r="S275" s="771"/>
      <c r="T275" s="772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67"/>
      <c r="B276" s="768"/>
      <c r="C276" s="768"/>
      <c r="D276" s="768"/>
      <c r="E276" s="768"/>
      <c r="F276" s="768"/>
      <c r="G276" s="768"/>
      <c r="H276" s="768"/>
      <c r="I276" s="768"/>
      <c r="J276" s="768"/>
      <c r="K276" s="768"/>
      <c r="L276" s="768"/>
      <c r="M276" s="768"/>
      <c r="N276" s="768"/>
      <c r="O276" s="769"/>
      <c r="P276" s="788" t="s">
        <v>70</v>
      </c>
      <c r="Q276" s="785"/>
      <c r="R276" s="785"/>
      <c r="S276" s="785"/>
      <c r="T276" s="785"/>
      <c r="U276" s="785"/>
      <c r="V276" s="786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68"/>
      <c r="B277" s="768"/>
      <c r="C277" s="768"/>
      <c r="D277" s="768"/>
      <c r="E277" s="768"/>
      <c r="F277" s="768"/>
      <c r="G277" s="768"/>
      <c r="H277" s="768"/>
      <c r="I277" s="768"/>
      <c r="J277" s="768"/>
      <c r="K277" s="768"/>
      <c r="L277" s="768"/>
      <c r="M277" s="768"/>
      <c r="N277" s="768"/>
      <c r="O277" s="769"/>
      <c r="P277" s="788" t="s">
        <v>70</v>
      </c>
      <c r="Q277" s="785"/>
      <c r="R277" s="785"/>
      <c r="S277" s="785"/>
      <c r="T277" s="785"/>
      <c r="U277" s="785"/>
      <c r="V277" s="786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0" t="s">
        <v>478</v>
      </c>
      <c r="B278" s="768"/>
      <c r="C278" s="768"/>
      <c r="D278" s="768"/>
      <c r="E278" s="768"/>
      <c r="F278" s="768"/>
      <c r="G278" s="768"/>
      <c r="H278" s="768"/>
      <c r="I278" s="768"/>
      <c r="J278" s="768"/>
      <c r="K278" s="768"/>
      <c r="L278" s="768"/>
      <c r="M278" s="768"/>
      <c r="N278" s="768"/>
      <c r="O278" s="768"/>
      <c r="P278" s="768"/>
      <c r="Q278" s="768"/>
      <c r="R278" s="768"/>
      <c r="S278" s="768"/>
      <c r="T278" s="768"/>
      <c r="U278" s="768"/>
      <c r="V278" s="768"/>
      <c r="W278" s="768"/>
      <c r="X278" s="768"/>
      <c r="Y278" s="768"/>
      <c r="Z278" s="768"/>
      <c r="AA278" s="756"/>
      <c r="AB278" s="756"/>
      <c r="AC278" s="756"/>
    </row>
    <row r="279" spans="1:68" ht="14.25" hidden="1" customHeight="1" x14ac:dyDescent="0.25">
      <c r="A279" s="794" t="s">
        <v>113</v>
      </c>
      <c r="B279" s="768"/>
      <c r="C279" s="768"/>
      <c r="D279" s="768"/>
      <c r="E279" s="768"/>
      <c r="F279" s="768"/>
      <c r="G279" s="768"/>
      <c r="H279" s="768"/>
      <c r="I279" s="768"/>
      <c r="J279" s="768"/>
      <c r="K279" s="768"/>
      <c r="L279" s="768"/>
      <c r="M279" s="768"/>
      <c r="N279" s="768"/>
      <c r="O279" s="768"/>
      <c r="P279" s="768"/>
      <c r="Q279" s="768"/>
      <c r="R279" s="768"/>
      <c r="S279" s="768"/>
      <c r="T279" s="768"/>
      <c r="U279" s="768"/>
      <c r="V279" s="768"/>
      <c r="W279" s="768"/>
      <c r="X279" s="768"/>
      <c r="Y279" s="768"/>
      <c r="Z279" s="76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6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1"/>
      <c r="R280" s="771"/>
      <c r="S280" s="771"/>
      <c r="T280" s="772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1"/>
      <c r="R281" s="771"/>
      <c r="S281" s="771"/>
      <c r="T281" s="772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904" t="s">
        <v>487</v>
      </c>
      <c r="Q282" s="771"/>
      <c r="R282" s="771"/>
      <c r="S282" s="771"/>
      <c r="T282" s="772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1"/>
      <c r="R283" s="771"/>
      <c r="S283" s="771"/>
      <c r="T283" s="772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1"/>
      <c r="R284" s="771"/>
      <c r="S284" s="771"/>
      <c r="T284" s="772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1"/>
      <c r="R285" s="771"/>
      <c r="S285" s="771"/>
      <c r="T285" s="772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0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1"/>
      <c r="R286" s="771"/>
      <c r="S286" s="771"/>
      <c r="T286" s="772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1"/>
      <c r="R287" s="771"/>
      <c r="S287" s="771"/>
      <c r="T287" s="772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1"/>
      <c r="R288" s="771"/>
      <c r="S288" s="771"/>
      <c r="T288" s="772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1"/>
      <c r="R289" s="771"/>
      <c r="S289" s="771"/>
      <c r="T289" s="772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67"/>
      <c r="B290" s="768"/>
      <c r="C290" s="768"/>
      <c r="D290" s="768"/>
      <c r="E290" s="768"/>
      <c r="F290" s="768"/>
      <c r="G290" s="768"/>
      <c r="H290" s="768"/>
      <c r="I290" s="768"/>
      <c r="J290" s="768"/>
      <c r="K290" s="768"/>
      <c r="L290" s="768"/>
      <c r="M290" s="768"/>
      <c r="N290" s="768"/>
      <c r="O290" s="769"/>
      <c r="P290" s="788" t="s">
        <v>70</v>
      </c>
      <c r="Q290" s="785"/>
      <c r="R290" s="785"/>
      <c r="S290" s="785"/>
      <c r="T290" s="785"/>
      <c r="U290" s="785"/>
      <c r="V290" s="786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68"/>
      <c r="B291" s="768"/>
      <c r="C291" s="768"/>
      <c r="D291" s="768"/>
      <c r="E291" s="768"/>
      <c r="F291" s="768"/>
      <c r="G291" s="768"/>
      <c r="H291" s="768"/>
      <c r="I291" s="768"/>
      <c r="J291" s="768"/>
      <c r="K291" s="768"/>
      <c r="L291" s="768"/>
      <c r="M291" s="768"/>
      <c r="N291" s="768"/>
      <c r="O291" s="769"/>
      <c r="P291" s="788" t="s">
        <v>70</v>
      </c>
      <c r="Q291" s="785"/>
      <c r="R291" s="785"/>
      <c r="S291" s="785"/>
      <c r="T291" s="785"/>
      <c r="U291" s="785"/>
      <c r="V291" s="786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0" t="s">
        <v>507</v>
      </c>
      <c r="B292" s="768"/>
      <c r="C292" s="768"/>
      <c r="D292" s="768"/>
      <c r="E292" s="768"/>
      <c r="F292" s="768"/>
      <c r="G292" s="768"/>
      <c r="H292" s="768"/>
      <c r="I292" s="768"/>
      <c r="J292" s="768"/>
      <c r="K292" s="768"/>
      <c r="L292" s="768"/>
      <c r="M292" s="768"/>
      <c r="N292" s="768"/>
      <c r="O292" s="768"/>
      <c r="P292" s="768"/>
      <c r="Q292" s="768"/>
      <c r="R292" s="768"/>
      <c r="S292" s="768"/>
      <c r="T292" s="768"/>
      <c r="U292" s="768"/>
      <c r="V292" s="768"/>
      <c r="W292" s="768"/>
      <c r="X292" s="768"/>
      <c r="Y292" s="768"/>
      <c r="Z292" s="768"/>
      <c r="AA292" s="756"/>
      <c r="AB292" s="756"/>
      <c r="AC292" s="756"/>
    </row>
    <row r="293" spans="1:68" ht="14.25" hidden="1" customHeight="1" x14ac:dyDescent="0.25">
      <c r="A293" s="794" t="s">
        <v>113</v>
      </c>
      <c r="B293" s="768"/>
      <c r="C293" s="768"/>
      <c r="D293" s="768"/>
      <c r="E293" s="768"/>
      <c r="F293" s="768"/>
      <c r="G293" s="768"/>
      <c r="H293" s="768"/>
      <c r="I293" s="768"/>
      <c r="J293" s="768"/>
      <c r="K293" s="768"/>
      <c r="L293" s="768"/>
      <c r="M293" s="768"/>
      <c r="N293" s="768"/>
      <c r="O293" s="768"/>
      <c r="P293" s="768"/>
      <c r="Q293" s="768"/>
      <c r="R293" s="768"/>
      <c r="S293" s="768"/>
      <c r="T293" s="768"/>
      <c r="U293" s="768"/>
      <c r="V293" s="768"/>
      <c r="W293" s="768"/>
      <c r="X293" s="768"/>
      <c r="Y293" s="768"/>
      <c r="Z293" s="76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1"/>
      <c r="R294" s="771"/>
      <c r="S294" s="771"/>
      <c r="T294" s="772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67"/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9"/>
      <c r="P295" s="788" t="s">
        <v>70</v>
      </c>
      <c r="Q295" s="785"/>
      <c r="R295" s="785"/>
      <c r="S295" s="785"/>
      <c r="T295" s="785"/>
      <c r="U295" s="785"/>
      <c r="V295" s="786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68"/>
      <c r="B296" s="768"/>
      <c r="C296" s="768"/>
      <c r="D296" s="768"/>
      <c r="E296" s="768"/>
      <c r="F296" s="768"/>
      <c r="G296" s="768"/>
      <c r="H296" s="768"/>
      <c r="I296" s="768"/>
      <c r="J296" s="768"/>
      <c r="K296" s="768"/>
      <c r="L296" s="768"/>
      <c r="M296" s="768"/>
      <c r="N296" s="768"/>
      <c r="O296" s="769"/>
      <c r="P296" s="788" t="s">
        <v>70</v>
      </c>
      <c r="Q296" s="785"/>
      <c r="R296" s="785"/>
      <c r="S296" s="785"/>
      <c r="T296" s="785"/>
      <c r="U296" s="785"/>
      <c r="V296" s="786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0" t="s">
        <v>510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756"/>
      <c r="AB297" s="756"/>
      <c r="AC297" s="756"/>
    </row>
    <row r="298" spans="1:68" ht="14.25" hidden="1" customHeight="1" x14ac:dyDescent="0.25">
      <c r="A298" s="794" t="s">
        <v>113</v>
      </c>
      <c r="B298" s="768"/>
      <c r="C298" s="768"/>
      <c r="D298" s="768"/>
      <c r="E298" s="768"/>
      <c r="F298" s="768"/>
      <c r="G298" s="768"/>
      <c r="H298" s="768"/>
      <c r="I298" s="768"/>
      <c r="J298" s="768"/>
      <c r="K298" s="768"/>
      <c r="L298" s="768"/>
      <c r="M298" s="768"/>
      <c r="N298" s="768"/>
      <c r="O298" s="768"/>
      <c r="P298" s="768"/>
      <c r="Q298" s="768"/>
      <c r="R298" s="768"/>
      <c r="S298" s="768"/>
      <c r="T298" s="768"/>
      <c r="U298" s="768"/>
      <c r="V298" s="768"/>
      <c r="W298" s="768"/>
      <c r="X298" s="768"/>
      <c r="Y298" s="768"/>
      <c r="Z298" s="76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1"/>
      <c r="R299" s="771"/>
      <c r="S299" s="771"/>
      <c r="T299" s="772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1"/>
      <c r="R300" s="771"/>
      <c r="S300" s="771"/>
      <c r="T300" s="772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1"/>
      <c r="R301" s="771"/>
      <c r="S301" s="771"/>
      <c r="T301" s="772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67"/>
      <c r="B302" s="768"/>
      <c r="C302" s="768"/>
      <c r="D302" s="768"/>
      <c r="E302" s="768"/>
      <c r="F302" s="768"/>
      <c r="G302" s="768"/>
      <c r="H302" s="768"/>
      <c r="I302" s="768"/>
      <c r="J302" s="768"/>
      <c r="K302" s="768"/>
      <c r="L302" s="768"/>
      <c r="M302" s="768"/>
      <c r="N302" s="768"/>
      <c r="O302" s="769"/>
      <c r="P302" s="788" t="s">
        <v>70</v>
      </c>
      <c r="Q302" s="785"/>
      <c r="R302" s="785"/>
      <c r="S302" s="785"/>
      <c r="T302" s="785"/>
      <c r="U302" s="785"/>
      <c r="V302" s="786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68"/>
      <c r="B303" s="768"/>
      <c r="C303" s="768"/>
      <c r="D303" s="768"/>
      <c r="E303" s="768"/>
      <c r="F303" s="768"/>
      <c r="G303" s="768"/>
      <c r="H303" s="768"/>
      <c r="I303" s="768"/>
      <c r="J303" s="768"/>
      <c r="K303" s="768"/>
      <c r="L303" s="768"/>
      <c r="M303" s="768"/>
      <c r="N303" s="768"/>
      <c r="O303" s="769"/>
      <c r="P303" s="788" t="s">
        <v>70</v>
      </c>
      <c r="Q303" s="785"/>
      <c r="R303" s="785"/>
      <c r="S303" s="785"/>
      <c r="T303" s="785"/>
      <c r="U303" s="785"/>
      <c r="V303" s="786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0" t="s">
        <v>519</v>
      </c>
      <c r="B304" s="768"/>
      <c r="C304" s="768"/>
      <c r="D304" s="768"/>
      <c r="E304" s="768"/>
      <c r="F304" s="768"/>
      <c r="G304" s="768"/>
      <c r="H304" s="768"/>
      <c r="I304" s="768"/>
      <c r="J304" s="768"/>
      <c r="K304" s="768"/>
      <c r="L304" s="768"/>
      <c r="M304" s="768"/>
      <c r="N304" s="768"/>
      <c r="O304" s="768"/>
      <c r="P304" s="768"/>
      <c r="Q304" s="768"/>
      <c r="R304" s="768"/>
      <c r="S304" s="768"/>
      <c r="T304" s="768"/>
      <c r="U304" s="768"/>
      <c r="V304" s="768"/>
      <c r="W304" s="768"/>
      <c r="X304" s="768"/>
      <c r="Y304" s="768"/>
      <c r="Z304" s="768"/>
      <c r="AA304" s="756"/>
      <c r="AB304" s="756"/>
      <c r="AC304" s="756"/>
    </row>
    <row r="305" spans="1:68" ht="14.25" hidden="1" customHeight="1" x14ac:dyDescent="0.25">
      <c r="A305" s="794" t="s">
        <v>72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1"/>
      <c r="R306" s="771"/>
      <c r="S306" s="771"/>
      <c r="T306" s="772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7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1"/>
      <c r="R307" s="771"/>
      <c r="S307" s="771"/>
      <c r="T307" s="772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4" t="s">
        <v>528</v>
      </c>
      <c r="Q308" s="771"/>
      <c r="R308" s="771"/>
      <c r="S308" s="771"/>
      <c r="T308" s="772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1"/>
      <c r="R309" s="771"/>
      <c r="S309" s="771"/>
      <c r="T309" s="772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1"/>
      <c r="R310" s="771"/>
      <c r="S310" s="771"/>
      <c r="T310" s="772"/>
      <c r="U310" s="34"/>
      <c r="V310" s="34"/>
      <c r="W310" s="35" t="s">
        <v>68</v>
      </c>
      <c r="X310" s="761">
        <v>320</v>
      </c>
      <c r="Y310" s="762">
        <f t="shared" si="62"/>
        <v>321.59999999999997</v>
      </c>
      <c r="Z310" s="36">
        <f>IFERROR(IF(Y310=0,"",ROUNDUP(Y310/H310,0)*0.00753),"")</f>
        <v>1.00902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346.66666666666669</v>
      </c>
      <c r="BN310" s="64">
        <f t="shared" si="64"/>
        <v>348.4</v>
      </c>
      <c r="BO310" s="64">
        <f t="shared" si="65"/>
        <v>0.85470085470085477</v>
      </c>
      <c r="BP310" s="64">
        <f t="shared" si="66"/>
        <v>0.85897435897435892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1"/>
      <c r="R311" s="771"/>
      <c r="S311" s="771"/>
      <c r="T311" s="772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67"/>
      <c r="B312" s="768"/>
      <c r="C312" s="768"/>
      <c r="D312" s="768"/>
      <c r="E312" s="768"/>
      <c r="F312" s="768"/>
      <c r="G312" s="768"/>
      <c r="H312" s="768"/>
      <c r="I312" s="768"/>
      <c r="J312" s="768"/>
      <c r="K312" s="768"/>
      <c r="L312" s="768"/>
      <c r="M312" s="768"/>
      <c r="N312" s="768"/>
      <c r="O312" s="769"/>
      <c r="P312" s="788" t="s">
        <v>70</v>
      </c>
      <c r="Q312" s="785"/>
      <c r="R312" s="785"/>
      <c r="S312" s="785"/>
      <c r="T312" s="785"/>
      <c r="U312" s="785"/>
      <c r="V312" s="786"/>
      <c r="W312" s="37" t="s">
        <v>71</v>
      </c>
      <c r="X312" s="763">
        <f>IFERROR(X306/H306,"0")+IFERROR(X307/H307,"0")+IFERROR(X308/H308,"0")+IFERROR(X309/H309,"0")+IFERROR(X310/H310,"0")+IFERROR(X311/H311,"0")</f>
        <v>133.33333333333334</v>
      </c>
      <c r="Y312" s="763">
        <f>IFERROR(Y306/H306,"0")+IFERROR(Y307/H307,"0")+IFERROR(Y308/H308,"0")+IFERROR(Y309/H309,"0")+IFERROR(Y310/H310,"0")+IFERROR(Y311/H311,"0")</f>
        <v>134</v>
      </c>
      <c r="Z312" s="763">
        <f>IFERROR(IF(Z306="",0,Z306),"0")+IFERROR(IF(Z307="",0,Z307),"0")+IFERROR(IF(Z308="",0,Z308),"0")+IFERROR(IF(Z309="",0,Z309),"0")+IFERROR(IF(Z310="",0,Z310),"0")+IFERROR(IF(Z311="",0,Z311),"0")</f>
        <v>1.00902</v>
      </c>
      <c r="AA312" s="764"/>
      <c r="AB312" s="764"/>
      <c r="AC312" s="764"/>
    </row>
    <row r="313" spans="1:68" x14ac:dyDescent="0.2">
      <c r="A313" s="768"/>
      <c r="B313" s="768"/>
      <c r="C313" s="768"/>
      <c r="D313" s="768"/>
      <c r="E313" s="768"/>
      <c r="F313" s="768"/>
      <c r="G313" s="768"/>
      <c r="H313" s="768"/>
      <c r="I313" s="768"/>
      <c r="J313" s="768"/>
      <c r="K313" s="768"/>
      <c r="L313" s="768"/>
      <c r="M313" s="768"/>
      <c r="N313" s="768"/>
      <c r="O313" s="769"/>
      <c r="P313" s="788" t="s">
        <v>70</v>
      </c>
      <c r="Q313" s="785"/>
      <c r="R313" s="785"/>
      <c r="S313" s="785"/>
      <c r="T313" s="785"/>
      <c r="U313" s="785"/>
      <c r="V313" s="786"/>
      <c r="W313" s="37" t="s">
        <v>68</v>
      </c>
      <c r="X313" s="763">
        <f>IFERROR(SUM(X306:X311),"0")</f>
        <v>320</v>
      </c>
      <c r="Y313" s="763">
        <f>IFERROR(SUM(Y306:Y311),"0")</f>
        <v>321.59999999999997</v>
      </c>
      <c r="Z313" s="37"/>
      <c r="AA313" s="764"/>
      <c r="AB313" s="764"/>
      <c r="AC313" s="764"/>
    </row>
    <row r="314" spans="1:68" ht="16.5" hidden="1" customHeight="1" x14ac:dyDescent="0.25">
      <c r="A314" s="790" t="s">
        <v>537</v>
      </c>
      <c r="B314" s="768"/>
      <c r="C314" s="768"/>
      <c r="D314" s="768"/>
      <c r="E314" s="768"/>
      <c r="F314" s="768"/>
      <c r="G314" s="768"/>
      <c r="H314" s="768"/>
      <c r="I314" s="768"/>
      <c r="J314" s="768"/>
      <c r="K314" s="768"/>
      <c r="L314" s="768"/>
      <c r="M314" s="768"/>
      <c r="N314" s="768"/>
      <c r="O314" s="768"/>
      <c r="P314" s="768"/>
      <c r="Q314" s="768"/>
      <c r="R314" s="768"/>
      <c r="S314" s="768"/>
      <c r="T314" s="768"/>
      <c r="U314" s="768"/>
      <c r="V314" s="768"/>
      <c r="W314" s="768"/>
      <c r="X314" s="768"/>
      <c r="Y314" s="768"/>
      <c r="Z314" s="768"/>
      <c r="AA314" s="756"/>
      <c r="AB314" s="756"/>
      <c r="AC314" s="756"/>
    </row>
    <row r="315" spans="1:68" ht="14.25" hidden="1" customHeight="1" x14ac:dyDescent="0.25">
      <c r="A315" s="794" t="s">
        <v>113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8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1"/>
      <c r="R316" s="771"/>
      <c r="S316" s="771"/>
      <c r="T316" s="772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7"/>
      <c r="B317" s="768"/>
      <c r="C317" s="768"/>
      <c r="D317" s="768"/>
      <c r="E317" s="768"/>
      <c r="F317" s="768"/>
      <c r="G317" s="768"/>
      <c r="H317" s="768"/>
      <c r="I317" s="768"/>
      <c r="J317" s="768"/>
      <c r="K317" s="768"/>
      <c r="L317" s="768"/>
      <c r="M317" s="768"/>
      <c r="N317" s="768"/>
      <c r="O317" s="769"/>
      <c r="P317" s="788" t="s">
        <v>70</v>
      </c>
      <c r="Q317" s="785"/>
      <c r="R317" s="785"/>
      <c r="S317" s="785"/>
      <c r="T317" s="785"/>
      <c r="U317" s="785"/>
      <c r="V317" s="786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68"/>
      <c r="B318" s="768"/>
      <c r="C318" s="768"/>
      <c r="D318" s="768"/>
      <c r="E318" s="768"/>
      <c r="F318" s="768"/>
      <c r="G318" s="768"/>
      <c r="H318" s="768"/>
      <c r="I318" s="768"/>
      <c r="J318" s="768"/>
      <c r="K318" s="768"/>
      <c r="L318" s="768"/>
      <c r="M318" s="768"/>
      <c r="N318" s="768"/>
      <c r="O318" s="769"/>
      <c r="P318" s="788" t="s">
        <v>70</v>
      </c>
      <c r="Q318" s="785"/>
      <c r="R318" s="785"/>
      <c r="S318" s="785"/>
      <c r="T318" s="785"/>
      <c r="U318" s="785"/>
      <c r="V318" s="786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94" t="s">
        <v>63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3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1"/>
      <c r="R320" s="771"/>
      <c r="S320" s="771"/>
      <c r="T320" s="772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67"/>
      <c r="B321" s="768"/>
      <c r="C321" s="768"/>
      <c r="D321" s="768"/>
      <c r="E321" s="768"/>
      <c r="F321" s="768"/>
      <c r="G321" s="768"/>
      <c r="H321" s="768"/>
      <c r="I321" s="768"/>
      <c r="J321" s="768"/>
      <c r="K321" s="768"/>
      <c r="L321" s="768"/>
      <c r="M321" s="768"/>
      <c r="N321" s="768"/>
      <c r="O321" s="769"/>
      <c r="P321" s="788" t="s">
        <v>70</v>
      </c>
      <c r="Q321" s="785"/>
      <c r="R321" s="785"/>
      <c r="S321" s="785"/>
      <c r="T321" s="785"/>
      <c r="U321" s="785"/>
      <c r="V321" s="786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68"/>
      <c r="B322" s="768"/>
      <c r="C322" s="768"/>
      <c r="D322" s="768"/>
      <c r="E322" s="768"/>
      <c r="F322" s="768"/>
      <c r="G322" s="768"/>
      <c r="H322" s="768"/>
      <c r="I322" s="768"/>
      <c r="J322" s="768"/>
      <c r="K322" s="768"/>
      <c r="L322" s="768"/>
      <c r="M322" s="768"/>
      <c r="N322" s="768"/>
      <c r="O322" s="769"/>
      <c r="P322" s="788" t="s">
        <v>70</v>
      </c>
      <c r="Q322" s="785"/>
      <c r="R322" s="785"/>
      <c r="S322" s="785"/>
      <c r="T322" s="785"/>
      <c r="U322" s="785"/>
      <c r="V322" s="786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94" t="s">
        <v>72</v>
      </c>
      <c r="B323" s="768"/>
      <c r="C323" s="768"/>
      <c r="D323" s="768"/>
      <c r="E323" s="768"/>
      <c r="F323" s="768"/>
      <c r="G323" s="768"/>
      <c r="H323" s="768"/>
      <c r="I323" s="768"/>
      <c r="J323" s="768"/>
      <c r="K323" s="768"/>
      <c r="L323" s="768"/>
      <c r="M323" s="768"/>
      <c r="N323" s="768"/>
      <c r="O323" s="768"/>
      <c r="P323" s="768"/>
      <c r="Q323" s="768"/>
      <c r="R323" s="768"/>
      <c r="S323" s="768"/>
      <c r="T323" s="768"/>
      <c r="U323" s="768"/>
      <c r="V323" s="768"/>
      <c r="W323" s="768"/>
      <c r="X323" s="768"/>
      <c r="Y323" s="768"/>
      <c r="Z323" s="76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1"/>
      <c r="R324" s="771"/>
      <c r="S324" s="771"/>
      <c r="T324" s="772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67"/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9"/>
      <c r="P325" s="788" t="s">
        <v>70</v>
      </c>
      <c r="Q325" s="785"/>
      <c r="R325" s="785"/>
      <c r="S325" s="785"/>
      <c r="T325" s="785"/>
      <c r="U325" s="785"/>
      <c r="V325" s="786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68"/>
      <c r="B326" s="768"/>
      <c r="C326" s="768"/>
      <c r="D326" s="768"/>
      <c r="E326" s="768"/>
      <c r="F326" s="768"/>
      <c r="G326" s="768"/>
      <c r="H326" s="768"/>
      <c r="I326" s="768"/>
      <c r="J326" s="768"/>
      <c r="K326" s="768"/>
      <c r="L326" s="768"/>
      <c r="M326" s="768"/>
      <c r="N326" s="768"/>
      <c r="O326" s="769"/>
      <c r="P326" s="788" t="s">
        <v>70</v>
      </c>
      <c r="Q326" s="785"/>
      <c r="R326" s="785"/>
      <c r="S326" s="785"/>
      <c r="T326" s="785"/>
      <c r="U326" s="785"/>
      <c r="V326" s="786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0" t="s">
        <v>547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56"/>
      <c r="AB327" s="756"/>
      <c r="AC327" s="756"/>
    </row>
    <row r="328" spans="1:68" ht="14.25" hidden="1" customHeight="1" x14ac:dyDescent="0.25">
      <c r="A328" s="794" t="s">
        <v>113</v>
      </c>
      <c r="B328" s="768"/>
      <c r="C328" s="768"/>
      <c r="D328" s="768"/>
      <c r="E328" s="768"/>
      <c r="F328" s="768"/>
      <c r="G328" s="768"/>
      <c r="H328" s="768"/>
      <c r="I328" s="768"/>
      <c r="J328" s="768"/>
      <c r="K328" s="768"/>
      <c r="L328" s="768"/>
      <c r="M328" s="768"/>
      <c r="N328" s="768"/>
      <c r="O328" s="768"/>
      <c r="P328" s="768"/>
      <c r="Q328" s="768"/>
      <c r="R328" s="768"/>
      <c r="S328" s="768"/>
      <c r="T328" s="768"/>
      <c r="U328" s="768"/>
      <c r="V328" s="768"/>
      <c r="W328" s="768"/>
      <c r="X328" s="768"/>
      <c r="Y328" s="768"/>
      <c r="Z328" s="76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1"/>
      <c r="R329" s="771"/>
      <c r="S329" s="771"/>
      <c r="T329" s="772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67"/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9"/>
      <c r="P330" s="788" t="s">
        <v>70</v>
      </c>
      <c r="Q330" s="785"/>
      <c r="R330" s="785"/>
      <c r="S330" s="785"/>
      <c r="T330" s="785"/>
      <c r="U330" s="785"/>
      <c r="V330" s="786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68"/>
      <c r="B331" s="768"/>
      <c r="C331" s="768"/>
      <c r="D331" s="768"/>
      <c r="E331" s="768"/>
      <c r="F331" s="768"/>
      <c r="G331" s="768"/>
      <c r="H331" s="768"/>
      <c r="I331" s="768"/>
      <c r="J331" s="768"/>
      <c r="K331" s="768"/>
      <c r="L331" s="768"/>
      <c r="M331" s="768"/>
      <c r="N331" s="768"/>
      <c r="O331" s="769"/>
      <c r="P331" s="788" t="s">
        <v>70</v>
      </c>
      <c r="Q331" s="785"/>
      <c r="R331" s="785"/>
      <c r="S331" s="785"/>
      <c r="T331" s="785"/>
      <c r="U331" s="785"/>
      <c r="V331" s="786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94" t="s">
        <v>63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9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1"/>
      <c r="R333" s="771"/>
      <c r="S333" s="771"/>
      <c r="T333" s="772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67"/>
      <c r="B334" s="768"/>
      <c r="C334" s="768"/>
      <c r="D334" s="768"/>
      <c r="E334" s="768"/>
      <c r="F334" s="768"/>
      <c r="G334" s="768"/>
      <c r="H334" s="768"/>
      <c r="I334" s="768"/>
      <c r="J334" s="768"/>
      <c r="K334" s="768"/>
      <c r="L334" s="768"/>
      <c r="M334" s="768"/>
      <c r="N334" s="768"/>
      <c r="O334" s="769"/>
      <c r="P334" s="788" t="s">
        <v>70</v>
      </c>
      <c r="Q334" s="785"/>
      <c r="R334" s="785"/>
      <c r="S334" s="785"/>
      <c r="T334" s="785"/>
      <c r="U334" s="785"/>
      <c r="V334" s="786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68"/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9"/>
      <c r="P335" s="788" t="s">
        <v>70</v>
      </c>
      <c r="Q335" s="785"/>
      <c r="R335" s="785"/>
      <c r="S335" s="785"/>
      <c r="T335" s="785"/>
      <c r="U335" s="785"/>
      <c r="V335" s="786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94" t="s">
        <v>72</v>
      </c>
      <c r="B336" s="768"/>
      <c r="C336" s="768"/>
      <c r="D336" s="768"/>
      <c r="E336" s="768"/>
      <c r="F336" s="768"/>
      <c r="G336" s="768"/>
      <c r="H336" s="768"/>
      <c r="I336" s="768"/>
      <c r="J336" s="768"/>
      <c r="K336" s="768"/>
      <c r="L336" s="768"/>
      <c r="M336" s="768"/>
      <c r="N336" s="768"/>
      <c r="O336" s="768"/>
      <c r="P336" s="768"/>
      <c r="Q336" s="768"/>
      <c r="R336" s="768"/>
      <c r="S336" s="768"/>
      <c r="T336" s="768"/>
      <c r="U336" s="768"/>
      <c r="V336" s="768"/>
      <c r="W336" s="768"/>
      <c r="X336" s="768"/>
      <c r="Y336" s="768"/>
      <c r="Z336" s="76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1"/>
      <c r="R337" s="771"/>
      <c r="S337" s="771"/>
      <c r="T337" s="772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7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1"/>
      <c r="R338" s="771"/>
      <c r="S338" s="771"/>
      <c r="T338" s="772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67"/>
      <c r="B339" s="768"/>
      <c r="C339" s="768"/>
      <c r="D339" s="768"/>
      <c r="E339" s="768"/>
      <c r="F339" s="768"/>
      <c r="G339" s="768"/>
      <c r="H339" s="768"/>
      <c r="I339" s="768"/>
      <c r="J339" s="768"/>
      <c r="K339" s="768"/>
      <c r="L339" s="768"/>
      <c r="M339" s="768"/>
      <c r="N339" s="768"/>
      <c r="O339" s="769"/>
      <c r="P339" s="788" t="s">
        <v>70</v>
      </c>
      <c r="Q339" s="785"/>
      <c r="R339" s="785"/>
      <c r="S339" s="785"/>
      <c r="T339" s="785"/>
      <c r="U339" s="785"/>
      <c r="V339" s="786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68"/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9"/>
      <c r="P340" s="788" t="s">
        <v>70</v>
      </c>
      <c r="Q340" s="785"/>
      <c r="R340" s="785"/>
      <c r="S340" s="785"/>
      <c r="T340" s="785"/>
      <c r="U340" s="785"/>
      <c r="V340" s="786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0" t="s">
        <v>560</v>
      </c>
      <c r="B341" s="768"/>
      <c r="C341" s="768"/>
      <c r="D341" s="768"/>
      <c r="E341" s="768"/>
      <c r="F341" s="768"/>
      <c r="G341" s="768"/>
      <c r="H341" s="768"/>
      <c r="I341" s="768"/>
      <c r="J341" s="768"/>
      <c r="K341" s="768"/>
      <c r="L341" s="768"/>
      <c r="M341" s="768"/>
      <c r="N341" s="768"/>
      <c r="O341" s="768"/>
      <c r="P341" s="768"/>
      <c r="Q341" s="768"/>
      <c r="R341" s="768"/>
      <c r="S341" s="768"/>
      <c r="T341" s="768"/>
      <c r="U341" s="768"/>
      <c r="V341" s="768"/>
      <c r="W341" s="768"/>
      <c r="X341" s="768"/>
      <c r="Y341" s="768"/>
      <c r="Z341" s="768"/>
      <c r="AA341" s="756"/>
      <c r="AB341" s="756"/>
      <c r="AC341" s="756"/>
    </row>
    <row r="342" spans="1:68" ht="14.25" hidden="1" customHeight="1" x14ac:dyDescent="0.25">
      <c r="A342" s="794" t="s">
        <v>113</v>
      </c>
      <c r="B342" s="768"/>
      <c r="C342" s="768"/>
      <c r="D342" s="768"/>
      <c r="E342" s="768"/>
      <c r="F342" s="768"/>
      <c r="G342" s="768"/>
      <c r="H342" s="768"/>
      <c r="I342" s="768"/>
      <c r="J342" s="768"/>
      <c r="K342" s="768"/>
      <c r="L342" s="768"/>
      <c r="M342" s="768"/>
      <c r="N342" s="768"/>
      <c r="O342" s="768"/>
      <c r="P342" s="768"/>
      <c r="Q342" s="768"/>
      <c r="R342" s="768"/>
      <c r="S342" s="768"/>
      <c r="T342" s="768"/>
      <c r="U342" s="768"/>
      <c r="V342" s="768"/>
      <c r="W342" s="768"/>
      <c r="X342" s="768"/>
      <c r="Y342" s="768"/>
      <c r="Z342" s="76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1"/>
      <c r="R343" s="771"/>
      <c r="S343" s="771"/>
      <c r="T343" s="772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67"/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9"/>
      <c r="P344" s="788" t="s">
        <v>70</v>
      </c>
      <c r="Q344" s="785"/>
      <c r="R344" s="785"/>
      <c r="S344" s="785"/>
      <c r="T344" s="785"/>
      <c r="U344" s="785"/>
      <c r="V344" s="786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68"/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9"/>
      <c r="P345" s="788" t="s">
        <v>70</v>
      </c>
      <c r="Q345" s="785"/>
      <c r="R345" s="785"/>
      <c r="S345" s="785"/>
      <c r="T345" s="785"/>
      <c r="U345" s="785"/>
      <c r="V345" s="786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94" t="s">
        <v>63</v>
      </c>
      <c r="B346" s="768"/>
      <c r="C346" s="768"/>
      <c r="D346" s="768"/>
      <c r="E346" s="768"/>
      <c r="F346" s="768"/>
      <c r="G346" s="768"/>
      <c r="H346" s="768"/>
      <c r="I346" s="768"/>
      <c r="J346" s="768"/>
      <c r="K346" s="768"/>
      <c r="L346" s="768"/>
      <c r="M346" s="768"/>
      <c r="N346" s="768"/>
      <c r="O346" s="768"/>
      <c r="P346" s="768"/>
      <c r="Q346" s="768"/>
      <c r="R346" s="768"/>
      <c r="S346" s="768"/>
      <c r="T346" s="768"/>
      <c r="U346" s="768"/>
      <c r="V346" s="768"/>
      <c r="W346" s="768"/>
      <c r="X346" s="768"/>
      <c r="Y346" s="768"/>
      <c r="Z346" s="76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1"/>
      <c r="R347" s="771"/>
      <c r="S347" s="771"/>
      <c r="T347" s="772"/>
      <c r="U347" s="34"/>
      <c r="V347" s="34"/>
      <c r="W347" s="35" t="s">
        <v>68</v>
      </c>
      <c r="X347" s="761">
        <v>175</v>
      </c>
      <c r="Y347" s="762">
        <f>IFERROR(IF(X347="",0,CEILING((X347/$H347),1)*$H347),"")</f>
        <v>176.4</v>
      </c>
      <c r="Z347" s="36">
        <f>IFERROR(IF(Y347=0,"",ROUNDUP(Y347/H347,0)*0.00502),"")</f>
        <v>0.42168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183.33333333333334</v>
      </c>
      <c r="BN347" s="64">
        <f>IFERROR(Y347*I347/H347,"0")</f>
        <v>184.8</v>
      </c>
      <c r="BO347" s="64">
        <f>IFERROR(1/J347*(X347/H347),"0")</f>
        <v>0.35612535612535612</v>
      </c>
      <c r="BP347" s="64">
        <f>IFERROR(1/J347*(Y347/H347),"0")</f>
        <v>0.35897435897435903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8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1"/>
      <c r="R348" s="771"/>
      <c r="S348" s="771"/>
      <c r="T348" s="772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67"/>
      <c r="B349" s="768"/>
      <c r="C349" s="768"/>
      <c r="D349" s="768"/>
      <c r="E349" s="768"/>
      <c r="F349" s="768"/>
      <c r="G349" s="768"/>
      <c r="H349" s="768"/>
      <c r="I349" s="768"/>
      <c r="J349" s="768"/>
      <c r="K349" s="768"/>
      <c r="L349" s="768"/>
      <c r="M349" s="768"/>
      <c r="N349" s="768"/>
      <c r="O349" s="769"/>
      <c r="P349" s="788" t="s">
        <v>70</v>
      </c>
      <c r="Q349" s="785"/>
      <c r="R349" s="785"/>
      <c r="S349" s="785"/>
      <c r="T349" s="785"/>
      <c r="U349" s="785"/>
      <c r="V349" s="786"/>
      <c r="W349" s="37" t="s">
        <v>71</v>
      </c>
      <c r="X349" s="763">
        <f>IFERROR(X347/H347,"0")+IFERROR(X348/H348,"0")</f>
        <v>83.333333333333329</v>
      </c>
      <c r="Y349" s="763">
        <f>IFERROR(Y347/H347,"0")+IFERROR(Y348/H348,"0")</f>
        <v>84</v>
      </c>
      <c r="Z349" s="763">
        <f>IFERROR(IF(Z347="",0,Z347),"0")+IFERROR(IF(Z348="",0,Z348),"0")</f>
        <v>0.42168</v>
      </c>
      <c r="AA349" s="764"/>
      <c r="AB349" s="764"/>
      <c r="AC349" s="764"/>
    </row>
    <row r="350" spans="1:68" x14ac:dyDescent="0.2">
      <c r="A350" s="768"/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9"/>
      <c r="P350" s="788" t="s">
        <v>70</v>
      </c>
      <c r="Q350" s="785"/>
      <c r="R350" s="785"/>
      <c r="S350" s="785"/>
      <c r="T350" s="785"/>
      <c r="U350" s="785"/>
      <c r="V350" s="786"/>
      <c r="W350" s="37" t="s">
        <v>68</v>
      </c>
      <c r="X350" s="763">
        <f>IFERROR(SUM(X347:X348),"0")</f>
        <v>175</v>
      </c>
      <c r="Y350" s="763">
        <f>IFERROR(SUM(Y347:Y348),"0")</f>
        <v>176.4</v>
      </c>
      <c r="Z350" s="37"/>
      <c r="AA350" s="764"/>
      <c r="AB350" s="764"/>
      <c r="AC350" s="764"/>
    </row>
    <row r="351" spans="1:68" ht="16.5" hidden="1" customHeight="1" x14ac:dyDescent="0.25">
      <c r="A351" s="790" t="s">
        <v>568</v>
      </c>
      <c r="B351" s="768"/>
      <c r="C351" s="768"/>
      <c r="D351" s="768"/>
      <c r="E351" s="768"/>
      <c r="F351" s="768"/>
      <c r="G351" s="768"/>
      <c r="H351" s="768"/>
      <c r="I351" s="768"/>
      <c r="J351" s="768"/>
      <c r="K351" s="768"/>
      <c r="L351" s="768"/>
      <c r="M351" s="768"/>
      <c r="N351" s="768"/>
      <c r="O351" s="768"/>
      <c r="P351" s="768"/>
      <c r="Q351" s="768"/>
      <c r="R351" s="768"/>
      <c r="S351" s="768"/>
      <c r="T351" s="768"/>
      <c r="U351" s="768"/>
      <c r="V351" s="768"/>
      <c r="W351" s="768"/>
      <c r="X351" s="768"/>
      <c r="Y351" s="768"/>
      <c r="Z351" s="768"/>
      <c r="AA351" s="756"/>
      <c r="AB351" s="756"/>
      <c r="AC351" s="756"/>
    </row>
    <row r="352" spans="1:68" ht="14.25" hidden="1" customHeight="1" x14ac:dyDescent="0.25">
      <c r="A352" s="794" t="s">
        <v>113</v>
      </c>
      <c r="B352" s="768"/>
      <c r="C352" s="768"/>
      <c r="D352" s="768"/>
      <c r="E352" s="768"/>
      <c r="F352" s="768"/>
      <c r="G352" s="768"/>
      <c r="H352" s="768"/>
      <c r="I352" s="768"/>
      <c r="J352" s="768"/>
      <c r="K352" s="768"/>
      <c r="L352" s="768"/>
      <c r="M352" s="768"/>
      <c r="N352" s="768"/>
      <c r="O352" s="768"/>
      <c r="P352" s="768"/>
      <c r="Q352" s="768"/>
      <c r="R352" s="768"/>
      <c r="S352" s="768"/>
      <c r="T352" s="768"/>
      <c r="U352" s="768"/>
      <c r="V352" s="768"/>
      <c r="W352" s="768"/>
      <c r="X352" s="768"/>
      <c r="Y352" s="768"/>
      <c r="Z352" s="768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1"/>
      <c r="R353" s="771"/>
      <c r="S353" s="771"/>
      <c r="T353" s="772"/>
      <c r="U353" s="34"/>
      <c r="V353" s="34"/>
      <c r="W353" s="35" t="s">
        <v>68</v>
      </c>
      <c r="X353" s="761">
        <v>10</v>
      </c>
      <c r="Y353" s="762">
        <f t="shared" ref="Y353:Y361" si="67">IFERROR(IF(X353="",0,CEILING((X353/$H353),1)*$H353),"")</f>
        <v>10.8</v>
      </c>
      <c r="Z353" s="36">
        <f>IFERROR(IF(Y353=0,"",ROUNDUP(Y353/H353,0)*0.02175),"")</f>
        <v>2.1749999999999999E-2</v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10.444444444444443</v>
      </c>
      <c r="BN353" s="64">
        <f t="shared" ref="BN353:BN361" si="69">IFERROR(Y353*I353/H353,"0")</f>
        <v>11.28</v>
      </c>
      <c r="BO353" s="64">
        <f t="shared" ref="BO353:BO361" si="70">IFERROR(1/J353*(X353/H353),"0")</f>
        <v>1.653439153439153E-2</v>
      </c>
      <c r="BP353" s="64">
        <f t="shared" ref="BP353:BP361" si="71">IFERROR(1/J353*(Y353/H353),"0")</f>
        <v>1.7857142857142856E-2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73" t="s">
        <v>574</v>
      </c>
      <c r="Q354" s="771"/>
      <c r="R354" s="771"/>
      <c r="S354" s="771"/>
      <c r="T354" s="772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1"/>
      <c r="R355" s="771"/>
      <c r="S355" s="771"/>
      <c r="T355" s="772"/>
      <c r="U355" s="34"/>
      <c r="V355" s="34"/>
      <c r="W355" s="35" t="s">
        <v>68</v>
      </c>
      <c r="X355" s="761">
        <v>10</v>
      </c>
      <c r="Y355" s="762">
        <f t="shared" si="67"/>
        <v>10.8</v>
      </c>
      <c r="Z355" s="36">
        <f>IFERROR(IF(Y355=0,"",ROUNDUP(Y355/H355,0)*0.02175),"")</f>
        <v>2.1749999999999999E-2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10.444444444444443</v>
      </c>
      <c r="BN355" s="64">
        <f t="shared" si="69"/>
        <v>11.28</v>
      </c>
      <c r="BO355" s="64">
        <f t="shared" si="70"/>
        <v>1.653439153439153E-2</v>
      </c>
      <c r="BP355" s="64">
        <f t="shared" si="71"/>
        <v>1.7857142857142856E-2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1"/>
      <c r="R356" s="771"/>
      <c r="S356" s="771"/>
      <c r="T356" s="772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1"/>
      <c r="R357" s="771"/>
      <c r="S357" s="771"/>
      <c r="T357" s="772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1"/>
      <c r="R358" s="771"/>
      <c r="S358" s="771"/>
      <c r="T358" s="772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1"/>
      <c r="R359" s="771"/>
      <c r="S359" s="771"/>
      <c r="T359" s="772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1"/>
      <c r="R360" s="771"/>
      <c r="S360" s="771"/>
      <c r="T360" s="772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1"/>
      <c r="R361" s="771"/>
      <c r="S361" s="771"/>
      <c r="T361" s="772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67"/>
      <c r="B362" s="768"/>
      <c r="C362" s="768"/>
      <c r="D362" s="768"/>
      <c r="E362" s="768"/>
      <c r="F362" s="768"/>
      <c r="G362" s="768"/>
      <c r="H362" s="768"/>
      <c r="I362" s="768"/>
      <c r="J362" s="768"/>
      <c r="K362" s="768"/>
      <c r="L362" s="768"/>
      <c r="M362" s="768"/>
      <c r="N362" s="768"/>
      <c r="O362" s="769"/>
      <c r="P362" s="788" t="s">
        <v>70</v>
      </c>
      <c r="Q362" s="785"/>
      <c r="R362" s="785"/>
      <c r="S362" s="785"/>
      <c r="T362" s="785"/>
      <c r="U362" s="785"/>
      <c r="V362" s="786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1.8518518518518516</v>
      </c>
      <c r="Y362" s="763">
        <f>IFERROR(Y353/H353,"0")+IFERROR(Y354/H354,"0")+IFERROR(Y355/H355,"0")+IFERROR(Y356/H356,"0")+IFERROR(Y357/H357,"0")+IFERROR(Y358/H358,"0")+IFERROR(Y359/H359,"0")+IFERROR(Y360/H360,"0")+IFERROR(Y361/H361,"0")</f>
        <v>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4.3499999999999997E-2</v>
      </c>
      <c r="AA362" s="764"/>
      <c r="AB362" s="764"/>
      <c r="AC362" s="764"/>
    </row>
    <row r="363" spans="1:68" x14ac:dyDescent="0.2">
      <c r="A363" s="768"/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9"/>
      <c r="P363" s="788" t="s">
        <v>70</v>
      </c>
      <c r="Q363" s="785"/>
      <c r="R363" s="785"/>
      <c r="S363" s="785"/>
      <c r="T363" s="785"/>
      <c r="U363" s="785"/>
      <c r="V363" s="786"/>
      <c r="W363" s="37" t="s">
        <v>68</v>
      </c>
      <c r="X363" s="763">
        <f>IFERROR(SUM(X353:X361),"0")</f>
        <v>20</v>
      </c>
      <c r="Y363" s="763">
        <f>IFERROR(SUM(Y353:Y361),"0")</f>
        <v>21.6</v>
      </c>
      <c r="Z363" s="37"/>
      <c r="AA363" s="764"/>
      <c r="AB363" s="764"/>
      <c r="AC363" s="764"/>
    </row>
    <row r="364" spans="1:68" ht="14.25" hidden="1" customHeight="1" x14ac:dyDescent="0.25">
      <c r="A364" s="794" t="s">
        <v>63</v>
      </c>
      <c r="B364" s="768"/>
      <c r="C364" s="768"/>
      <c r="D364" s="768"/>
      <c r="E364" s="768"/>
      <c r="F364" s="768"/>
      <c r="G364" s="768"/>
      <c r="H364" s="768"/>
      <c r="I364" s="768"/>
      <c r="J364" s="768"/>
      <c r="K364" s="768"/>
      <c r="L364" s="768"/>
      <c r="M364" s="768"/>
      <c r="N364" s="768"/>
      <c r="O364" s="768"/>
      <c r="P364" s="768"/>
      <c r="Q364" s="768"/>
      <c r="R364" s="768"/>
      <c r="S364" s="768"/>
      <c r="T364" s="768"/>
      <c r="U364" s="768"/>
      <c r="V364" s="768"/>
      <c r="W364" s="768"/>
      <c r="X364" s="768"/>
      <c r="Y364" s="768"/>
      <c r="Z364" s="76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1"/>
      <c r="R365" s="771"/>
      <c r="S365" s="771"/>
      <c r="T365" s="772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1"/>
      <c r="R366" s="771"/>
      <c r="S366" s="771"/>
      <c r="T366" s="772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1"/>
      <c r="R367" s="771"/>
      <c r="S367" s="771"/>
      <c r="T367" s="772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1"/>
      <c r="R368" s="771"/>
      <c r="S368" s="771"/>
      <c r="T368" s="772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67"/>
      <c r="B369" s="768"/>
      <c r="C369" s="768"/>
      <c r="D369" s="768"/>
      <c r="E369" s="768"/>
      <c r="F369" s="768"/>
      <c r="G369" s="768"/>
      <c r="H369" s="768"/>
      <c r="I369" s="768"/>
      <c r="J369" s="768"/>
      <c r="K369" s="768"/>
      <c r="L369" s="768"/>
      <c r="M369" s="768"/>
      <c r="N369" s="768"/>
      <c r="O369" s="769"/>
      <c r="P369" s="788" t="s">
        <v>70</v>
      </c>
      <c r="Q369" s="785"/>
      <c r="R369" s="785"/>
      <c r="S369" s="785"/>
      <c r="T369" s="785"/>
      <c r="U369" s="785"/>
      <c r="V369" s="786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68"/>
      <c r="B370" s="768"/>
      <c r="C370" s="768"/>
      <c r="D370" s="768"/>
      <c r="E370" s="768"/>
      <c r="F370" s="768"/>
      <c r="G370" s="768"/>
      <c r="H370" s="768"/>
      <c r="I370" s="768"/>
      <c r="J370" s="768"/>
      <c r="K370" s="768"/>
      <c r="L370" s="768"/>
      <c r="M370" s="768"/>
      <c r="N370" s="768"/>
      <c r="O370" s="769"/>
      <c r="P370" s="788" t="s">
        <v>70</v>
      </c>
      <c r="Q370" s="785"/>
      <c r="R370" s="785"/>
      <c r="S370" s="785"/>
      <c r="T370" s="785"/>
      <c r="U370" s="785"/>
      <c r="V370" s="786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94" t="s">
        <v>72</v>
      </c>
      <c r="B371" s="768"/>
      <c r="C371" s="768"/>
      <c r="D371" s="768"/>
      <c r="E371" s="768"/>
      <c r="F371" s="768"/>
      <c r="G371" s="768"/>
      <c r="H371" s="768"/>
      <c r="I371" s="768"/>
      <c r="J371" s="768"/>
      <c r="K371" s="768"/>
      <c r="L371" s="768"/>
      <c r="M371" s="768"/>
      <c r="N371" s="768"/>
      <c r="O371" s="768"/>
      <c r="P371" s="768"/>
      <c r="Q371" s="768"/>
      <c r="R371" s="768"/>
      <c r="S371" s="768"/>
      <c r="T371" s="768"/>
      <c r="U371" s="768"/>
      <c r="V371" s="768"/>
      <c r="W371" s="768"/>
      <c r="X371" s="768"/>
      <c r="Y371" s="768"/>
      <c r="Z371" s="76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1"/>
      <c r="R372" s="771"/>
      <c r="S372" s="771"/>
      <c r="T372" s="772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1"/>
      <c r="R373" s="771"/>
      <c r="S373" s="771"/>
      <c r="T373" s="772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1"/>
      <c r="R374" s="771"/>
      <c r="S374" s="771"/>
      <c r="T374" s="772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10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1"/>
      <c r="R375" s="771"/>
      <c r="S375" s="771"/>
      <c r="T375" s="772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1"/>
      <c r="R376" s="771"/>
      <c r="S376" s="771"/>
      <c r="T376" s="772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1"/>
      <c r="R377" s="771"/>
      <c r="S377" s="771"/>
      <c r="T377" s="772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67"/>
      <c r="B378" s="768"/>
      <c r="C378" s="768"/>
      <c r="D378" s="768"/>
      <c r="E378" s="768"/>
      <c r="F378" s="768"/>
      <c r="G378" s="768"/>
      <c r="H378" s="768"/>
      <c r="I378" s="768"/>
      <c r="J378" s="768"/>
      <c r="K378" s="768"/>
      <c r="L378" s="768"/>
      <c r="M378" s="768"/>
      <c r="N378" s="768"/>
      <c r="O378" s="769"/>
      <c r="P378" s="788" t="s">
        <v>70</v>
      </c>
      <c r="Q378" s="785"/>
      <c r="R378" s="785"/>
      <c r="S378" s="785"/>
      <c r="T378" s="785"/>
      <c r="U378" s="785"/>
      <c r="V378" s="786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68"/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9"/>
      <c r="P379" s="788" t="s">
        <v>70</v>
      </c>
      <c r="Q379" s="785"/>
      <c r="R379" s="785"/>
      <c r="S379" s="785"/>
      <c r="T379" s="785"/>
      <c r="U379" s="785"/>
      <c r="V379" s="786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94" t="s">
        <v>213</v>
      </c>
      <c r="B380" s="768"/>
      <c r="C380" s="768"/>
      <c r="D380" s="768"/>
      <c r="E380" s="768"/>
      <c r="F380" s="768"/>
      <c r="G380" s="768"/>
      <c r="H380" s="768"/>
      <c r="I380" s="768"/>
      <c r="J380" s="768"/>
      <c r="K380" s="768"/>
      <c r="L380" s="768"/>
      <c r="M380" s="768"/>
      <c r="N380" s="768"/>
      <c r="O380" s="768"/>
      <c r="P380" s="768"/>
      <c r="Q380" s="768"/>
      <c r="R380" s="768"/>
      <c r="S380" s="768"/>
      <c r="T380" s="768"/>
      <c r="U380" s="768"/>
      <c r="V380" s="768"/>
      <c r="W380" s="768"/>
      <c r="X380" s="768"/>
      <c r="Y380" s="768"/>
      <c r="Z380" s="76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1"/>
      <c r="R381" s="771"/>
      <c r="S381" s="771"/>
      <c r="T381" s="772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1"/>
      <c r="R382" s="771"/>
      <c r="S382" s="771"/>
      <c r="T382" s="772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1"/>
      <c r="R383" s="771"/>
      <c r="S383" s="771"/>
      <c r="T383" s="772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67"/>
      <c r="B384" s="768"/>
      <c r="C384" s="768"/>
      <c r="D384" s="768"/>
      <c r="E384" s="768"/>
      <c r="F384" s="768"/>
      <c r="G384" s="768"/>
      <c r="H384" s="768"/>
      <c r="I384" s="768"/>
      <c r="J384" s="768"/>
      <c r="K384" s="768"/>
      <c r="L384" s="768"/>
      <c r="M384" s="768"/>
      <c r="N384" s="768"/>
      <c r="O384" s="769"/>
      <c r="P384" s="788" t="s">
        <v>70</v>
      </c>
      <c r="Q384" s="785"/>
      <c r="R384" s="785"/>
      <c r="S384" s="785"/>
      <c r="T384" s="785"/>
      <c r="U384" s="785"/>
      <c r="V384" s="786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68"/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9"/>
      <c r="P385" s="788" t="s">
        <v>70</v>
      </c>
      <c r="Q385" s="785"/>
      <c r="R385" s="785"/>
      <c r="S385" s="785"/>
      <c r="T385" s="785"/>
      <c r="U385" s="785"/>
      <c r="V385" s="786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94" t="s">
        <v>102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2" t="s">
        <v>634</v>
      </c>
      <c r="Q387" s="771"/>
      <c r="R387" s="771"/>
      <c r="S387" s="771"/>
      <c r="T387" s="772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58" t="s">
        <v>638</v>
      </c>
      <c r="Q388" s="771"/>
      <c r="R388" s="771"/>
      <c r="S388" s="771"/>
      <c r="T388" s="772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1"/>
      <c r="R389" s="771"/>
      <c r="S389" s="771"/>
      <c r="T389" s="772"/>
      <c r="U389" s="34"/>
      <c r="V389" s="34"/>
      <c r="W389" s="35" t="s">
        <v>68</v>
      </c>
      <c r="X389" s="761">
        <v>17</v>
      </c>
      <c r="Y389" s="762">
        <f>IFERROR(IF(X389="",0,CEILING((X389/$H389),1)*$H389),"")</f>
        <v>17.849999999999998</v>
      </c>
      <c r="Z389" s="36">
        <f>IFERROR(IF(Y389=0,"",ROUNDUP(Y389/H389,0)*0.00753),"")</f>
        <v>5.271E-2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19.833333333333336</v>
      </c>
      <c r="BN389" s="64">
        <f>IFERROR(Y389*I389/H389,"0")</f>
        <v>20.824999999999999</v>
      </c>
      <c r="BO389" s="64">
        <f>IFERROR(1/J389*(X389/H389),"0")</f>
        <v>4.2735042735042736E-2</v>
      </c>
      <c r="BP389" s="64">
        <f>IFERROR(1/J389*(Y389/H389),"0")</f>
        <v>4.4871794871794872E-2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1"/>
      <c r="R390" s="771"/>
      <c r="S390" s="771"/>
      <c r="T390" s="772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67"/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9"/>
      <c r="P391" s="788" t="s">
        <v>70</v>
      </c>
      <c r="Q391" s="785"/>
      <c r="R391" s="785"/>
      <c r="S391" s="785"/>
      <c r="T391" s="785"/>
      <c r="U391" s="785"/>
      <c r="V391" s="786"/>
      <c r="W391" s="37" t="s">
        <v>71</v>
      </c>
      <c r="X391" s="763">
        <f>IFERROR(X387/H387,"0")+IFERROR(X388/H388,"0")+IFERROR(X389/H389,"0")+IFERROR(X390/H390,"0")</f>
        <v>6.666666666666667</v>
      </c>
      <c r="Y391" s="763">
        <f>IFERROR(Y387/H387,"0")+IFERROR(Y388/H388,"0")+IFERROR(Y389/H389,"0")+IFERROR(Y390/H390,"0")</f>
        <v>7</v>
      </c>
      <c r="Z391" s="763">
        <f>IFERROR(IF(Z387="",0,Z387),"0")+IFERROR(IF(Z388="",0,Z388),"0")+IFERROR(IF(Z389="",0,Z389),"0")+IFERROR(IF(Z390="",0,Z390),"0")</f>
        <v>5.271E-2</v>
      </c>
      <c r="AA391" s="764"/>
      <c r="AB391" s="764"/>
      <c r="AC391" s="764"/>
    </row>
    <row r="392" spans="1:68" x14ac:dyDescent="0.2">
      <c r="A392" s="768"/>
      <c r="B392" s="768"/>
      <c r="C392" s="768"/>
      <c r="D392" s="768"/>
      <c r="E392" s="768"/>
      <c r="F392" s="768"/>
      <c r="G392" s="768"/>
      <c r="H392" s="768"/>
      <c r="I392" s="768"/>
      <c r="J392" s="768"/>
      <c r="K392" s="768"/>
      <c r="L392" s="768"/>
      <c r="M392" s="768"/>
      <c r="N392" s="768"/>
      <c r="O392" s="769"/>
      <c r="P392" s="788" t="s">
        <v>70</v>
      </c>
      <c r="Q392" s="785"/>
      <c r="R392" s="785"/>
      <c r="S392" s="785"/>
      <c r="T392" s="785"/>
      <c r="U392" s="785"/>
      <c r="V392" s="786"/>
      <c r="W392" s="37" t="s">
        <v>68</v>
      </c>
      <c r="X392" s="763">
        <f>IFERROR(SUM(X387:X390),"0")</f>
        <v>17</v>
      </c>
      <c r="Y392" s="763">
        <f>IFERROR(SUM(Y387:Y390),"0")</f>
        <v>17.849999999999998</v>
      </c>
      <c r="Z392" s="37"/>
      <c r="AA392" s="764"/>
      <c r="AB392" s="764"/>
      <c r="AC392" s="764"/>
    </row>
    <row r="393" spans="1:68" ht="14.25" hidden="1" customHeight="1" x14ac:dyDescent="0.25">
      <c r="A393" s="794" t="s">
        <v>644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1"/>
      <c r="R394" s="771"/>
      <c r="S394" s="771"/>
      <c r="T394" s="772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1"/>
      <c r="R395" s="771"/>
      <c r="S395" s="771"/>
      <c r="T395" s="772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1"/>
      <c r="R396" s="771"/>
      <c r="S396" s="771"/>
      <c r="T396" s="772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67"/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9"/>
      <c r="P397" s="788" t="s">
        <v>70</v>
      </c>
      <c r="Q397" s="785"/>
      <c r="R397" s="785"/>
      <c r="S397" s="785"/>
      <c r="T397" s="785"/>
      <c r="U397" s="785"/>
      <c r="V397" s="786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68"/>
      <c r="B398" s="768"/>
      <c r="C398" s="768"/>
      <c r="D398" s="768"/>
      <c r="E398" s="768"/>
      <c r="F398" s="768"/>
      <c r="G398" s="768"/>
      <c r="H398" s="768"/>
      <c r="I398" s="768"/>
      <c r="J398" s="768"/>
      <c r="K398" s="768"/>
      <c r="L398" s="768"/>
      <c r="M398" s="768"/>
      <c r="N398" s="768"/>
      <c r="O398" s="769"/>
      <c r="P398" s="788" t="s">
        <v>70</v>
      </c>
      <c r="Q398" s="785"/>
      <c r="R398" s="785"/>
      <c r="S398" s="785"/>
      <c r="T398" s="785"/>
      <c r="U398" s="785"/>
      <c r="V398" s="786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0" t="s">
        <v>654</v>
      </c>
      <c r="B399" s="768"/>
      <c r="C399" s="768"/>
      <c r="D399" s="768"/>
      <c r="E399" s="768"/>
      <c r="F399" s="768"/>
      <c r="G399" s="768"/>
      <c r="H399" s="768"/>
      <c r="I399" s="768"/>
      <c r="J399" s="768"/>
      <c r="K399" s="768"/>
      <c r="L399" s="768"/>
      <c r="M399" s="768"/>
      <c r="N399" s="768"/>
      <c r="O399" s="768"/>
      <c r="P399" s="768"/>
      <c r="Q399" s="768"/>
      <c r="R399" s="768"/>
      <c r="S399" s="768"/>
      <c r="T399" s="768"/>
      <c r="U399" s="768"/>
      <c r="V399" s="768"/>
      <c r="W399" s="768"/>
      <c r="X399" s="768"/>
      <c r="Y399" s="768"/>
      <c r="Z399" s="768"/>
      <c r="AA399" s="756"/>
      <c r="AB399" s="756"/>
      <c r="AC399" s="756"/>
    </row>
    <row r="400" spans="1:68" ht="14.25" hidden="1" customHeight="1" x14ac:dyDescent="0.25">
      <c r="A400" s="794" t="s">
        <v>63</v>
      </c>
      <c r="B400" s="768"/>
      <c r="C400" s="768"/>
      <c r="D400" s="768"/>
      <c r="E400" s="768"/>
      <c r="F400" s="768"/>
      <c r="G400" s="768"/>
      <c r="H400" s="768"/>
      <c r="I400" s="768"/>
      <c r="J400" s="768"/>
      <c r="K400" s="768"/>
      <c r="L400" s="768"/>
      <c r="M400" s="768"/>
      <c r="N400" s="768"/>
      <c r="O400" s="768"/>
      <c r="P400" s="768"/>
      <c r="Q400" s="768"/>
      <c r="R400" s="768"/>
      <c r="S400" s="768"/>
      <c r="T400" s="768"/>
      <c r="U400" s="768"/>
      <c r="V400" s="768"/>
      <c r="W400" s="768"/>
      <c r="X400" s="768"/>
      <c r="Y400" s="768"/>
      <c r="Z400" s="76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1"/>
      <c r="R401" s="771"/>
      <c r="S401" s="771"/>
      <c r="T401" s="772"/>
      <c r="U401" s="34"/>
      <c r="V401" s="34"/>
      <c r="W401" s="35" t="s">
        <v>68</v>
      </c>
      <c r="X401" s="761">
        <v>15</v>
      </c>
      <c r="Y401" s="762">
        <f>IFERROR(IF(X401="",0,CEILING((X401/$H401),1)*$H401),"")</f>
        <v>16.2</v>
      </c>
      <c r="Z401" s="36">
        <f>IFERROR(IF(Y401=0,"",ROUNDUP(Y401/H401,0)*0.00753),"")</f>
        <v>6.7769999999999997E-2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17.066666666666666</v>
      </c>
      <c r="BN401" s="64">
        <f>IFERROR(Y401*I401/H401,"0")</f>
        <v>18.431999999999999</v>
      </c>
      <c r="BO401" s="64">
        <f>IFERROR(1/J401*(X401/H401),"0")</f>
        <v>5.3418803418803423E-2</v>
      </c>
      <c r="BP401" s="64">
        <f>IFERROR(1/J401*(Y401/H401),"0")</f>
        <v>5.7692307692307689E-2</v>
      </c>
    </row>
    <row r="402" spans="1:68" x14ac:dyDescent="0.2">
      <c r="A402" s="767"/>
      <c r="B402" s="768"/>
      <c r="C402" s="768"/>
      <c r="D402" s="768"/>
      <c r="E402" s="768"/>
      <c r="F402" s="768"/>
      <c r="G402" s="768"/>
      <c r="H402" s="768"/>
      <c r="I402" s="768"/>
      <c r="J402" s="768"/>
      <c r="K402" s="768"/>
      <c r="L402" s="768"/>
      <c r="M402" s="768"/>
      <c r="N402" s="768"/>
      <c r="O402" s="769"/>
      <c r="P402" s="788" t="s">
        <v>70</v>
      </c>
      <c r="Q402" s="785"/>
      <c r="R402" s="785"/>
      <c r="S402" s="785"/>
      <c r="T402" s="785"/>
      <c r="U402" s="785"/>
      <c r="V402" s="786"/>
      <c r="W402" s="37" t="s">
        <v>71</v>
      </c>
      <c r="X402" s="763">
        <f>IFERROR(X401/H401,"0")</f>
        <v>8.3333333333333339</v>
      </c>
      <c r="Y402" s="763">
        <f>IFERROR(Y401/H401,"0")</f>
        <v>9</v>
      </c>
      <c r="Z402" s="763">
        <f>IFERROR(IF(Z401="",0,Z401),"0")</f>
        <v>6.7769999999999997E-2</v>
      </c>
      <c r="AA402" s="764"/>
      <c r="AB402" s="764"/>
      <c r="AC402" s="764"/>
    </row>
    <row r="403" spans="1:68" x14ac:dyDescent="0.2">
      <c r="A403" s="768"/>
      <c r="B403" s="768"/>
      <c r="C403" s="768"/>
      <c r="D403" s="768"/>
      <c r="E403" s="768"/>
      <c r="F403" s="768"/>
      <c r="G403" s="768"/>
      <c r="H403" s="768"/>
      <c r="I403" s="768"/>
      <c r="J403" s="768"/>
      <c r="K403" s="768"/>
      <c r="L403" s="768"/>
      <c r="M403" s="768"/>
      <c r="N403" s="768"/>
      <c r="O403" s="769"/>
      <c r="P403" s="788" t="s">
        <v>70</v>
      </c>
      <c r="Q403" s="785"/>
      <c r="R403" s="785"/>
      <c r="S403" s="785"/>
      <c r="T403" s="785"/>
      <c r="U403" s="785"/>
      <c r="V403" s="786"/>
      <c r="W403" s="37" t="s">
        <v>68</v>
      </c>
      <c r="X403" s="763">
        <f>IFERROR(SUM(X401:X401),"0")</f>
        <v>15</v>
      </c>
      <c r="Y403" s="763">
        <f>IFERROR(SUM(Y401:Y401),"0")</f>
        <v>16.2</v>
      </c>
      <c r="Z403" s="37"/>
      <c r="AA403" s="764"/>
      <c r="AB403" s="764"/>
      <c r="AC403" s="764"/>
    </row>
    <row r="404" spans="1:68" ht="14.25" hidden="1" customHeight="1" x14ac:dyDescent="0.25">
      <c r="A404" s="794" t="s">
        <v>72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1"/>
      <c r="R405" s="771"/>
      <c r="S405" s="771"/>
      <c r="T405" s="772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1"/>
      <c r="R406" s="771"/>
      <c r="S406" s="771"/>
      <c r="T406" s="772"/>
      <c r="U406" s="34"/>
      <c r="V406" s="34"/>
      <c r="W406" s="35" t="s">
        <v>68</v>
      </c>
      <c r="X406" s="761">
        <v>175</v>
      </c>
      <c r="Y406" s="762">
        <f>IFERROR(IF(X406="",0,CEILING((X406/$H406),1)*$H406),"")</f>
        <v>176.4</v>
      </c>
      <c r="Z406" s="36">
        <f>IFERROR(IF(Y406=0,"",ROUNDUP(Y406/H406,0)*0.00753),"")</f>
        <v>0.63251999999999997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197.66666666666663</v>
      </c>
      <c r="BN406" s="64">
        <f>IFERROR(Y406*I406/H406,"0")</f>
        <v>199.24799999999999</v>
      </c>
      <c r="BO406" s="64">
        <f>IFERROR(1/J406*(X406/H406),"0")</f>
        <v>0.53418803418803418</v>
      </c>
      <c r="BP406" s="64">
        <f>IFERROR(1/J406*(Y406/H406),"0")</f>
        <v>0.53846153846153844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1"/>
      <c r="R407" s="771"/>
      <c r="S407" s="771"/>
      <c r="T407" s="772"/>
      <c r="U407" s="34"/>
      <c r="V407" s="34"/>
      <c r="W407" s="35" t="s">
        <v>68</v>
      </c>
      <c r="X407" s="761">
        <v>525</v>
      </c>
      <c r="Y407" s="762">
        <f>IFERROR(IF(X407="",0,CEILING((X407/$H407),1)*$H407),"")</f>
        <v>525</v>
      </c>
      <c r="Z407" s="36">
        <f>IFERROR(IF(Y407=0,"",ROUNDUP(Y407/H407,0)*0.00753),"")</f>
        <v>1.8825000000000001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590</v>
      </c>
      <c r="BN407" s="64">
        <f>IFERROR(Y407*I407/H407,"0")</f>
        <v>590</v>
      </c>
      <c r="BO407" s="64">
        <f>IFERROR(1/J407*(X407/H407),"0")</f>
        <v>1.6025641025641024</v>
      </c>
      <c r="BP407" s="64">
        <f>IFERROR(1/J407*(Y407/H407),"0")</f>
        <v>1.6025641025641024</v>
      </c>
    </row>
    <row r="408" spans="1:68" x14ac:dyDescent="0.2">
      <c r="A408" s="767"/>
      <c r="B408" s="768"/>
      <c r="C408" s="768"/>
      <c r="D408" s="768"/>
      <c r="E408" s="768"/>
      <c r="F408" s="768"/>
      <c r="G408" s="768"/>
      <c r="H408" s="768"/>
      <c r="I408" s="768"/>
      <c r="J408" s="768"/>
      <c r="K408" s="768"/>
      <c r="L408" s="768"/>
      <c r="M408" s="768"/>
      <c r="N408" s="768"/>
      <c r="O408" s="769"/>
      <c r="P408" s="788" t="s">
        <v>70</v>
      </c>
      <c r="Q408" s="785"/>
      <c r="R408" s="785"/>
      <c r="S408" s="785"/>
      <c r="T408" s="785"/>
      <c r="U408" s="785"/>
      <c r="V408" s="786"/>
      <c r="W408" s="37" t="s">
        <v>71</v>
      </c>
      <c r="X408" s="763">
        <f>IFERROR(X405/H405,"0")+IFERROR(X406/H406,"0")+IFERROR(X407/H407,"0")</f>
        <v>333.33333333333331</v>
      </c>
      <c r="Y408" s="763">
        <f>IFERROR(Y405/H405,"0")+IFERROR(Y406/H406,"0")+IFERROR(Y407/H407,"0")</f>
        <v>334</v>
      </c>
      <c r="Z408" s="763">
        <f>IFERROR(IF(Z405="",0,Z405),"0")+IFERROR(IF(Z406="",0,Z406),"0")+IFERROR(IF(Z407="",0,Z407),"0")</f>
        <v>2.5150199999999998</v>
      </c>
      <c r="AA408" s="764"/>
      <c r="AB408" s="764"/>
      <c r="AC408" s="764"/>
    </row>
    <row r="409" spans="1:68" x14ac:dyDescent="0.2">
      <c r="A409" s="768"/>
      <c r="B409" s="768"/>
      <c r="C409" s="768"/>
      <c r="D409" s="768"/>
      <c r="E409" s="768"/>
      <c r="F409" s="768"/>
      <c r="G409" s="768"/>
      <c r="H409" s="768"/>
      <c r="I409" s="768"/>
      <c r="J409" s="768"/>
      <c r="K409" s="768"/>
      <c r="L409" s="768"/>
      <c r="M409" s="768"/>
      <c r="N409" s="768"/>
      <c r="O409" s="769"/>
      <c r="P409" s="788" t="s">
        <v>70</v>
      </c>
      <c r="Q409" s="785"/>
      <c r="R409" s="785"/>
      <c r="S409" s="785"/>
      <c r="T409" s="785"/>
      <c r="U409" s="785"/>
      <c r="V409" s="786"/>
      <c r="W409" s="37" t="s">
        <v>68</v>
      </c>
      <c r="X409" s="763">
        <f>IFERROR(SUM(X405:X407),"0")</f>
        <v>700</v>
      </c>
      <c r="Y409" s="763">
        <f>IFERROR(SUM(Y405:Y407),"0")</f>
        <v>701.4</v>
      </c>
      <c r="Z409" s="37"/>
      <c r="AA409" s="764"/>
      <c r="AB409" s="764"/>
      <c r="AC409" s="764"/>
    </row>
    <row r="410" spans="1:68" ht="27.75" hidden="1" customHeight="1" x14ac:dyDescent="0.2">
      <c r="A410" s="965" t="s">
        <v>667</v>
      </c>
      <c r="B410" s="966"/>
      <c r="C410" s="966"/>
      <c r="D410" s="966"/>
      <c r="E410" s="966"/>
      <c r="F410" s="966"/>
      <c r="G410" s="966"/>
      <c r="H410" s="966"/>
      <c r="I410" s="966"/>
      <c r="J410" s="966"/>
      <c r="K410" s="966"/>
      <c r="L410" s="966"/>
      <c r="M410" s="966"/>
      <c r="N410" s="966"/>
      <c r="O410" s="966"/>
      <c r="P410" s="966"/>
      <c r="Q410" s="966"/>
      <c r="R410" s="966"/>
      <c r="S410" s="966"/>
      <c r="T410" s="966"/>
      <c r="U410" s="966"/>
      <c r="V410" s="966"/>
      <c r="W410" s="966"/>
      <c r="X410" s="966"/>
      <c r="Y410" s="966"/>
      <c r="Z410" s="966"/>
      <c r="AA410" s="48"/>
      <c r="AB410" s="48"/>
      <c r="AC410" s="48"/>
    </row>
    <row r="411" spans="1:68" ht="16.5" hidden="1" customHeight="1" x14ac:dyDescent="0.25">
      <c r="A411" s="790" t="s">
        <v>668</v>
      </c>
      <c r="B411" s="768"/>
      <c r="C411" s="768"/>
      <c r="D411" s="768"/>
      <c r="E411" s="768"/>
      <c r="F411" s="768"/>
      <c r="G411" s="768"/>
      <c r="H411" s="768"/>
      <c r="I411" s="768"/>
      <c r="J411" s="768"/>
      <c r="K411" s="768"/>
      <c r="L411" s="768"/>
      <c r="M411" s="768"/>
      <c r="N411" s="768"/>
      <c r="O411" s="768"/>
      <c r="P411" s="768"/>
      <c r="Q411" s="768"/>
      <c r="R411" s="768"/>
      <c r="S411" s="768"/>
      <c r="T411" s="768"/>
      <c r="U411" s="768"/>
      <c r="V411" s="768"/>
      <c r="W411" s="768"/>
      <c r="X411" s="768"/>
      <c r="Y411" s="768"/>
      <c r="Z411" s="768"/>
      <c r="AA411" s="756"/>
      <c r="AB411" s="756"/>
      <c r="AC411" s="756"/>
    </row>
    <row r="412" spans="1:68" ht="14.25" hidden="1" customHeight="1" x14ac:dyDescent="0.25">
      <c r="A412" s="794" t="s">
        <v>113</v>
      </c>
      <c r="B412" s="768"/>
      <c r="C412" s="768"/>
      <c r="D412" s="768"/>
      <c r="E412" s="768"/>
      <c r="F412" s="768"/>
      <c r="G412" s="768"/>
      <c r="H412" s="768"/>
      <c r="I412" s="768"/>
      <c r="J412" s="768"/>
      <c r="K412" s="768"/>
      <c r="L412" s="768"/>
      <c r="M412" s="768"/>
      <c r="N412" s="768"/>
      <c r="O412" s="768"/>
      <c r="P412" s="768"/>
      <c r="Q412" s="768"/>
      <c r="R412" s="768"/>
      <c r="S412" s="768"/>
      <c r="T412" s="768"/>
      <c r="U412" s="768"/>
      <c r="V412" s="768"/>
      <c r="W412" s="768"/>
      <c r="X412" s="768"/>
      <c r="Y412" s="768"/>
      <c r="Z412" s="76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1"/>
      <c r="R413" s="771"/>
      <c r="S413" s="771"/>
      <c r="T413" s="772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8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1"/>
      <c r="R414" s="771"/>
      <c r="S414" s="771"/>
      <c r="T414" s="772"/>
      <c r="U414" s="34"/>
      <c r="V414" s="34"/>
      <c r="W414" s="35" t="s">
        <v>68</v>
      </c>
      <c r="X414" s="761">
        <v>300</v>
      </c>
      <c r="Y414" s="762">
        <f t="shared" si="77"/>
        <v>300</v>
      </c>
      <c r="Z414" s="36">
        <f>IFERROR(IF(Y414=0,"",ROUNDUP(Y414/H414,0)*0.02175),"")</f>
        <v>0.43499999999999994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309.60000000000002</v>
      </c>
      <c r="BN414" s="64">
        <f t="shared" si="79"/>
        <v>309.60000000000002</v>
      </c>
      <c r="BO414" s="64">
        <f t="shared" si="80"/>
        <v>0.41666666666666663</v>
      </c>
      <c r="BP414" s="64">
        <f t="shared" si="81"/>
        <v>0.41666666666666663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1"/>
      <c r="R415" s="771"/>
      <c r="S415" s="771"/>
      <c r="T415" s="772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1"/>
      <c r="R416" s="771"/>
      <c r="S416" s="771"/>
      <c r="T416" s="772"/>
      <c r="U416" s="34"/>
      <c r="V416" s="34"/>
      <c r="W416" s="35" t="s">
        <v>68</v>
      </c>
      <c r="X416" s="761">
        <v>300</v>
      </c>
      <c r="Y416" s="762">
        <f t="shared" si="77"/>
        <v>300</v>
      </c>
      <c r="Z416" s="36">
        <f>IFERROR(IF(Y416=0,"",ROUNDUP(Y416/H416,0)*0.02175),"")</f>
        <v>0.43499999999999994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309.60000000000002</v>
      </c>
      <c r="BN416" s="64">
        <f t="shared" si="79"/>
        <v>309.60000000000002</v>
      </c>
      <c r="BO416" s="64">
        <f t="shared" si="80"/>
        <v>0.41666666666666663</v>
      </c>
      <c r="BP416" s="64">
        <f t="shared" si="81"/>
        <v>0.41666666666666663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1"/>
      <c r="R417" s="771"/>
      <c r="S417" s="771"/>
      <c r="T417" s="772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1"/>
      <c r="R418" s="771"/>
      <c r="S418" s="771"/>
      <c r="T418" s="772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1"/>
      <c r="R419" s="771"/>
      <c r="S419" s="771"/>
      <c r="T419" s="772"/>
      <c r="U419" s="34"/>
      <c r="V419" s="34"/>
      <c r="W419" s="35" t="s">
        <v>68</v>
      </c>
      <c r="X419" s="761">
        <v>1450</v>
      </c>
      <c r="Y419" s="762">
        <f t="shared" si="77"/>
        <v>1455</v>
      </c>
      <c r="Z419" s="36">
        <f>IFERROR(IF(Y419=0,"",ROUNDUP(Y419/H419,0)*0.02175),"")</f>
        <v>2.10975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1496.4</v>
      </c>
      <c r="BN419" s="64">
        <f t="shared" si="79"/>
        <v>1501.5600000000002</v>
      </c>
      <c r="BO419" s="64">
        <f t="shared" si="80"/>
        <v>2.0138888888888888</v>
      </c>
      <c r="BP419" s="64">
        <f t="shared" si="81"/>
        <v>2.020833333333333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1"/>
      <c r="R420" s="771"/>
      <c r="S420" s="771"/>
      <c r="T420" s="772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1"/>
      <c r="R421" s="771"/>
      <c r="S421" s="771"/>
      <c r="T421" s="772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1"/>
      <c r="R422" s="771"/>
      <c r="S422" s="771"/>
      <c r="T422" s="772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1"/>
      <c r="R423" s="771"/>
      <c r="S423" s="771"/>
      <c r="T423" s="772"/>
      <c r="U423" s="34"/>
      <c r="V423" s="34"/>
      <c r="W423" s="35" t="s">
        <v>68</v>
      </c>
      <c r="X423" s="761">
        <v>15</v>
      </c>
      <c r="Y423" s="762">
        <f t="shared" si="77"/>
        <v>15</v>
      </c>
      <c r="Z423" s="36">
        <f>IFERROR(IF(Y423=0,"",ROUNDUP(Y423/H423,0)*0.00902),"")</f>
        <v>2.7060000000000001E-2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15.63</v>
      </c>
      <c r="BN423" s="64">
        <f t="shared" si="79"/>
        <v>15.63</v>
      </c>
      <c r="BO423" s="64">
        <f t="shared" si="80"/>
        <v>2.2727272727272728E-2</v>
      </c>
      <c r="BP423" s="64">
        <f t="shared" si="81"/>
        <v>2.2727272727272728E-2</v>
      </c>
    </row>
    <row r="424" spans="1:68" x14ac:dyDescent="0.2">
      <c r="A424" s="767"/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9"/>
      <c r="P424" s="788" t="s">
        <v>70</v>
      </c>
      <c r="Q424" s="785"/>
      <c r="R424" s="785"/>
      <c r="S424" s="785"/>
      <c r="T424" s="785"/>
      <c r="U424" s="785"/>
      <c r="V424" s="786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139.66666666666669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140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3.0068100000000002</v>
      </c>
      <c r="AA424" s="764"/>
      <c r="AB424" s="764"/>
      <c r="AC424" s="764"/>
    </row>
    <row r="425" spans="1:68" x14ac:dyDescent="0.2">
      <c r="A425" s="768"/>
      <c r="B425" s="768"/>
      <c r="C425" s="768"/>
      <c r="D425" s="768"/>
      <c r="E425" s="768"/>
      <c r="F425" s="768"/>
      <c r="G425" s="768"/>
      <c r="H425" s="768"/>
      <c r="I425" s="768"/>
      <c r="J425" s="768"/>
      <c r="K425" s="768"/>
      <c r="L425" s="768"/>
      <c r="M425" s="768"/>
      <c r="N425" s="768"/>
      <c r="O425" s="769"/>
      <c r="P425" s="788" t="s">
        <v>70</v>
      </c>
      <c r="Q425" s="785"/>
      <c r="R425" s="785"/>
      <c r="S425" s="785"/>
      <c r="T425" s="785"/>
      <c r="U425" s="785"/>
      <c r="V425" s="786"/>
      <c r="W425" s="37" t="s">
        <v>68</v>
      </c>
      <c r="X425" s="763">
        <f>IFERROR(SUM(X413:X423),"0")</f>
        <v>2065</v>
      </c>
      <c r="Y425" s="763">
        <f>IFERROR(SUM(Y413:Y423),"0")</f>
        <v>2070</v>
      </c>
      <c r="Z425" s="37"/>
      <c r="AA425" s="764"/>
      <c r="AB425" s="764"/>
      <c r="AC425" s="764"/>
    </row>
    <row r="426" spans="1:68" ht="14.25" hidden="1" customHeight="1" x14ac:dyDescent="0.25">
      <c r="A426" s="794" t="s">
        <v>167</v>
      </c>
      <c r="B426" s="768"/>
      <c r="C426" s="768"/>
      <c r="D426" s="768"/>
      <c r="E426" s="768"/>
      <c r="F426" s="768"/>
      <c r="G426" s="768"/>
      <c r="H426" s="768"/>
      <c r="I426" s="768"/>
      <c r="J426" s="768"/>
      <c r="K426" s="768"/>
      <c r="L426" s="768"/>
      <c r="M426" s="768"/>
      <c r="N426" s="768"/>
      <c r="O426" s="768"/>
      <c r="P426" s="768"/>
      <c r="Q426" s="768"/>
      <c r="R426" s="768"/>
      <c r="S426" s="768"/>
      <c r="T426" s="768"/>
      <c r="U426" s="768"/>
      <c r="V426" s="768"/>
      <c r="W426" s="768"/>
      <c r="X426" s="768"/>
      <c r="Y426" s="768"/>
      <c r="Z426" s="76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1"/>
      <c r="R427" s="771"/>
      <c r="S427" s="771"/>
      <c r="T427" s="772"/>
      <c r="U427" s="34"/>
      <c r="V427" s="34"/>
      <c r="W427" s="35" t="s">
        <v>68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1"/>
      <c r="R428" s="771"/>
      <c r="S428" s="771"/>
      <c r="T428" s="772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67"/>
      <c r="B429" s="768"/>
      <c r="C429" s="768"/>
      <c r="D429" s="768"/>
      <c r="E429" s="768"/>
      <c r="F429" s="768"/>
      <c r="G429" s="768"/>
      <c r="H429" s="768"/>
      <c r="I429" s="768"/>
      <c r="J429" s="768"/>
      <c r="K429" s="768"/>
      <c r="L429" s="768"/>
      <c r="M429" s="768"/>
      <c r="N429" s="768"/>
      <c r="O429" s="769"/>
      <c r="P429" s="788" t="s">
        <v>70</v>
      </c>
      <c r="Q429" s="785"/>
      <c r="R429" s="785"/>
      <c r="S429" s="785"/>
      <c r="T429" s="785"/>
      <c r="U429" s="785"/>
      <c r="V429" s="786"/>
      <c r="W429" s="37" t="s">
        <v>71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68"/>
      <c r="B430" s="768"/>
      <c r="C430" s="768"/>
      <c r="D430" s="768"/>
      <c r="E430" s="768"/>
      <c r="F430" s="768"/>
      <c r="G430" s="768"/>
      <c r="H430" s="768"/>
      <c r="I430" s="768"/>
      <c r="J430" s="768"/>
      <c r="K430" s="768"/>
      <c r="L430" s="768"/>
      <c r="M430" s="768"/>
      <c r="N430" s="768"/>
      <c r="O430" s="769"/>
      <c r="P430" s="788" t="s">
        <v>70</v>
      </c>
      <c r="Q430" s="785"/>
      <c r="R430" s="785"/>
      <c r="S430" s="785"/>
      <c r="T430" s="785"/>
      <c r="U430" s="785"/>
      <c r="V430" s="786"/>
      <c r="W430" s="37" t="s">
        <v>68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hidden="1" customHeight="1" x14ac:dyDescent="0.25">
      <c r="A431" s="794" t="s">
        <v>72</v>
      </c>
      <c r="B431" s="768"/>
      <c r="C431" s="768"/>
      <c r="D431" s="768"/>
      <c r="E431" s="768"/>
      <c r="F431" s="768"/>
      <c r="G431" s="768"/>
      <c r="H431" s="768"/>
      <c r="I431" s="768"/>
      <c r="J431" s="768"/>
      <c r="K431" s="768"/>
      <c r="L431" s="768"/>
      <c r="M431" s="768"/>
      <c r="N431" s="768"/>
      <c r="O431" s="768"/>
      <c r="P431" s="768"/>
      <c r="Q431" s="768"/>
      <c r="R431" s="768"/>
      <c r="S431" s="768"/>
      <c r="T431" s="768"/>
      <c r="U431" s="768"/>
      <c r="V431" s="768"/>
      <c r="W431" s="768"/>
      <c r="X431" s="768"/>
      <c r="Y431" s="768"/>
      <c r="Z431" s="76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1"/>
      <c r="R432" s="771"/>
      <c r="S432" s="771"/>
      <c r="T432" s="772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1"/>
      <c r="R433" s="771"/>
      <c r="S433" s="771"/>
      <c r="T433" s="772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1"/>
      <c r="R434" s="771"/>
      <c r="S434" s="771"/>
      <c r="T434" s="772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67"/>
      <c r="B435" s="768"/>
      <c r="C435" s="768"/>
      <c r="D435" s="768"/>
      <c r="E435" s="768"/>
      <c r="F435" s="768"/>
      <c r="G435" s="768"/>
      <c r="H435" s="768"/>
      <c r="I435" s="768"/>
      <c r="J435" s="768"/>
      <c r="K435" s="768"/>
      <c r="L435" s="768"/>
      <c r="M435" s="768"/>
      <c r="N435" s="768"/>
      <c r="O435" s="769"/>
      <c r="P435" s="788" t="s">
        <v>70</v>
      </c>
      <c r="Q435" s="785"/>
      <c r="R435" s="785"/>
      <c r="S435" s="785"/>
      <c r="T435" s="785"/>
      <c r="U435" s="785"/>
      <c r="V435" s="786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68"/>
      <c r="B436" s="768"/>
      <c r="C436" s="768"/>
      <c r="D436" s="768"/>
      <c r="E436" s="768"/>
      <c r="F436" s="768"/>
      <c r="G436" s="768"/>
      <c r="H436" s="768"/>
      <c r="I436" s="768"/>
      <c r="J436" s="768"/>
      <c r="K436" s="768"/>
      <c r="L436" s="768"/>
      <c r="M436" s="768"/>
      <c r="N436" s="768"/>
      <c r="O436" s="769"/>
      <c r="P436" s="788" t="s">
        <v>70</v>
      </c>
      <c r="Q436" s="785"/>
      <c r="R436" s="785"/>
      <c r="S436" s="785"/>
      <c r="T436" s="785"/>
      <c r="U436" s="785"/>
      <c r="V436" s="786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94" t="s">
        <v>213</v>
      </c>
      <c r="B437" s="768"/>
      <c r="C437" s="768"/>
      <c r="D437" s="768"/>
      <c r="E437" s="768"/>
      <c r="F437" s="768"/>
      <c r="G437" s="768"/>
      <c r="H437" s="768"/>
      <c r="I437" s="768"/>
      <c r="J437" s="768"/>
      <c r="K437" s="768"/>
      <c r="L437" s="768"/>
      <c r="M437" s="768"/>
      <c r="N437" s="768"/>
      <c r="O437" s="768"/>
      <c r="P437" s="768"/>
      <c r="Q437" s="768"/>
      <c r="R437" s="768"/>
      <c r="S437" s="768"/>
      <c r="T437" s="768"/>
      <c r="U437" s="768"/>
      <c r="V437" s="768"/>
      <c r="W437" s="768"/>
      <c r="X437" s="768"/>
      <c r="Y437" s="768"/>
      <c r="Z437" s="76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1"/>
      <c r="R438" s="771"/>
      <c r="S438" s="771"/>
      <c r="T438" s="772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3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1"/>
      <c r="R439" s="771"/>
      <c r="S439" s="771"/>
      <c r="T439" s="772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67"/>
      <c r="B440" s="768"/>
      <c r="C440" s="768"/>
      <c r="D440" s="768"/>
      <c r="E440" s="768"/>
      <c r="F440" s="768"/>
      <c r="G440" s="768"/>
      <c r="H440" s="768"/>
      <c r="I440" s="768"/>
      <c r="J440" s="768"/>
      <c r="K440" s="768"/>
      <c r="L440" s="768"/>
      <c r="M440" s="768"/>
      <c r="N440" s="768"/>
      <c r="O440" s="769"/>
      <c r="P440" s="788" t="s">
        <v>70</v>
      </c>
      <c r="Q440" s="785"/>
      <c r="R440" s="785"/>
      <c r="S440" s="785"/>
      <c r="T440" s="785"/>
      <c r="U440" s="785"/>
      <c r="V440" s="786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68"/>
      <c r="B441" s="768"/>
      <c r="C441" s="768"/>
      <c r="D441" s="768"/>
      <c r="E441" s="768"/>
      <c r="F441" s="768"/>
      <c r="G441" s="768"/>
      <c r="H441" s="768"/>
      <c r="I441" s="768"/>
      <c r="J441" s="768"/>
      <c r="K441" s="768"/>
      <c r="L441" s="768"/>
      <c r="M441" s="768"/>
      <c r="N441" s="768"/>
      <c r="O441" s="769"/>
      <c r="P441" s="788" t="s">
        <v>70</v>
      </c>
      <c r="Q441" s="785"/>
      <c r="R441" s="785"/>
      <c r="S441" s="785"/>
      <c r="T441" s="785"/>
      <c r="U441" s="785"/>
      <c r="V441" s="786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0" t="s">
        <v>713</v>
      </c>
      <c r="B442" s="768"/>
      <c r="C442" s="768"/>
      <c r="D442" s="768"/>
      <c r="E442" s="768"/>
      <c r="F442" s="768"/>
      <c r="G442" s="768"/>
      <c r="H442" s="768"/>
      <c r="I442" s="768"/>
      <c r="J442" s="768"/>
      <c r="K442" s="768"/>
      <c r="L442" s="768"/>
      <c r="M442" s="768"/>
      <c r="N442" s="768"/>
      <c r="O442" s="768"/>
      <c r="P442" s="768"/>
      <c r="Q442" s="768"/>
      <c r="R442" s="768"/>
      <c r="S442" s="768"/>
      <c r="T442" s="768"/>
      <c r="U442" s="768"/>
      <c r="V442" s="768"/>
      <c r="W442" s="768"/>
      <c r="X442" s="768"/>
      <c r="Y442" s="768"/>
      <c r="Z442" s="768"/>
      <c r="AA442" s="756"/>
      <c r="AB442" s="756"/>
      <c r="AC442" s="756"/>
    </row>
    <row r="443" spans="1:68" ht="14.25" hidden="1" customHeight="1" x14ac:dyDescent="0.25">
      <c r="A443" s="794" t="s">
        <v>113</v>
      </c>
      <c r="B443" s="768"/>
      <c r="C443" s="768"/>
      <c r="D443" s="768"/>
      <c r="E443" s="768"/>
      <c r="F443" s="768"/>
      <c r="G443" s="768"/>
      <c r="H443" s="768"/>
      <c r="I443" s="768"/>
      <c r="J443" s="768"/>
      <c r="K443" s="768"/>
      <c r="L443" s="768"/>
      <c r="M443" s="768"/>
      <c r="N443" s="768"/>
      <c r="O443" s="768"/>
      <c r="P443" s="768"/>
      <c r="Q443" s="768"/>
      <c r="R443" s="768"/>
      <c r="S443" s="768"/>
      <c r="T443" s="768"/>
      <c r="U443" s="768"/>
      <c r="V443" s="768"/>
      <c r="W443" s="768"/>
      <c r="X443" s="768"/>
      <c r="Y443" s="768"/>
      <c r="Z443" s="76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780" t="s">
        <v>716</v>
      </c>
      <c r="Q444" s="771"/>
      <c r="R444" s="771"/>
      <c r="S444" s="771"/>
      <c r="T444" s="772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1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71"/>
      <c r="R445" s="771"/>
      <c r="S445" s="771"/>
      <c r="T445" s="772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10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1"/>
      <c r="R446" s="771"/>
      <c r="S446" s="771"/>
      <c r="T446" s="772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1"/>
      <c r="R447" s="771"/>
      <c r="S447" s="771"/>
      <c r="T447" s="772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1"/>
      <c r="R448" s="771"/>
      <c r="S448" s="771"/>
      <c r="T448" s="772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1"/>
      <c r="R449" s="771"/>
      <c r="S449" s="771"/>
      <c r="T449" s="772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1"/>
      <c r="R450" s="771"/>
      <c r="S450" s="771"/>
      <c r="T450" s="772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67"/>
      <c r="B451" s="768"/>
      <c r="C451" s="768"/>
      <c r="D451" s="768"/>
      <c r="E451" s="768"/>
      <c r="F451" s="768"/>
      <c r="G451" s="768"/>
      <c r="H451" s="768"/>
      <c r="I451" s="768"/>
      <c r="J451" s="768"/>
      <c r="K451" s="768"/>
      <c r="L451" s="768"/>
      <c r="M451" s="768"/>
      <c r="N451" s="768"/>
      <c r="O451" s="769"/>
      <c r="P451" s="788" t="s">
        <v>70</v>
      </c>
      <c r="Q451" s="785"/>
      <c r="R451" s="785"/>
      <c r="S451" s="785"/>
      <c r="T451" s="785"/>
      <c r="U451" s="785"/>
      <c r="V451" s="786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68"/>
      <c r="B452" s="768"/>
      <c r="C452" s="768"/>
      <c r="D452" s="768"/>
      <c r="E452" s="768"/>
      <c r="F452" s="768"/>
      <c r="G452" s="768"/>
      <c r="H452" s="768"/>
      <c r="I452" s="768"/>
      <c r="J452" s="768"/>
      <c r="K452" s="768"/>
      <c r="L452" s="768"/>
      <c r="M452" s="768"/>
      <c r="N452" s="768"/>
      <c r="O452" s="769"/>
      <c r="P452" s="788" t="s">
        <v>70</v>
      </c>
      <c r="Q452" s="785"/>
      <c r="R452" s="785"/>
      <c r="S452" s="785"/>
      <c r="T452" s="785"/>
      <c r="U452" s="785"/>
      <c r="V452" s="786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94" t="s">
        <v>63</v>
      </c>
      <c r="B453" s="768"/>
      <c r="C453" s="768"/>
      <c r="D453" s="768"/>
      <c r="E453" s="768"/>
      <c r="F453" s="768"/>
      <c r="G453" s="768"/>
      <c r="H453" s="768"/>
      <c r="I453" s="768"/>
      <c r="J453" s="768"/>
      <c r="K453" s="768"/>
      <c r="L453" s="768"/>
      <c r="M453" s="768"/>
      <c r="N453" s="768"/>
      <c r="O453" s="768"/>
      <c r="P453" s="768"/>
      <c r="Q453" s="768"/>
      <c r="R453" s="768"/>
      <c r="S453" s="768"/>
      <c r="T453" s="768"/>
      <c r="U453" s="768"/>
      <c r="V453" s="768"/>
      <c r="W453" s="768"/>
      <c r="X453" s="768"/>
      <c r="Y453" s="768"/>
      <c r="Z453" s="76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1"/>
      <c r="R454" s="771"/>
      <c r="S454" s="771"/>
      <c r="T454" s="772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1"/>
      <c r="R455" s="771"/>
      <c r="S455" s="771"/>
      <c r="T455" s="772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67"/>
      <c r="B456" s="768"/>
      <c r="C456" s="768"/>
      <c r="D456" s="768"/>
      <c r="E456" s="768"/>
      <c r="F456" s="768"/>
      <c r="G456" s="768"/>
      <c r="H456" s="768"/>
      <c r="I456" s="768"/>
      <c r="J456" s="768"/>
      <c r="K456" s="768"/>
      <c r="L456" s="768"/>
      <c r="M456" s="768"/>
      <c r="N456" s="768"/>
      <c r="O456" s="769"/>
      <c r="P456" s="788" t="s">
        <v>70</v>
      </c>
      <c r="Q456" s="785"/>
      <c r="R456" s="785"/>
      <c r="S456" s="785"/>
      <c r="T456" s="785"/>
      <c r="U456" s="785"/>
      <c r="V456" s="786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68"/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9"/>
      <c r="P457" s="788" t="s">
        <v>70</v>
      </c>
      <c r="Q457" s="785"/>
      <c r="R457" s="785"/>
      <c r="S457" s="785"/>
      <c r="T457" s="785"/>
      <c r="U457" s="785"/>
      <c r="V457" s="786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94" t="s">
        <v>72</v>
      </c>
      <c r="B458" s="768"/>
      <c r="C458" s="768"/>
      <c r="D458" s="768"/>
      <c r="E458" s="768"/>
      <c r="F458" s="768"/>
      <c r="G458" s="768"/>
      <c r="H458" s="768"/>
      <c r="I458" s="768"/>
      <c r="J458" s="768"/>
      <c r="K458" s="768"/>
      <c r="L458" s="768"/>
      <c r="M458" s="768"/>
      <c r="N458" s="768"/>
      <c r="O458" s="768"/>
      <c r="P458" s="768"/>
      <c r="Q458" s="768"/>
      <c r="R458" s="768"/>
      <c r="S458" s="768"/>
      <c r="T458" s="768"/>
      <c r="U458" s="768"/>
      <c r="V458" s="768"/>
      <c r="W458" s="768"/>
      <c r="X458" s="768"/>
      <c r="Y458" s="768"/>
      <c r="Z458" s="76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1"/>
      <c r="R459" s="771"/>
      <c r="S459" s="771"/>
      <c r="T459" s="772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1"/>
      <c r="R460" s="771"/>
      <c r="S460" s="771"/>
      <c r="T460" s="772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1"/>
      <c r="R461" s="771"/>
      <c r="S461" s="771"/>
      <c r="T461" s="772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1"/>
      <c r="R462" s="771"/>
      <c r="S462" s="771"/>
      <c r="T462" s="772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1"/>
      <c r="R463" s="771"/>
      <c r="S463" s="771"/>
      <c r="T463" s="772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67"/>
      <c r="B464" s="768"/>
      <c r="C464" s="768"/>
      <c r="D464" s="768"/>
      <c r="E464" s="768"/>
      <c r="F464" s="768"/>
      <c r="G464" s="768"/>
      <c r="H464" s="768"/>
      <c r="I464" s="768"/>
      <c r="J464" s="768"/>
      <c r="K464" s="768"/>
      <c r="L464" s="768"/>
      <c r="M464" s="768"/>
      <c r="N464" s="768"/>
      <c r="O464" s="769"/>
      <c r="P464" s="788" t="s">
        <v>70</v>
      </c>
      <c r="Q464" s="785"/>
      <c r="R464" s="785"/>
      <c r="S464" s="785"/>
      <c r="T464" s="785"/>
      <c r="U464" s="785"/>
      <c r="V464" s="786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68"/>
      <c r="B465" s="768"/>
      <c r="C465" s="768"/>
      <c r="D465" s="768"/>
      <c r="E465" s="768"/>
      <c r="F465" s="768"/>
      <c r="G465" s="768"/>
      <c r="H465" s="768"/>
      <c r="I465" s="768"/>
      <c r="J465" s="768"/>
      <c r="K465" s="768"/>
      <c r="L465" s="768"/>
      <c r="M465" s="768"/>
      <c r="N465" s="768"/>
      <c r="O465" s="769"/>
      <c r="P465" s="788" t="s">
        <v>70</v>
      </c>
      <c r="Q465" s="785"/>
      <c r="R465" s="785"/>
      <c r="S465" s="785"/>
      <c r="T465" s="785"/>
      <c r="U465" s="785"/>
      <c r="V465" s="786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94" t="s">
        <v>213</v>
      </c>
      <c r="B466" s="768"/>
      <c r="C466" s="768"/>
      <c r="D466" s="768"/>
      <c r="E466" s="768"/>
      <c r="F466" s="768"/>
      <c r="G466" s="768"/>
      <c r="H466" s="768"/>
      <c r="I466" s="768"/>
      <c r="J466" s="768"/>
      <c r="K466" s="768"/>
      <c r="L466" s="768"/>
      <c r="M466" s="768"/>
      <c r="N466" s="768"/>
      <c r="O466" s="768"/>
      <c r="P466" s="768"/>
      <c r="Q466" s="768"/>
      <c r="R466" s="768"/>
      <c r="S466" s="768"/>
      <c r="T466" s="768"/>
      <c r="U466" s="768"/>
      <c r="V466" s="768"/>
      <c r="W466" s="768"/>
      <c r="X466" s="768"/>
      <c r="Y466" s="768"/>
      <c r="Z466" s="76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1"/>
      <c r="R467" s="771"/>
      <c r="S467" s="771"/>
      <c r="T467" s="772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67"/>
      <c r="B468" s="768"/>
      <c r="C468" s="768"/>
      <c r="D468" s="768"/>
      <c r="E468" s="768"/>
      <c r="F468" s="768"/>
      <c r="G468" s="768"/>
      <c r="H468" s="768"/>
      <c r="I468" s="768"/>
      <c r="J468" s="768"/>
      <c r="K468" s="768"/>
      <c r="L468" s="768"/>
      <c r="M468" s="768"/>
      <c r="N468" s="768"/>
      <c r="O468" s="769"/>
      <c r="P468" s="788" t="s">
        <v>70</v>
      </c>
      <c r="Q468" s="785"/>
      <c r="R468" s="785"/>
      <c r="S468" s="785"/>
      <c r="T468" s="785"/>
      <c r="U468" s="785"/>
      <c r="V468" s="786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68"/>
      <c r="B469" s="768"/>
      <c r="C469" s="768"/>
      <c r="D469" s="768"/>
      <c r="E469" s="768"/>
      <c r="F469" s="768"/>
      <c r="G469" s="768"/>
      <c r="H469" s="768"/>
      <c r="I469" s="768"/>
      <c r="J469" s="768"/>
      <c r="K469" s="768"/>
      <c r="L469" s="768"/>
      <c r="M469" s="768"/>
      <c r="N469" s="768"/>
      <c r="O469" s="769"/>
      <c r="P469" s="788" t="s">
        <v>70</v>
      </c>
      <c r="Q469" s="785"/>
      <c r="R469" s="785"/>
      <c r="S469" s="785"/>
      <c r="T469" s="785"/>
      <c r="U469" s="785"/>
      <c r="V469" s="786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65" t="s">
        <v>752</v>
      </c>
      <c r="B470" s="966"/>
      <c r="C470" s="966"/>
      <c r="D470" s="966"/>
      <c r="E470" s="966"/>
      <c r="F470" s="966"/>
      <c r="G470" s="966"/>
      <c r="H470" s="966"/>
      <c r="I470" s="966"/>
      <c r="J470" s="966"/>
      <c r="K470" s="966"/>
      <c r="L470" s="966"/>
      <c r="M470" s="966"/>
      <c r="N470" s="966"/>
      <c r="O470" s="966"/>
      <c r="P470" s="966"/>
      <c r="Q470" s="966"/>
      <c r="R470" s="966"/>
      <c r="S470" s="966"/>
      <c r="T470" s="966"/>
      <c r="U470" s="966"/>
      <c r="V470" s="966"/>
      <c r="W470" s="966"/>
      <c r="X470" s="966"/>
      <c r="Y470" s="966"/>
      <c r="Z470" s="966"/>
      <c r="AA470" s="48"/>
      <c r="AB470" s="48"/>
      <c r="AC470" s="48"/>
    </row>
    <row r="471" spans="1:68" ht="16.5" hidden="1" customHeight="1" x14ac:dyDescent="0.25">
      <c r="A471" s="790" t="s">
        <v>753</v>
      </c>
      <c r="B471" s="768"/>
      <c r="C471" s="768"/>
      <c r="D471" s="768"/>
      <c r="E471" s="768"/>
      <c r="F471" s="768"/>
      <c r="G471" s="768"/>
      <c r="H471" s="768"/>
      <c r="I471" s="768"/>
      <c r="J471" s="768"/>
      <c r="K471" s="768"/>
      <c r="L471" s="768"/>
      <c r="M471" s="768"/>
      <c r="N471" s="768"/>
      <c r="O471" s="768"/>
      <c r="P471" s="768"/>
      <c r="Q471" s="768"/>
      <c r="R471" s="768"/>
      <c r="S471" s="768"/>
      <c r="T471" s="768"/>
      <c r="U471" s="768"/>
      <c r="V471" s="768"/>
      <c r="W471" s="768"/>
      <c r="X471" s="768"/>
      <c r="Y471" s="768"/>
      <c r="Z471" s="768"/>
      <c r="AA471" s="756"/>
      <c r="AB471" s="756"/>
      <c r="AC471" s="756"/>
    </row>
    <row r="472" spans="1:68" ht="14.25" hidden="1" customHeight="1" x14ac:dyDescent="0.25">
      <c r="A472" s="794" t="s">
        <v>113</v>
      </c>
      <c r="B472" s="768"/>
      <c r="C472" s="768"/>
      <c r="D472" s="768"/>
      <c r="E472" s="768"/>
      <c r="F472" s="768"/>
      <c r="G472" s="768"/>
      <c r="H472" s="768"/>
      <c r="I472" s="768"/>
      <c r="J472" s="768"/>
      <c r="K472" s="768"/>
      <c r="L472" s="768"/>
      <c r="M472" s="768"/>
      <c r="N472" s="768"/>
      <c r="O472" s="768"/>
      <c r="P472" s="768"/>
      <c r="Q472" s="768"/>
      <c r="R472" s="768"/>
      <c r="S472" s="768"/>
      <c r="T472" s="768"/>
      <c r="U472" s="768"/>
      <c r="V472" s="768"/>
      <c r="W472" s="768"/>
      <c r="X472" s="768"/>
      <c r="Y472" s="768"/>
      <c r="Z472" s="76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1"/>
      <c r="R473" s="771"/>
      <c r="S473" s="771"/>
      <c r="T473" s="772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67"/>
      <c r="B474" s="768"/>
      <c r="C474" s="768"/>
      <c r="D474" s="768"/>
      <c r="E474" s="768"/>
      <c r="F474" s="768"/>
      <c r="G474" s="768"/>
      <c r="H474" s="768"/>
      <c r="I474" s="768"/>
      <c r="J474" s="768"/>
      <c r="K474" s="768"/>
      <c r="L474" s="768"/>
      <c r="M474" s="768"/>
      <c r="N474" s="768"/>
      <c r="O474" s="769"/>
      <c r="P474" s="788" t="s">
        <v>70</v>
      </c>
      <c r="Q474" s="785"/>
      <c r="R474" s="785"/>
      <c r="S474" s="785"/>
      <c r="T474" s="785"/>
      <c r="U474" s="785"/>
      <c r="V474" s="786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68"/>
      <c r="B475" s="768"/>
      <c r="C475" s="768"/>
      <c r="D475" s="768"/>
      <c r="E475" s="768"/>
      <c r="F475" s="768"/>
      <c r="G475" s="768"/>
      <c r="H475" s="768"/>
      <c r="I475" s="768"/>
      <c r="J475" s="768"/>
      <c r="K475" s="768"/>
      <c r="L475" s="768"/>
      <c r="M475" s="768"/>
      <c r="N475" s="768"/>
      <c r="O475" s="769"/>
      <c r="P475" s="788" t="s">
        <v>70</v>
      </c>
      <c r="Q475" s="785"/>
      <c r="R475" s="785"/>
      <c r="S475" s="785"/>
      <c r="T475" s="785"/>
      <c r="U475" s="785"/>
      <c r="V475" s="786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94" t="s">
        <v>63</v>
      </c>
      <c r="B476" s="768"/>
      <c r="C476" s="768"/>
      <c r="D476" s="768"/>
      <c r="E476" s="768"/>
      <c r="F476" s="768"/>
      <c r="G476" s="768"/>
      <c r="H476" s="768"/>
      <c r="I476" s="768"/>
      <c r="J476" s="768"/>
      <c r="K476" s="768"/>
      <c r="L476" s="768"/>
      <c r="M476" s="768"/>
      <c r="N476" s="768"/>
      <c r="O476" s="768"/>
      <c r="P476" s="768"/>
      <c r="Q476" s="768"/>
      <c r="R476" s="768"/>
      <c r="S476" s="768"/>
      <c r="T476" s="768"/>
      <c r="U476" s="768"/>
      <c r="V476" s="768"/>
      <c r="W476" s="768"/>
      <c r="X476" s="768"/>
      <c r="Y476" s="768"/>
      <c r="Z476" s="76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71"/>
      <c r="R477" s="771"/>
      <c r="S477" s="771"/>
      <c r="T477" s="772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71"/>
      <c r="R478" s="771"/>
      <c r="S478" s="771"/>
      <c r="T478" s="772"/>
      <c r="U478" s="34"/>
      <c r="V478" s="34"/>
      <c r="W478" s="35" t="s">
        <v>68</v>
      </c>
      <c r="X478" s="761">
        <v>20</v>
      </c>
      <c r="Y478" s="762">
        <f t="shared" si="88"/>
        <v>21</v>
      </c>
      <c r="Z478" s="36">
        <f>IFERROR(IF(Y478=0,"",ROUNDUP(Y478/H478,0)*0.00753),"")</f>
        <v>3.7650000000000003E-2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21.095238095238091</v>
      </c>
      <c r="BN478" s="64">
        <f t="shared" si="90"/>
        <v>22.15</v>
      </c>
      <c r="BO478" s="64">
        <f t="shared" si="91"/>
        <v>3.0525030525030524E-2</v>
      </c>
      <c r="BP478" s="64">
        <f t="shared" si="92"/>
        <v>3.2051282051282048E-2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1"/>
      <c r="R479" s="771"/>
      <c r="S479" s="771"/>
      <c r="T479" s="772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1"/>
      <c r="R480" s="771"/>
      <c r="S480" s="771"/>
      <c r="T480" s="772"/>
      <c r="U480" s="34"/>
      <c r="V480" s="34"/>
      <c r="W480" s="35" t="s">
        <v>68</v>
      </c>
      <c r="X480" s="761">
        <v>20</v>
      </c>
      <c r="Y480" s="762">
        <f t="shared" si="88"/>
        <v>21</v>
      </c>
      <c r="Z480" s="36">
        <f>IFERROR(IF(Y480=0,"",ROUNDUP(Y480/H480,0)*0.00753),"")</f>
        <v>3.7650000000000003E-2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21.095238095238091</v>
      </c>
      <c r="BN480" s="64">
        <f t="shared" si="90"/>
        <v>22.15</v>
      </c>
      <c r="BO480" s="64">
        <f t="shared" si="91"/>
        <v>3.0525030525030524E-2</v>
      </c>
      <c r="BP480" s="64">
        <f t="shared" si="92"/>
        <v>3.2051282051282048E-2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1"/>
      <c r="R481" s="771"/>
      <c r="S481" s="771"/>
      <c r="T481" s="772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1"/>
      <c r="R482" s="771"/>
      <c r="S482" s="771"/>
      <c r="T482" s="772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1"/>
      <c r="R483" s="771"/>
      <c r="S483" s="771"/>
      <c r="T483" s="772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71"/>
      <c r="R484" s="771"/>
      <c r="S484" s="771"/>
      <c r="T484" s="772"/>
      <c r="U484" s="34"/>
      <c r="V484" s="34"/>
      <c r="W484" s="35" t="s">
        <v>68</v>
      </c>
      <c r="X484" s="761">
        <v>35</v>
      </c>
      <c r="Y484" s="762">
        <f t="shared" si="88"/>
        <v>35.700000000000003</v>
      </c>
      <c r="Z484" s="36">
        <f t="shared" si="93"/>
        <v>8.5339999999999999E-2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37.166666666666664</v>
      </c>
      <c r="BN484" s="64">
        <f t="shared" si="90"/>
        <v>37.910000000000004</v>
      </c>
      <c r="BO484" s="64">
        <f t="shared" si="91"/>
        <v>7.1225071225071226E-2</v>
      </c>
      <c r="BP484" s="64">
        <f t="shared" si="92"/>
        <v>7.2649572649572655E-2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48" t="s">
        <v>775</v>
      </c>
      <c r="Q485" s="771"/>
      <c r="R485" s="771"/>
      <c r="S485" s="771"/>
      <c r="T485" s="772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1"/>
      <c r="R486" s="771"/>
      <c r="S486" s="771"/>
      <c r="T486" s="772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1"/>
      <c r="R487" s="771"/>
      <c r="S487" s="771"/>
      <c r="T487" s="772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71"/>
      <c r="R488" s="771"/>
      <c r="S488" s="771"/>
      <c r="T488" s="772"/>
      <c r="U488" s="34"/>
      <c r="V488" s="34"/>
      <c r="W488" s="35" t="s">
        <v>68</v>
      </c>
      <c r="X488" s="761">
        <v>70</v>
      </c>
      <c r="Y488" s="762">
        <f t="shared" si="88"/>
        <v>71.400000000000006</v>
      </c>
      <c r="Z488" s="36">
        <f t="shared" si="93"/>
        <v>0.17068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74.333333333333329</v>
      </c>
      <c r="BN488" s="64">
        <f t="shared" si="90"/>
        <v>75.820000000000007</v>
      </c>
      <c r="BO488" s="64">
        <f t="shared" si="91"/>
        <v>0.14245014245014245</v>
      </c>
      <c r="BP488" s="64">
        <f t="shared" si="92"/>
        <v>0.14529914529914531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5" t="s">
        <v>784</v>
      </c>
      <c r="Q489" s="771"/>
      <c r="R489" s="771"/>
      <c r="S489" s="771"/>
      <c r="T489" s="772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1"/>
      <c r="R490" s="771"/>
      <c r="S490" s="771"/>
      <c r="T490" s="772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1"/>
      <c r="R491" s="771"/>
      <c r="S491" s="771"/>
      <c r="T491" s="772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1"/>
      <c r="R492" s="771"/>
      <c r="S492" s="771"/>
      <c r="T492" s="772"/>
      <c r="U492" s="34"/>
      <c r="V492" s="34"/>
      <c r="W492" s="35" t="s">
        <v>68</v>
      </c>
      <c r="X492" s="761">
        <v>52.5</v>
      </c>
      <c r="Y492" s="762">
        <f t="shared" si="88"/>
        <v>52.5</v>
      </c>
      <c r="Z492" s="36">
        <f t="shared" si="93"/>
        <v>0.1255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55.75</v>
      </c>
      <c r="BN492" s="64">
        <f t="shared" si="90"/>
        <v>55.75</v>
      </c>
      <c r="BO492" s="64">
        <f t="shared" si="91"/>
        <v>0.10683760683760685</v>
      </c>
      <c r="BP492" s="64">
        <f t="shared" si="92"/>
        <v>0.10683760683760685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1"/>
      <c r="R493" s="771"/>
      <c r="S493" s="771"/>
      <c r="T493" s="772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1"/>
      <c r="R494" s="771"/>
      <c r="S494" s="771"/>
      <c r="T494" s="772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1"/>
      <c r="R495" s="771"/>
      <c r="S495" s="771"/>
      <c r="T495" s="772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67"/>
      <c r="B496" s="768"/>
      <c r="C496" s="768"/>
      <c r="D496" s="768"/>
      <c r="E496" s="768"/>
      <c r="F496" s="768"/>
      <c r="G496" s="768"/>
      <c r="H496" s="768"/>
      <c r="I496" s="768"/>
      <c r="J496" s="768"/>
      <c r="K496" s="768"/>
      <c r="L496" s="768"/>
      <c r="M496" s="768"/>
      <c r="N496" s="768"/>
      <c r="O496" s="769"/>
      <c r="P496" s="788" t="s">
        <v>70</v>
      </c>
      <c r="Q496" s="785"/>
      <c r="R496" s="785"/>
      <c r="S496" s="785"/>
      <c r="T496" s="785"/>
      <c r="U496" s="785"/>
      <c r="V496" s="786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84.523809523809518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86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0.45682</v>
      </c>
      <c r="AA496" s="764"/>
      <c r="AB496" s="764"/>
      <c r="AC496" s="764"/>
    </row>
    <row r="497" spans="1:68" x14ac:dyDescent="0.2">
      <c r="A497" s="768"/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9"/>
      <c r="P497" s="788" t="s">
        <v>70</v>
      </c>
      <c r="Q497" s="785"/>
      <c r="R497" s="785"/>
      <c r="S497" s="785"/>
      <c r="T497" s="785"/>
      <c r="U497" s="785"/>
      <c r="V497" s="786"/>
      <c r="W497" s="37" t="s">
        <v>68</v>
      </c>
      <c r="X497" s="763">
        <f>IFERROR(SUM(X477:X495),"0")</f>
        <v>197.5</v>
      </c>
      <c r="Y497" s="763">
        <f>IFERROR(SUM(Y477:Y495),"0")</f>
        <v>201.60000000000002</v>
      </c>
      <c r="Z497" s="37"/>
      <c r="AA497" s="764"/>
      <c r="AB497" s="764"/>
      <c r="AC497" s="764"/>
    </row>
    <row r="498" spans="1:68" ht="14.25" hidden="1" customHeight="1" x14ac:dyDescent="0.25">
      <c r="A498" s="794" t="s">
        <v>72</v>
      </c>
      <c r="B498" s="768"/>
      <c r="C498" s="768"/>
      <c r="D498" s="768"/>
      <c r="E498" s="768"/>
      <c r="F498" s="768"/>
      <c r="G498" s="768"/>
      <c r="H498" s="768"/>
      <c r="I498" s="768"/>
      <c r="J498" s="768"/>
      <c r="K498" s="768"/>
      <c r="L498" s="768"/>
      <c r="M498" s="768"/>
      <c r="N498" s="768"/>
      <c r="O498" s="768"/>
      <c r="P498" s="768"/>
      <c r="Q498" s="768"/>
      <c r="R498" s="768"/>
      <c r="S498" s="768"/>
      <c r="T498" s="768"/>
      <c r="U498" s="768"/>
      <c r="V498" s="768"/>
      <c r="W498" s="768"/>
      <c r="X498" s="768"/>
      <c r="Y498" s="768"/>
      <c r="Z498" s="76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1"/>
      <c r="R499" s="771"/>
      <c r="S499" s="771"/>
      <c r="T499" s="772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1"/>
      <c r="R500" s="771"/>
      <c r="S500" s="771"/>
      <c r="T500" s="772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67"/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9"/>
      <c r="P501" s="788" t="s">
        <v>70</v>
      </c>
      <c r="Q501" s="785"/>
      <c r="R501" s="785"/>
      <c r="S501" s="785"/>
      <c r="T501" s="785"/>
      <c r="U501" s="785"/>
      <c r="V501" s="786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68"/>
      <c r="B502" s="768"/>
      <c r="C502" s="768"/>
      <c r="D502" s="768"/>
      <c r="E502" s="768"/>
      <c r="F502" s="768"/>
      <c r="G502" s="768"/>
      <c r="H502" s="768"/>
      <c r="I502" s="768"/>
      <c r="J502" s="768"/>
      <c r="K502" s="768"/>
      <c r="L502" s="768"/>
      <c r="M502" s="768"/>
      <c r="N502" s="768"/>
      <c r="O502" s="769"/>
      <c r="P502" s="788" t="s">
        <v>70</v>
      </c>
      <c r="Q502" s="785"/>
      <c r="R502" s="785"/>
      <c r="S502" s="785"/>
      <c r="T502" s="785"/>
      <c r="U502" s="785"/>
      <c r="V502" s="786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94" t="s">
        <v>102</v>
      </c>
      <c r="B503" s="768"/>
      <c r="C503" s="768"/>
      <c r="D503" s="768"/>
      <c r="E503" s="768"/>
      <c r="F503" s="768"/>
      <c r="G503" s="768"/>
      <c r="H503" s="768"/>
      <c r="I503" s="768"/>
      <c r="J503" s="768"/>
      <c r="K503" s="768"/>
      <c r="L503" s="768"/>
      <c r="M503" s="768"/>
      <c r="N503" s="768"/>
      <c r="O503" s="768"/>
      <c r="P503" s="768"/>
      <c r="Q503" s="768"/>
      <c r="R503" s="768"/>
      <c r="S503" s="768"/>
      <c r="T503" s="768"/>
      <c r="U503" s="768"/>
      <c r="V503" s="768"/>
      <c r="W503" s="768"/>
      <c r="X503" s="768"/>
      <c r="Y503" s="768"/>
      <c r="Z503" s="76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1"/>
      <c r="R504" s="771"/>
      <c r="S504" s="771"/>
      <c r="T504" s="772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1"/>
      <c r="R505" s="771"/>
      <c r="S505" s="771"/>
      <c r="T505" s="772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67"/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9"/>
      <c r="P506" s="788" t="s">
        <v>70</v>
      </c>
      <c r="Q506" s="785"/>
      <c r="R506" s="785"/>
      <c r="S506" s="785"/>
      <c r="T506" s="785"/>
      <c r="U506" s="785"/>
      <c r="V506" s="786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68"/>
      <c r="B507" s="768"/>
      <c r="C507" s="768"/>
      <c r="D507" s="768"/>
      <c r="E507" s="768"/>
      <c r="F507" s="768"/>
      <c r="G507" s="768"/>
      <c r="H507" s="768"/>
      <c r="I507" s="768"/>
      <c r="J507" s="768"/>
      <c r="K507" s="768"/>
      <c r="L507" s="768"/>
      <c r="M507" s="768"/>
      <c r="N507" s="768"/>
      <c r="O507" s="769"/>
      <c r="P507" s="788" t="s">
        <v>70</v>
      </c>
      <c r="Q507" s="785"/>
      <c r="R507" s="785"/>
      <c r="S507" s="785"/>
      <c r="T507" s="785"/>
      <c r="U507" s="785"/>
      <c r="V507" s="786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0" t="s">
        <v>812</v>
      </c>
      <c r="B508" s="768"/>
      <c r="C508" s="768"/>
      <c r="D508" s="768"/>
      <c r="E508" s="768"/>
      <c r="F508" s="768"/>
      <c r="G508" s="768"/>
      <c r="H508" s="768"/>
      <c r="I508" s="768"/>
      <c r="J508" s="768"/>
      <c r="K508" s="768"/>
      <c r="L508" s="768"/>
      <c r="M508" s="768"/>
      <c r="N508" s="768"/>
      <c r="O508" s="768"/>
      <c r="P508" s="768"/>
      <c r="Q508" s="768"/>
      <c r="R508" s="768"/>
      <c r="S508" s="768"/>
      <c r="T508" s="768"/>
      <c r="U508" s="768"/>
      <c r="V508" s="768"/>
      <c r="W508" s="768"/>
      <c r="X508" s="768"/>
      <c r="Y508" s="768"/>
      <c r="Z508" s="768"/>
      <c r="AA508" s="756"/>
      <c r="AB508" s="756"/>
      <c r="AC508" s="756"/>
    </row>
    <row r="509" spans="1:68" ht="14.25" hidden="1" customHeight="1" x14ac:dyDescent="0.25">
      <c r="A509" s="794" t="s">
        <v>167</v>
      </c>
      <c r="B509" s="768"/>
      <c r="C509" s="768"/>
      <c r="D509" s="768"/>
      <c r="E509" s="768"/>
      <c r="F509" s="768"/>
      <c r="G509" s="768"/>
      <c r="H509" s="768"/>
      <c r="I509" s="768"/>
      <c r="J509" s="768"/>
      <c r="K509" s="768"/>
      <c r="L509" s="768"/>
      <c r="M509" s="768"/>
      <c r="N509" s="768"/>
      <c r="O509" s="768"/>
      <c r="P509" s="768"/>
      <c r="Q509" s="768"/>
      <c r="R509" s="768"/>
      <c r="S509" s="768"/>
      <c r="T509" s="768"/>
      <c r="U509" s="768"/>
      <c r="V509" s="768"/>
      <c r="W509" s="768"/>
      <c r="X509" s="768"/>
      <c r="Y509" s="768"/>
      <c r="Z509" s="76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8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1"/>
      <c r="R510" s="771"/>
      <c r="S510" s="771"/>
      <c r="T510" s="772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67"/>
      <c r="B511" s="768"/>
      <c r="C511" s="768"/>
      <c r="D511" s="768"/>
      <c r="E511" s="768"/>
      <c r="F511" s="768"/>
      <c r="G511" s="768"/>
      <c r="H511" s="768"/>
      <c r="I511" s="768"/>
      <c r="J511" s="768"/>
      <c r="K511" s="768"/>
      <c r="L511" s="768"/>
      <c r="M511" s="768"/>
      <c r="N511" s="768"/>
      <c r="O511" s="769"/>
      <c r="P511" s="788" t="s">
        <v>70</v>
      </c>
      <c r="Q511" s="785"/>
      <c r="R511" s="785"/>
      <c r="S511" s="785"/>
      <c r="T511" s="785"/>
      <c r="U511" s="785"/>
      <c r="V511" s="786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68"/>
      <c r="B512" s="768"/>
      <c r="C512" s="768"/>
      <c r="D512" s="768"/>
      <c r="E512" s="768"/>
      <c r="F512" s="768"/>
      <c r="G512" s="768"/>
      <c r="H512" s="768"/>
      <c r="I512" s="768"/>
      <c r="J512" s="768"/>
      <c r="K512" s="768"/>
      <c r="L512" s="768"/>
      <c r="M512" s="768"/>
      <c r="N512" s="768"/>
      <c r="O512" s="769"/>
      <c r="P512" s="788" t="s">
        <v>70</v>
      </c>
      <c r="Q512" s="785"/>
      <c r="R512" s="785"/>
      <c r="S512" s="785"/>
      <c r="T512" s="785"/>
      <c r="U512" s="785"/>
      <c r="V512" s="786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94" t="s">
        <v>63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1"/>
      <c r="R514" s="771"/>
      <c r="S514" s="771"/>
      <c r="T514" s="772"/>
      <c r="U514" s="34"/>
      <c r="V514" s="34"/>
      <c r="W514" s="35" t="s">
        <v>68</v>
      </c>
      <c r="X514" s="761">
        <v>60</v>
      </c>
      <c r="Y514" s="762">
        <f>IFERROR(IF(X514="",0,CEILING((X514/$H514),1)*$H514),"")</f>
        <v>63</v>
      </c>
      <c r="Z514" s="36">
        <f>IFERROR(IF(Y514=0,"",ROUNDUP(Y514/H514,0)*0.00753),"")</f>
        <v>0.11295000000000001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63.28571428571427</v>
      </c>
      <c r="BN514" s="64">
        <f>IFERROR(Y514*I514/H514,"0")</f>
        <v>66.449999999999989</v>
      </c>
      <c r="BO514" s="64">
        <f>IFERROR(1/J514*(X514/H514),"0")</f>
        <v>9.1575091575091569E-2</v>
      </c>
      <c r="BP514" s="64">
        <f>IFERROR(1/J514*(Y514/H514),"0")</f>
        <v>9.6153846153846145E-2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1"/>
      <c r="R515" s="771"/>
      <c r="S515" s="771"/>
      <c r="T515" s="772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1"/>
      <c r="R516" s="771"/>
      <c r="S516" s="771"/>
      <c r="T516" s="772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71"/>
      <c r="R517" s="771"/>
      <c r="S517" s="771"/>
      <c r="T517" s="772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97" t="s">
        <v>828</v>
      </c>
      <c r="Q518" s="771"/>
      <c r="R518" s="771"/>
      <c r="S518" s="771"/>
      <c r="T518" s="772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7"/>
      <c r="B519" s="768"/>
      <c r="C519" s="768"/>
      <c r="D519" s="768"/>
      <c r="E519" s="768"/>
      <c r="F519" s="768"/>
      <c r="G519" s="768"/>
      <c r="H519" s="768"/>
      <c r="I519" s="768"/>
      <c r="J519" s="768"/>
      <c r="K519" s="768"/>
      <c r="L519" s="768"/>
      <c r="M519" s="768"/>
      <c r="N519" s="768"/>
      <c r="O519" s="769"/>
      <c r="P519" s="788" t="s">
        <v>70</v>
      </c>
      <c r="Q519" s="785"/>
      <c r="R519" s="785"/>
      <c r="S519" s="785"/>
      <c r="T519" s="785"/>
      <c r="U519" s="785"/>
      <c r="V519" s="786"/>
      <c r="W519" s="37" t="s">
        <v>71</v>
      </c>
      <c r="X519" s="763">
        <f>IFERROR(X514/H514,"0")+IFERROR(X515/H515,"0")+IFERROR(X516/H516,"0")+IFERROR(X517/H517,"0")+IFERROR(X518/H518,"0")</f>
        <v>14.285714285714285</v>
      </c>
      <c r="Y519" s="763">
        <f>IFERROR(Y514/H514,"0")+IFERROR(Y515/H515,"0")+IFERROR(Y516/H516,"0")+IFERROR(Y517/H517,"0")+IFERROR(Y518/H518,"0")</f>
        <v>15</v>
      </c>
      <c r="Z519" s="763">
        <f>IFERROR(IF(Z514="",0,Z514),"0")+IFERROR(IF(Z515="",0,Z515),"0")+IFERROR(IF(Z516="",0,Z516),"0")+IFERROR(IF(Z517="",0,Z517),"0")+IFERROR(IF(Z518="",0,Z518),"0")</f>
        <v>0.11295000000000001</v>
      </c>
      <c r="AA519" s="764"/>
      <c r="AB519" s="764"/>
      <c r="AC519" s="764"/>
    </row>
    <row r="520" spans="1:68" x14ac:dyDescent="0.2">
      <c r="A520" s="768"/>
      <c r="B520" s="768"/>
      <c r="C520" s="768"/>
      <c r="D520" s="768"/>
      <c r="E520" s="768"/>
      <c r="F520" s="768"/>
      <c r="G520" s="768"/>
      <c r="H520" s="768"/>
      <c r="I520" s="768"/>
      <c r="J520" s="768"/>
      <c r="K520" s="768"/>
      <c r="L520" s="768"/>
      <c r="M520" s="768"/>
      <c r="N520" s="768"/>
      <c r="O520" s="769"/>
      <c r="P520" s="788" t="s">
        <v>70</v>
      </c>
      <c r="Q520" s="785"/>
      <c r="R520" s="785"/>
      <c r="S520" s="785"/>
      <c r="T520" s="785"/>
      <c r="U520" s="785"/>
      <c r="V520" s="786"/>
      <c r="W520" s="37" t="s">
        <v>68</v>
      </c>
      <c r="X520" s="763">
        <f>IFERROR(SUM(X514:X518),"0")</f>
        <v>60</v>
      </c>
      <c r="Y520" s="763">
        <f>IFERROR(SUM(Y514:Y518),"0")</f>
        <v>63</v>
      </c>
      <c r="Z520" s="37"/>
      <c r="AA520" s="764"/>
      <c r="AB520" s="764"/>
      <c r="AC520" s="764"/>
    </row>
    <row r="521" spans="1:68" ht="14.25" hidden="1" customHeight="1" x14ac:dyDescent="0.25">
      <c r="A521" s="794" t="s">
        <v>102</v>
      </c>
      <c r="B521" s="768"/>
      <c r="C521" s="768"/>
      <c r="D521" s="768"/>
      <c r="E521" s="768"/>
      <c r="F521" s="768"/>
      <c r="G521" s="768"/>
      <c r="H521" s="768"/>
      <c r="I521" s="768"/>
      <c r="J521" s="768"/>
      <c r="K521" s="768"/>
      <c r="L521" s="768"/>
      <c r="M521" s="768"/>
      <c r="N521" s="768"/>
      <c r="O521" s="768"/>
      <c r="P521" s="768"/>
      <c r="Q521" s="768"/>
      <c r="R521" s="768"/>
      <c r="S521" s="768"/>
      <c r="T521" s="768"/>
      <c r="U521" s="768"/>
      <c r="V521" s="768"/>
      <c r="W521" s="768"/>
      <c r="X521" s="768"/>
      <c r="Y521" s="768"/>
      <c r="Z521" s="76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1"/>
      <c r="R522" s="771"/>
      <c r="S522" s="771"/>
      <c r="T522" s="772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67"/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9"/>
      <c r="P523" s="788" t="s">
        <v>70</v>
      </c>
      <c r="Q523" s="785"/>
      <c r="R523" s="785"/>
      <c r="S523" s="785"/>
      <c r="T523" s="785"/>
      <c r="U523" s="785"/>
      <c r="V523" s="786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68"/>
      <c r="B524" s="768"/>
      <c r="C524" s="768"/>
      <c r="D524" s="768"/>
      <c r="E524" s="768"/>
      <c r="F524" s="768"/>
      <c r="G524" s="768"/>
      <c r="H524" s="768"/>
      <c r="I524" s="768"/>
      <c r="J524" s="768"/>
      <c r="K524" s="768"/>
      <c r="L524" s="768"/>
      <c r="M524" s="768"/>
      <c r="N524" s="768"/>
      <c r="O524" s="769"/>
      <c r="P524" s="788" t="s">
        <v>70</v>
      </c>
      <c r="Q524" s="785"/>
      <c r="R524" s="785"/>
      <c r="S524" s="785"/>
      <c r="T524" s="785"/>
      <c r="U524" s="785"/>
      <c r="V524" s="786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94" t="s">
        <v>831</v>
      </c>
      <c r="B525" s="768"/>
      <c r="C525" s="768"/>
      <c r="D525" s="768"/>
      <c r="E525" s="768"/>
      <c r="F525" s="768"/>
      <c r="G525" s="768"/>
      <c r="H525" s="768"/>
      <c r="I525" s="768"/>
      <c r="J525" s="768"/>
      <c r="K525" s="768"/>
      <c r="L525" s="768"/>
      <c r="M525" s="768"/>
      <c r="N525" s="768"/>
      <c r="O525" s="768"/>
      <c r="P525" s="768"/>
      <c r="Q525" s="768"/>
      <c r="R525" s="768"/>
      <c r="S525" s="768"/>
      <c r="T525" s="768"/>
      <c r="U525" s="768"/>
      <c r="V525" s="768"/>
      <c r="W525" s="768"/>
      <c r="X525" s="768"/>
      <c r="Y525" s="768"/>
      <c r="Z525" s="76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0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1"/>
      <c r="R526" s="771"/>
      <c r="S526" s="771"/>
      <c r="T526" s="772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67"/>
      <c r="B527" s="768"/>
      <c r="C527" s="768"/>
      <c r="D527" s="768"/>
      <c r="E527" s="768"/>
      <c r="F527" s="768"/>
      <c r="G527" s="768"/>
      <c r="H527" s="768"/>
      <c r="I527" s="768"/>
      <c r="J527" s="768"/>
      <c r="K527" s="768"/>
      <c r="L527" s="768"/>
      <c r="M527" s="768"/>
      <c r="N527" s="768"/>
      <c r="O527" s="769"/>
      <c r="P527" s="788" t="s">
        <v>70</v>
      </c>
      <c r="Q527" s="785"/>
      <c r="R527" s="785"/>
      <c r="S527" s="785"/>
      <c r="T527" s="785"/>
      <c r="U527" s="785"/>
      <c r="V527" s="786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68"/>
      <c r="B528" s="768"/>
      <c r="C528" s="768"/>
      <c r="D528" s="768"/>
      <c r="E528" s="768"/>
      <c r="F528" s="768"/>
      <c r="G528" s="768"/>
      <c r="H528" s="768"/>
      <c r="I528" s="768"/>
      <c r="J528" s="768"/>
      <c r="K528" s="768"/>
      <c r="L528" s="768"/>
      <c r="M528" s="768"/>
      <c r="N528" s="768"/>
      <c r="O528" s="769"/>
      <c r="P528" s="788" t="s">
        <v>70</v>
      </c>
      <c r="Q528" s="785"/>
      <c r="R528" s="785"/>
      <c r="S528" s="785"/>
      <c r="T528" s="785"/>
      <c r="U528" s="785"/>
      <c r="V528" s="786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0" t="s">
        <v>835</v>
      </c>
      <c r="B529" s="768"/>
      <c r="C529" s="768"/>
      <c r="D529" s="768"/>
      <c r="E529" s="768"/>
      <c r="F529" s="768"/>
      <c r="G529" s="768"/>
      <c r="H529" s="768"/>
      <c r="I529" s="768"/>
      <c r="J529" s="768"/>
      <c r="K529" s="768"/>
      <c r="L529" s="768"/>
      <c r="M529" s="768"/>
      <c r="N529" s="768"/>
      <c r="O529" s="768"/>
      <c r="P529" s="768"/>
      <c r="Q529" s="768"/>
      <c r="R529" s="768"/>
      <c r="S529" s="768"/>
      <c r="T529" s="768"/>
      <c r="U529" s="768"/>
      <c r="V529" s="768"/>
      <c r="W529" s="768"/>
      <c r="X529" s="768"/>
      <c r="Y529" s="768"/>
      <c r="Z529" s="768"/>
      <c r="AA529" s="756"/>
      <c r="AB529" s="756"/>
      <c r="AC529" s="756"/>
    </row>
    <row r="530" spans="1:68" ht="14.25" hidden="1" customHeight="1" x14ac:dyDescent="0.25">
      <c r="A530" s="794" t="s">
        <v>63</v>
      </c>
      <c r="B530" s="768"/>
      <c r="C530" s="768"/>
      <c r="D530" s="768"/>
      <c r="E530" s="768"/>
      <c r="F530" s="768"/>
      <c r="G530" s="768"/>
      <c r="H530" s="768"/>
      <c r="I530" s="768"/>
      <c r="J530" s="768"/>
      <c r="K530" s="768"/>
      <c r="L530" s="768"/>
      <c r="M530" s="768"/>
      <c r="N530" s="768"/>
      <c r="O530" s="768"/>
      <c r="P530" s="768"/>
      <c r="Q530" s="768"/>
      <c r="R530" s="768"/>
      <c r="S530" s="768"/>
      <c r="T530" s="768"/>
      <c r="U530" s="768"/>
      <c r="V530" s="768"/>
      <c r="W530" s="768"/>
      <c r="X530" s="768"/>
      <c r="Y530" s="768"/>
      <c r="Z530" s="76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1"/>
      <c r="R531" s="771"/>
      <c r="S531" s="771"/>
      <c r="T531" s="772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1"/>
      <c r="R532" s="771"/>
      <c r="S532" s="771"/>
      <c r="T532" s="772"/>
      <c r="U532" s="34"/>
      <c r="V532" s="34"/>
      <c r="W532" s="35" t="s">
        <v>68</v>
      </c>
      <c r="X532" s="761">
        <v>8</v>
      </c>
      <c r="Y532" s="762">
        <f>IFERROR(IF(X532="",0,CEILING((X532/$H532),1)*$H532),"")</f>
        <v>8.4</v>
      </c>
      <c r="Z532" s="36">
        <f>IFERROR(IF(Y532=0,"",ROUNDUP(Y532/H532,0)*0.00502),"")</f>
        <v>3.5140000000000005E-2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8.6666666666666679</v>
      </c>
      <c r="BN532" s="64">
        <f>IFERROR(Y532*I532/H532,"0")</f>
        <v>9.1000000000000014</v>
      </c>
      <c r="BO532" s="64">
        <f>IFERROR(1/J532*(X532/H532),"0")</f>
        <v>2.8490028490028494E-2</v>
      </c>
      <c r="BP532" s="64">
        <f>IFERROR(1/J532*(Y532/H532),"0")</f>
        <v>2.9914529914529923E-2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1"/>
      <c r="R533" s="771"/>
      <c r="S533" s="771"/>
      <c r="T533" s="772"/>
      <c r="U533" s="34"/>
      <c r="V533" s="34"/>
      <c r="W533" s="35" t="s">
        <v>68</v>
      </c>
      <c r="X533" s="761">
        <v>28</v>
      </c>
      <c r="Y533" s="762">
        <f>IFERROR(IF(X533="",0,CEILING((X533/$H533),1)*$H533),"")</f>
        <v>28.799999999999997</v>
      </c>
      <c r="Z533" s="36">
        <f>IFERROR(IF(Y533=0,"",ROUNDUP(Y533/H533,0)*0.00502),"")</f>
        <v>0.12048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47.13333333333334</v>
      </c>
      <c r="BN533" s="64">
        <f>IFERROR(Y533*I533/H533,"0")</f>
        <v>48.48</v>
      </c>
      <c r="BO533" s="64">
        <f>IFERROR(1/J533*(X533/H533),"0")</f>
        <v>9.9715099715099731E-2</v>
      </c>
      <c r="BP533" s="64">
        <f>IFERROR(1/J533*(Y533/H533),"0")</f>
        <v>0.10256410256410257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9" t="s">
        <v>846</v>
      </c>
      <c r="Q534" s="771"/>
      <c r="R534" s="771"/>
      <c r="S534" s="771"/>
      <c r="T534" s="772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67"/>
      <c r="B535" s="768"/>
      <c r="C535" s="768"/>
      <c r="D535" s="768"/>
      <c r="E535" s="768"/>
      <c r="F535" s="768"/>
      <c r="G535" s="768"/>
      <c r="H535" s="768"/>
      <c r="I535" s="768"/>
      <c r="J535" s="768"/>
      <c r="K535" s="768"/>
      <c r="L535" s="768"/>
      <c r="M535" s="768"/>
      <c r="N535" s="768"/>
      <c r="O535" s="769"/>
      <c r="P535" s="788" t="s">
        <v>70</v>
      </c>
      <c r="Q535" s="785"/>
      <c r="R535" s="785"/>
      <c r="S535" s="785"/>
      <c r="T535" s="785"/>
      <c r="U535" s="785"/>
      <c r="V535" s="786"/>
      <c r="W535" s="37" t="s">
        <v>71</v>
      </c>
      <c r="X535" s="763">
        <f>IFERROR(X531/H531,"0")+IFERROR(X532/H532,"0")+IFERROR(X533/H533,"0")+IFERROR(X534/H534,"0")</f>
        <v>30.000000000000004</v>
      </c>
      <c r="Y535" s="763">
        <f>IFERROR(Y531/H531,"0")+IFERROR(Y532/H532,"0")+IFERROR(Y533/H533,"0")+IFERROR(Y534/H534,"0")</f>
        <v>31</v>
      </c>
      <c r="Z535" s="763">
        <f>IFERROR(IF(Z531="",0,Z531),"0")+IFERROR(IF(Z532="",0,Z532),"0")+IFERROR(IF(Z533="",0,Z533),"0")+IFERROR(IF(Z534="",0,Z534),"0")</f>
        <v>0.15562000000000001</v>
      </c>
      <c r="AA535" s="764"/>
      <c r="AB535" s="764"/>
      <c r="AC535" s="764"/>
    </row>
    <row r="536" spans="1:68" x14ac:dyDescent="0.2">
      <c r="A536" s="768"/>
      <c r="B536" s="768"/>
      <c r="C536" s="768"/>
      <c r="D536" s="768"/>
      <c r="E536" s="768"/>
      <c r="F536" s="768"/>
      <c r="G536" s="768"/>
      <c r="H536" s="768"/>
      <c r="I536" s="768"/>
      <c r="J536" s="768"/>
      <c r="K536" s="768"/>
      <c r="L536" s="768"/>
      <c r="M536" s="768"/>
      <c r="N536" s="768"/>
      <c r="O536" s="769"/>
      <c r="P536" s="788" t="s">
        <v>70</v>
      </c>
      <c r="Q536" s="785"/>
      <c r="R536" s="785"/>
      <c r="S536" s="785"/>
      <c r="T536" s="785"/>
      <c r="U536" s="785"/>
      <c r="V536" s="786"/>
      <c r="W536" s="37" t="s">
        <v>68</v>
      </c>
      <c r="X536" s="763">
        <f>IFERROR(SUM(X531:X534),"0")</f>
        <v>36</v>
      </c>
      <c r="Y536" s="763">
        <f>IFERROR(SUM(Y531:Y534),"0")</f>
        <v>37.199999999999996</v>
      </c>
      <c r="Z536" s="37"/>
      <c r="AA536" s="764"/>
      <c r="AB536" s="764"/>
      <c r="AC536" s="764"/>
    </row>
    <row r="537" spans="1:68" ht="16.5" hidden="1" customHeight="1" x14ac:dyDescent="0.25">
      <c r="A537" s="790" t="s">
        <v>848</v>
      </c>
      <c r="B537" s="768"/>
      <c r="C537" s="768"/>
      <c r="D537" s="768"/>
      <c r="E537" s="768"/>
      <c r="F537" s="768"/>
      <c r="G537" s="768"/>
      <c r="H537" s="768"/>
      <c r="I537" s="768"/>
      <c r="J537" s="768"/>
      <c r="K537" s="768"/>
      <c r="L537" s="768"/>
      <c r="M537" s="768"/>
      <c r="N537" s="768"/>
      <c r="O537" s="768"/>
      <c r="P537" s="768"/>
      <c r="Q537" s="768"/>
      <c r="R537" s="768"/>
      <c r="S537" s="768"/>
      <c r="T537" s="768"/>
      <c r="U537" s="768"/>
      <c r="V537" s="768"/>
      <c r="W537" s="768"/>
      <c r="X537" s="768"/>
      <c r="Y537" s="768"/>
      <c r="Z537" s="768"/>
      <c r="AA537" s="756"/>
      <c r="AB537" s="756"/>
      <c r="AC537" s="756"/>
    </row>
    <row r="538" spans="1:68" ht="14.25" hidden="1" customHeight="1" x14ac:dyDescent="0.25">
      <c r="A538" s="794" t="s">
        <v>63</v>
      </c>
      <c r="B538" s="768"/>
      <c r="C538" s="768"/>
      <c r="D538" s="768"/>
      <c r="E538" s="768"/>
      <c r="F538" s="768"/>
      <c r="G538" s="768"/>
      <c r="H538" s="768"/>
      <c r="I538" s="768"/>
      <c r="J538" s="768"/>
      <c r="K538" s="768"/>
      <c r="L538" s="768"/>
      <c r="M538" s="768"/>
      <c r="N538" s="768"/>
      <c r="O538" s="768"/>
      <c r="P538" s="768"/>
      <c r="Q538" s="768"/>
      <c r="R538" s="768"/>
      <c r="S538" s="768"/>
      <c r="T538" s="768"/>
      <c r="U538" s="768"/>
      <c r="V538" s="768"/>
      <c r="W538" s="768"/>
      <c r="X538" s="768"/>
      <c r="Y538" s="768"/>
      <c r="Z538" s="76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1"/>
      <c r="R539" s="771"/>
      <c r="S539" s="771"/>
      <c r="T539" s="772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67"/>
      <c r="B540" s="768"/>
      <c r="C540" s="768"/>
      <c r="D540" s="768"/>
      <c r="E540" s="768"/>
      <c r="F540" s="768"/>
      <c r="G540" s="768"/>
      <c r="H540" s="768"/>
      <c r="I540" s="768"/>
      <c r="J540" s="768"/>
      <c r="K540" s="768"/>
      <c r="L540" s="768"/>
      <c r="M540" s="768"/>
      <c r="N540" s="768"/>
      <c r="O540" s="769"/>
      <c r="P540" s="788" t="s">
        <v>70</v>
      </c>
      <c r="Q540" s="785"/>
      <c r="R540" s="785"/>
      <c r="S540" s="785"/>
      <c r="T540" s="785"/>
      <c r="U540" s="785"/>
      <c r="V540" s="786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68"/>
      <c r="B541" s="768"/>
      <c r="C541" s="768"/>
      <c r="D541" s="768"/>
      <c r="E541" s="768"/>
      <c r="F541" s="768"/>
      <c r="G541" s="768"/>
      <c r="H541" s="768"/>
      <c r="I541" s="768"/>
      <c r="J541" s="768"/>
      <c r="K541" s="768"/>
      <c r="L541" s="768"/>
      <c r="M541" s="768"/>
      <c r="N541" s="768"/>
      <c r="O541" s="769"/>
      <c r="P541" s="788" t="s">
        <v>70</v>
      </c>
      <c r="Q541" s="785"/>
      <c r="R541" s="785"/>
      <c r="S541" s="785"/>
      <c r="T541" s="785"/>
      <c r="U541" s="785"/>
      <c r="V541" s="786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65" t="s">
        <v>852</v>
      </c>
      <c r="B542" s="966"/>
      <c r="C542" s="966"/>
      <c r="D542" s="966"/>
      <c r="E542" s="966"/>
      <c r="F542" s="966"/>
      <c r="G542" s="966"/>
      <c r="H542" s="966"/>
      <c r="I542" s="966"/>
      <c r="J542" s="966"/>
      <c r="K542" s="966"/>
      <c r="L542" s="966"/>
      <c r="M542" s="966"/>
      <c r="N542" s="966"/>
      <c r="O542" s="966"/>
      <c r="P542" s="966"/>
      <c r="Q542" s="966"/>
      <c r="R542" s="966"/>
      <c r="S542" s="966"/>
      <c r="T542" s="966"/>
      <c r="U542" s="966"/>
      <c r="V542" s="966"/>
      <c r="W542" s="966"/>
      <c r="X542" s="966"/>
      <c r="Y542" s="966"/>
      <c r="Z542" s="966"/>
      <c r="AA542" s="48"/>
      <c r="AB542" s="48"/>
      <c r="AC542" s="48"/>
    </row>
    <row r="543" spans="1:68" ht="16.5" hidden="1" customHeight="1" x14ac:dyDescent="0.25">
      <c r="A543" s="790" t="s">
        <v>852</v>
      </c>
      <c r="B543" s="768"/>
      <c r="C543" s="768"/>
      <c r="D543" s="768"/>
      <c r="E543" s="768"/>
      <c r="F543" s="768"/>
      <c r="G543" s="768"/>
      <c r="H543" s="768"/>
      <c r="I543" s="768"/>
      <c r="J543" s="768"/>
      <c r="K543" s="768"/>
      <c r="L543" s="768"/>
      <c r="M543" s="768"/>
      <c r="N543" s="768"/>
      <c r="O543" s="768"/>
      <c r="P543" s="768"/>
      <c r="Q543" s="768"/>
      <c r="R543" s="768"/>
      <c r="S543" s="768"/>
      <c r="T543" s="768"/>
      <c r="U543" s="768"/>
      <c r="V543" s="768"/>
      <c r="W543" s="768"/>
      <c r="X543" s="768"/>
      <c r="Y543" s="768"/>
      <c r="Z543" s="768"/>
      <c r="AA543" s="756"/>
      <c r="AB543" s="756"/>
      <c r="AC543" s="756"/>
    </row>
    <row r="544" spans="1:68" ht="14.25" hidden="1" customHeight="1" x14ac:dyDescent="0.25">
      <c r="A544" s="794" t="s">
        <v>113</v>
      </c>
      <c r="B544" s="768"/>
      <c r="C544" s="768"/>
      <c r="D544" s="768"/>
      <c r="E544" s="768"/>
      <c r="F544" s="768"/>
      <c r="G544" s="768"/>
      <c r="H544" s="768"/>
      <c r="I544" s="768"/>
      <c r="J544" s="768"/>
      <c r="K544" s="768"/>
      <c r="L544" s="768"/>
      <c r="M544" s="768"/>
      <c r="N544" s="768"/>
      <c r="O544" s="768"/>
      <c r="P544" s="768"/>
      <c r="Q544" s="768"/>
      <c r="R544" s="768"/>
      <c r="S544" s="768"/>
      <c r="T544" s="768"/>
      <c r="U544" s="768"/>
      <c r="V544" s="768"/>
      <c r="W544" s="768"/>
      <c r="X544" s="768"/>
      <c r="Y544" s="768"/>
      <c r="Z544" s="76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1"/>
      <c r="R545" s="771"/>
      <c r="S545" s="771"/>
      <c r="T545" s="772"/>
      <c r="U545" s="34"/>
      <c r="V545" s="34"/>
      <c r="W545" s="35" t="s">
        <v>68</v>
      </c>
      <c r="X545" s="761">
        <v>30</v>
      </c>
      <c r="Y545" s="762">
        <f t="shared" ref="Y545:Y555" si="94">IFERROR(IF(X545="",0,CEILING((X545/$H545),1)*$H545),"")</f>
        <v>31.68</v>
      </c>
      <c r="Z545" s="36">
        <f t="shared" ref="Z545:Z550" si="95">IFERROR(IF(Y545=0,"",ROUNDUP(Y545/H545,0)*0.01196),"")</f>
        <v>7.1760000000000004E-2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32.04545454545454</v>
      </c>
      <c r="BN545" s="64">
        <f t="shared" ref="BN545:BN555" si="97">IFERROR(Y545*I545/H545,"0")</f>
        <v>33.839999999999996</v>
      </c>
      <c r="BO545" s="64">
        <f t="shared" ref="BO545:BO555" si="98">IFERROR(1/J545*(X545/H545),"0")</f>
        <v>5.4632867132867136E-2</v>
      </c>
      <c r="BP545" s="64">
        <f t="shared" ref="BP545:BP555" si="99">IFERROR(1/J545*(Y545/H545),"0")</f>
        <v>5.7692307692307696E-2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1"/>
      <c r="R546" s="771"/>
      <c r="S546" s="771"/>
      <c r="T546" s="772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1"/>
      <c r="R547" s="771"/>
      <c r="S547" s="771"/>
      <c r="T547" s="772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1"/>
      <c r="R548" s="771"/>
      <c r="S548" s="771"/>
      <c r="T548" s="772"/>
      <c r="U548" s="34"/>
      <c r="V548" s="34"/>
      <c r="W548" s="35" t="s">
        <v>68</v>
      </c>
      <c r="X548" s="761">
        <v>160</v>
      </c>
      <c r="Y548" s="762">
        <f t="shared" si="94"/>
        <v>163.68</v>
      </c>
      <c r="Z548" s="36">
        <f t="shared" si="95"/>
        <v>0.37075999999999998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170.90909090909091</v>
      </c>
      <c r="BN548" s="64">
        <f t="shared" si="97"/>
        <v>174.84</v>
      </c>
      <c r="BO548" s="64">
        <f t="shared" si="98"/>
        <v>0.29137529137529139</v>
      </c>
      <c r="BP548" s="64">
        <f t="shared" si="99"/>
        <v>0.29807692307692307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1"/>
      <c r="R549" s="771"/>
      <c r="S549" s="771"/>
      <c r="T549" s="772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1"/>
      <c r="R550" s="771"/>
      <c r="S550" s="771"/>
      <c r="T550" s="772"/>
      <c r="U550" s="34"/>
      <c r="V550" s="34"/>
      <c r="W550" s="35" t="s">
        <v>68</v>
      </c>
      <c r="X550" s="761">
        <v>100</v>
      </c>
      <c r="Y550" s="762">
        <f t="shared" si="94"/>
        <v>100.32000000000001</v>
      </c>
      <c r="Z550" s="36">
        <f t="shared" si="95"/>
        <v>0.22724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106.81818181818181</v>
      </c>
      <c r="BN550" s="64">
        <f t="shared" si="97"/>
        <v>107.16</v>
      </c>
      <c r="BO550" s="64">
        <f t="shared" si="98"/>
        <v>0.18210955710955709</v>
      </c>
      <c r="BP550" s="64">
        <f t="shared" si="99"/>
        <v>0.18269230769230771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9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1"/>
      <c r="R551" s="771"/>
      <c r="S551" s="771"/>
      <c r="T551" s="772"/>
      <c r="U551" s="34"/>
      <c r="V551" s="34"/>
      <c r="W551" s="35" t="s">
        <v>68</v>
      </c>
      <c r="X551" s="761">
        <v>84</v>
      </c>
      <c r="Y551" s="762">
        <f t="shared" si="94"/>
        <v>86.4</v>
      </c>
      <c r="Z551" s="36">
        <f>IFERROR(IF(Y551=0,"",ROUNDUP(Y551/H551,0)*0.00902),"")</f>
        <v>0.21648000000000001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88.9</v>
      </c>
      <c r="BN551" s="64">
        <f t="shared" si="97"/>
        <v>91.440000000000012</v>
      </c>
      <c r="BO551" s="64">
        <f t="shared" si="98"/>
        <v>0.17676767676767677</v>
      </c>
      <c r="BP551" s="64">
        <f t="shared" si="99"/>
        <v>0.18181818181818182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87" t="s">
        <v>873</v>
      </c>
      <c r="Q552" s="771"/>
      <c r="R552" s="771"/>
      <c r="S552" s="771"/>
      <c r="T552" s="772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6" t="s">
        <v>876</v>
      </c>
      <c r="Q553" s="771"/>
      <c r="R553" s="771"/>
      <c r="S553" s="771"/>
      <c r="T553" s="772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1"/>
      <c r="R554" s="771"/>
      <c r="S554" s="771"/>
      <c r="T554" s="772"/>
      <c r="U554" s="34"/>
      <c r="V554" s="34"/>
      <c r="W554" s="35" t="s">
        <v>68</v>
      </c>
      <c r="X554" s="761">
        <v>90</v>
      </c>
      <c r="Y554" s="762">
        <f t="shared" si="94"/>
        <v>90</v>
      </c>
      <c r="Z554" s="36">
        <f>IFERROR(IF(Y554=0,"",ROUNDUP(Y554/H554,0)*0.00902),"")</f>
        <v>0.22550000000000001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95.249999999999986</v>
      </c>
      <c r="BN554" s="64">
        <f t="shared" si="97"/>
        <v>95.249999999999986</v>
      </c>
      <c r="BO554" s="64">
        <f t="shared" si="98"/>
        <v>0.18939393939393939</v>
      </c>
      <c r="BP554" s="64">
        <f t="shared" si="99"/>
        <v>0.18939393939393939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905" t="s">
        <v>880</v>
      </c>
      <c r="Q555" s="771"/>
      <c r="R555" s="771"/>
      <c r="S555" s="771"/>
      <c r="T555" s="772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67"/>
      <c r="B556" s="768"/>
      <c r="C556" s="768"/>
      <c r="D556" s="768"/>
      <c r="E556" s="768"/>
      <c r="F556" s="768"/>
      <c r="G556" s="768"/>
      <c r="H556" s="768"/>
      <c r="I556" s="768"/>
      <c r="J556" s="768"/>
      <c r="K556" s="768"/>
      <c r="L556" s="768"/>
      <c r="M556" s="768"/>
      <c r="N556" s="768"/>
      <c r="O556" s="769"/>
      <c r="P556" s="788" t="s">
        <v>70</v>
      </c>
      <c r="Q556" s="785"/>
      <c r="R556" s="785"/>
      <c r="S556" s="785"/>
      <c r="T556" s="785"/>
      <c r="U556" s="785"/>
      <c r="V556" s="786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103.25757575757575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105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1.11174</v>
      </c>
      <c r="AA556" s="764"/>
      <c r="AB556" s="764"/>
      <c r="AC556" s="764"/>
    </row>
    <row r="557" spans="1:68" x14ac:dyDescent="0.2">
      <c r="A557" s="768"/>
      <c r="B557" s="768"/>
      <c r="C557" s="768"/>
      <c r="D557" s="768"/>
      <c r="E557" s="768"/>
      <c r="F557" s="768"/>
      <c r="G557" s="768"/>
      <c r="H557" s="768"/>
      <c r="I557" s="768"/>
      <c r="J557" s="768"/>
      <c r="K557" s="768"/>
      <c r="L557" s="768"/>
      <c r="M557" s="768"/>
      <c r="N557" s="768"/>
      <c r="O557" s="769"/>
      <c r="P557" s="788" t="s">
        <v>70</v>
      </c>
      <c r="Q557" s="785"/>
      <c r="R557" s="785"/>
      <c r="S557" s="785"/>
      <c r="T557" s="785"/>
      <c r="U557" s="785"/>
      <c r="V557" s="786"/>
      <c r="W557" s="37" t="s">
        <v>68</v>
      </c>
      <c r="X557" s="763">
        <f>IFERROR(SUM(X545:X555),"0")</f>
        <v>464</v>
      </c>
      <c r="Y557" s="763">
        <f>IFERROR(SUM(Y545:Y555),"0")</f>
        <v>472.08000000000004</v>
      </c>
      <c r="Z557" s="37"/>
      <c r="AA557" s="764"/>
      <c r="AB557" s="764"/>
      <c r="AC557" s="764"/>
    </row>
    <row r="558" spans="1:68" ht="14.25" hidden="1" customHeight="1" x14ac:dyDescent="0.25">
      <c r="A558" s="794" t="s">
        <v>167</v>
      </c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768"/>
      <c r="N558" s="768"/>
      <c r="O558" s="768"/>
      <c r="P558" s="768"/>
      <c r="Q558" s="768"/>
      <c r="R558" s="768"/>
      <c r="S558" s="768"/>
      <c r="T558" s="768"/>
      <c r="U558" s="768"/>
      <c r="V558" s="768"/>
      <c r="W558" s="768"/>
      <c r="X558" s="768"/>
      <c r="Y558" s="768"/>
      <c r="Z558" s="76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1"/>
      <c r="R559" s="771"/>
      <c r="S559" s="771"/>
      <c r="T559" s="772"/>
      <c r="U559" s="34"/>
      <c r="V559" s="34"/>
      <c r="W559" s="35" t="s">
        <v>68</v>
      </c>
      <c r="X559" s="761">
        <v>100</v>
      </c>
      <c r="Y559" s="762">
        <f>IFERROR(IF(X559="",0,CEILING((X559/$H559),1)*$H559),"")</f>
        <v>100.32000000000001</v>
      </c>
      <c r="Z559" s="36">
        <f>IFERROR(IF(Y559=0,"",ROUNDUP(Y559/H559,0)*0.01196),"")</f>
        <v>0.22724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106.81818181818181</v>
      </c>
      <c r="BN559" s="64">
        <f>IFERROR(Y559*I559/H559,"0")</f>
        <v>107.16</v>
      </c>
      <c r="BO559" s="64">
        <f>IFERROR(1/J559*(X559/H559),"0")</f>
        <v>0.18210955710955709</v>
      </c>
      <c r="BP559" s="64">
        <f>IFERROR(1/J559*(Y559/H559),"0")</f>
        <v>0.18269230769230771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1"/>
      <c r="R560" s="771"/>
      <c r="S560" s="771"/>
      <c r="T560" s="772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61" t="s">
        <v>887</v>
      </c>
      <c r="Q561" s="771"/>
      <c r="R561" s="771"/>
      <c r="S561" s="771"/>
      <c r="T561" s="772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67"/>
      <c r="B562" s="768"/>
      <c r="C562" s="768"/>
      <c r="D562" s="768"/>
      <c r="E562" s="768"/>
      <c r="F562" s="768"/>
      <c r="G562" s="768"/>
      <c r="H562" s="768"/>
      <c r="I562" s="768"/>
      <c r="J562" s="768"/>
      <c r="K562" s="768"/>
      <c r="L562" s="768"/>
      <c r="M562" s="768"/>
      <c r="N562" s="768"/>
      <c r="O562" s="769"/>
      <c r="P562" s="788" t="s">
        <v>70</v>
      </c>
      <c r="Q562" s="785"/>
      <c r="R562" s="785"/>
      <c r="S562" s="785"/>
      <c r="T562" s="785"/>
      <c r="U562" s="785"/>
      <c r="V562" s="786"/>
      <c r="W562" s="37" t="s">
        <v>71</v>
      </c>
      <c r="X562" s="763">
        <f>IFERROR(X559/H559,"0")+IFERROR(X560/H560,"0")+IFERROR(X561/H561,"0")</f>
        <v>18.939393939393938</v>
      </c>
      <c r="Y562" s="763">
        <f>IFERROR(Y559/H559,"0")+IFERROR(Y560/H560,"0")+IFERROR(Y561/H561,"0")</f>
        <v>19</v>
      </c>
      <c r="Z562" s="763">
        <f>IFERROR(IF(Z559="",0,Z559),"0")+IFERROR(IF(Z560="",0,Z560),"0")+IFERROR(IF(Z561="",0,Z561),"0")</f>
        <v>0.22724</v>
      </c>
      <c r="AA562" s="764"/>
      <c r="AB562" s="764"/>
      <c r="AC562" s="764"/>
    </row>
    <row r="563" spans="1:68" x14ac:dyDescent="0.2">
      <c r="A563" s="768"/>
      <c r="B563" s="768"/>
      <c r="C563" s="768"/>
      <c r="D563" s="768"/>
      <c r="E563" s="768"/>
      <c r="F563" s="768"/>
      <c r="G563" s="768"/>
      <c r="H563" s="768"/>
      <c r="I563" s="768"/>
      <c r="J563" s="768"/>
      <c r="K563" s="768"/>
      <c r="L563" s="768"/>
      <c r="M563" s="768"/>
      <c r="N563" s="768"/>
      <c r="O563" s="769"/>
      <c r="P563" s="788" t="s">
        <v>70</v>
      </c>
      <c r="Q563" s="785"/>
      <c r="R563" s="785"/>
      <c r="S563" s="785"/>
      <c r="T563" s="785"/>
      <c r="U563" s="785"/>
      <c r="V563" s="786"/>
      <c r="W563" s="37" t="s">
        <v>68</v>
      </c>
      <c r="X563" s="763">
        <f>IFERROR(SUM(X559:X561),"0")</f>
        <v>100</v>
      </c>
      <c r="Y563" s="763">
        <f>IFERROR(SUM(Y559:Y561),"0")</f>
        <v>100.32000000000001</v>
      </c>
      <c r="Z563" s="37"/>
      <c r="AA563" s="764"/>
      <c r="AB563" s="764"/>
      <c r="AC563" s="764"/>
    </row>
    <row r="564" spans="1:68" ht="14.25" hidden="1" customHeight="1" x14ac:dyDescent="0.25">
      <c r="A564" s="794" t="s">
        <v>63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1"/>
      <c r="R565" s="771"/>
      <c r="S565" s="771"/>
      <c r="T565" s="772"/>
      <c r="U565" s="34"/>
      <c r="V565" s="34"/>
      <c r="W565" s="35" t="s">
        <v>68</v>
      </c>
      <c r="X565" s="761">
        <v>40</v>
      </c>
      <c r="Y565" s="762">
        <f t="shared" ref="Y565:Y573" si="100">IFERROR(IF(X565="",0,CEILING((X565/$H565),1)*$H565),"")</f>
        <v>42.24</v>
      </c>
      <c r="Z565" s="36">
        <f>IFERROR(IF(Y565=0,"",ROUNDUP(Y565/H565,0)*0.01196),"")</f>
        <v>9.5680000000000001E-2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42.727272727272727</v>
      </c>
      <c r="BN565" s="64">
        <f t="shared" ref="BN565:BN573" si="102">IFERROR(Y565*I565/H565,"0")</f>
        <v>45.12</v>
      </c>
      <c r="BO565" s="64">
        <f t="shared" ref="BO565:BO573" si="103">IFERROR(1/J565*(X565/H565),"0")</f>
        <v>7.2843822843822847E-2</v>
      </c>
      <c r="BP565" s="64">
        <f t="shared" ref="BP565:BP573" si="104">IFERROR(1/J565*(Y565/H565),"0")</f>
        <v>7.6923076923076927E-2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1"/>
      <c r="R566" s="771"/>
      <c r="S566" s="771"/>
      <c r="T566" s="772"/>
      <c r="U566" s="34"/>
      <c r="V566" s="34"/>
      <c r="W566" s="35" t="s">
        <v>68</v>
      </c>
      <c r="X566" s="761">
        <v>120</v>
      </c>
      <c r="Y566" s="762">
        <f t="shared" si="100"/>
        <v>121.44000000000001</v>
      </c>
      <c r="Z566" s="36">
        <f>IFERROR(IF(Y566=0,"",ROUNDUP(Y566/H566,0)*0.01196),"")</f>
        <v>0.27507999999999999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128.18181818181816</v>
      </c>
      <c r="BN566" s="64">
        <f t="shared" si="102"/>
        <v>129.72</v>
      </c>
      <c r="BO566" s="64">
        <f t="shared" si="103"/>
        <v>0.21853146853146854</v>
      </c>
      <c r="BP566" s="64">
        <f t="shared" si="104"/>
        <v>0.22115384615384617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1"/>
      <c r="R567" s="771"/>
      <c r="S567" s="771"/>
      <c r="T567" s="772"/>
      <c r="U567" s="34"/>
      <c r="V567" s="34"/>
      <c r="W567" s="35" t="s">
        <v>68</v>
      </c>
      <c r="X567" s="761">
        <v>220</v>
      </c>
      <c r="Y567" s="762">
        <f t="shared" si="100"/>
        <v>221.76000000000002</v>
      </c>
      <c r="Z567" s="36">
        <f>IFERROR(IF(Y567=0,"",ROUNDUP(Y567/H567,0)*0.01196),"")</f>
        <v>0.50231999999999999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234.99999999999997</v>
      </c>
      <c r="BN567" s="64">
        <f t="shared" si="102"/>
        <v>236.88</v>
      </c>
      <c r="BO567" s="64">
        <f t="shared" si="103"/>
        <v>0.40064102564102566</v>
      </c>
      <c r="BP567" s="64">
        <f t="shared" si="104"/>
        <v>0.40384615384615385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1"/>
      <c r="R568" s="771"/>
      <c r="S568" s="771"/>
      <c r="T568" s="772"/>
      <c r="U568" s="34"/>
      <c r="V568" s="34"/>
      <c r="W568" s="35" t="s">
        <v>68</v>
      </c>
      <c r="X568" s="761">
        <v>90</v>
      </c>
      <c r="Y568" s="762">
        <f t="shared" si="100"/>
        <v>90</v>
      </c>
      <c r="Z568" s="36">
        <f>IFERROR(IF(Y568=0,"",ROUNDUP(Y568/H568,0)*0.00902),"")</f>
        <v>0.22550000000000001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95.249999999999986</v>
      </c>
      <c r="BN568" s="64">
        <f t="shared" si="102"/>
        <v>95.249999999999986</v>
      </c>
      <c r="BO568" s="64">
        <f t="shared" si="103"/>
        <v>0.18939393939393939</v>
      </c>
      <c r="BP568" s="64">
        <f t="shared" si="104"/>
        <v>0.18939393939393939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2" t="s">
        <v>901</v>
      </c>
      <c r="Q569" s="771"/>
      <c r="R569" s="771"/>
      <c r="S569" s="771"/>
      <c r="T569" s="772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71"/>
      <c r="R570" s="771"/>
      <c r="S570" s="771"/>
      <c r="T570" s="772"/>
      <c r="U570" s="34"/>
      <c r="V570" s="34"/>
      <c r="W570" s="35" t="s">
        <v>68</v>
      </c>
      <c r="X570" s="761">
        <v>36</v>
      </c>
      <c r="Y570" s="762">
        <f t="shared" si="100"/>
        <v>36</v>
      </c>
      <c r="Z570" s="36">
        <f>IFERROR(IF(Y570=0,"",ROUNDUP(Y570/H570,0)*0.00902),"")</f>
        <v>9.0200000000000002E-2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38.1</v>
      </c>
      <c r="BN570" s="64">
        <f t="shared" si="102"/>
        <v>38.1</v>
      </c>
      <c r="BO570" s="64">
        <f t="shared" si="103"/>
        <v>7.575757575757576E-2</v>
      </c>
      <c r="BP570" s="64">
        <f t="shared" si="104"/>
        <v>7.575757575757576E-2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1" t="s">
        <v>905</v>
      </c>
      <c r="Q571" s="771"/>
      <c r="R571" s="771"/>
      <c r="S571" s="771"/>
      <c r="T571" s="772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71"/>
      <c r="R572" s="771"/>
      <c r="S572" s="771"/>
      <c r="T572" s="772"/>
      <c r="U572" s="34"/>
      <c r="V572" s="34"/>
      <c r="W572" s="35" t="s">
        <v>68</v>
      </c>
      <c r="X572" s="761">
        <v>180</v>
      </c>
      <c r="Y572" s="762">
        <f t="shared" si="100"/>
        <v>180</v>
      </c>
      <c r="Z572" s="36">
        <f>IFERROR(IF(Y572=0,"",ROUNDUP(Y572/H572,0)*0.00902),"")</f>
        <v>0.45100000000000001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190.49999999999997</v>
      </c>
      <c r="BN572" s="64">
        <f t="shared" si="102"/>
        <v>190.49999999999997</v>
      </c>
      <c r="BO572" s="64">
        <f t="shared" si="103"/>
        <v>0.37878787878787878</v>
      </c>
      <c r="BP572" s="64">
        <f t="shared" si="104"/>
        <v>0.37878787878787878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71"/>
      <c r="R573" s="771"/>
      <c r="S573" s="771"/>
      <c r="T573" s="772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67"/>
      <c r="B574" s="768"/>
      <c r="C574" s="768"/>
      <c r="D574" s="768"/>
      <c r="E574" s="768"/>
      <c r="F574" s="768"/>
      <c r="G574" s="768"/>
      <c r="H574" s="768"/>
      <c r="I574" s="768"/>
      <c r="J574" s="768"/>
      <c r="K574" s="768"/>
      <c r="L574" s="768"/>
      <c r="M574" s="768"/>
      <c r="N574" s="768"/>
      <c r="O574" s="769"/>
      <c r="P574" s="788" t="s">
        <v>70</v>
      </c>
      <c r="Q574" s="785"/>
      <c r="R574" s="785"/>
      <c r="S574" s="785"/>
      <c r="T574" s="785"/>
      <c r="U574" s="785"/>
      <c r="V574" s="786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156.96969696969697</v>
      </c>
      <c r="Y574" s="763">
        <f>IFERROR(Y565/H565,"0")+IFERROR(Y566/H566,"0")+IFERROR(Y567/H567,"0")+IFERROR(Y568/H568,"0")+IFERROR(Y569/H569,"0")+IFERROR(Y570/H570,"0")+IFERROR(Y571/H571,"0")+IFERROR(Y572/H572,"0")+IFERROR(Y573/H573,"0")</f>
        <v>158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1.63978</v>
      </c>
      <c r="AA574" s="764"/>
      <c r="AB574" s="764"/>
      <c r="AC574" s="764"/>
    </row>
    <row r="575" spans="1:68" x14ac:dyDescent="0.2">
      <c r="A575" s="768"/>
      <c r="B575" s="768"/>
      <c r="C575" s="768"/>
      <c r="D575" s="768"/>
      <c r="E575" s="768"/>
      <c r="F575" s="768"/>
      <c r="G575" s="768"/>
      <c r="H575" s="768"/>
      <c r="I575" s="768"/>
      <c r="J575" s="768"/>
      <c r="K575" s="768"/>
      <c r="L575" s="768"/>
      <c r="M575" s="768"/>
      <c r="N575" s="768"/>
      <c r="O575" s="769"/>
      <c r="P575" s="788" t="s">
        <v>70</v>
      </c>
      <c r="Q575" s="785"/>
      <c r="R575" s="785"/>
      <c r="S575" s="785"/>
      <c r="T575" s="785"/>
      <c r="U575" s="785"/>
      <c r="V575" s="786"/>
      <c r="W575" s="37" t="s">
        <v>68</v>
      </c>
      <c r="X575" s="763">
        <f>IFERROR(SUM(X565:X573),"0")</f>
        <v>686</v>
      </c>
      <c r="Y575" s="763">
        <f>IFERROR(SUM(Y565:Y573),"0")</f>
        <v>691.44</v>
      </c>
      <c r="Z575" s="37"/>
      <c r="AA575" s="764"/>
      <c r="AB575" s="764"/>
      <c r="AC575" s="764"/>
    </row>
    <row r="576" spans="1:68" ht="14.25" hidden="1" customHeight="1" x14ac:dyDescent="0.25">
      <c r="A576" s="794" t="s">
        <v>72</v>
      </c>
      <c r="B576" s="768"/>
      <c r="C576" s="768"/>
      <c r="D576" s="768"/>
      <c r="E576" s="768"/>
      <c r="F576" s="768"/>
      <c r="G576" s="768"/>
      <c r="H576" s="768"/>
      <c r="I576" s="768"/>
      <c r="J576" s="768"/>
      <c r="K576" s="768"/>
      <c r="L576" s="768"/>
      <c r="M576" s="768"/>
      <c r="N576" s="768"/>
      <c r="O576" s="768"/>
      <c r="P576" s="768"/>
      <c r="Q576" s="768"/>
      <c r="R576" s="768"/>
      <c r="S576" s="768"/>
      <c r="T576" s="768"/>
      <c r="U576" s="768"/>
      <c r="V576" s="768"/>
      <c r="W576" s="768"/>
      <c r="X576" s="768"/>
      <c r="Y576" s="768"/>
      <c r="Z576" s="76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1"/>
      <c r="R577" s="771"/>
      <c r="S577" s="771"/>
      <c r="T577" s="772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1"/>
      <c r="R578" s="771"/>
      <c r="S578" s="771"/>
      <c r="T578" s="772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1"/>
      <c r="R579" s="771"/>
      <c r="S579" s="771"/>
      <c r="T579" s="772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67"/>
      <c r="B580" s="768"/>
      <c r="C580" s="768"/>
      <c r="D580" s="768"/>
      <c r="E580" s="768"/>
      <c r="F580" s="768"/>
      <c r="G580" s="768"/>
      <c r="H580" s="768"/>
      <c r="I580" s="768"/>
      <c r="J580" s="768"/>
      <c r="K580" s="768"/>
      <c r="L580" s="768"/>
      <c r="M580" s="768"/>
      <c r="N580" s="768"/>
      <c r="O580" s="769"/>
      <c r="P580" s="788" t="s">
        <v>70</v>
      </c>
      <c r="Q580" s="785"/>
      <c r="R580" s="785"/>
      <c r="S580" s="785"/>
      <c r="T580" s="785"/>
      <c r="U580" s="785"/>
      <c r="V580" s="786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68"/>
      <c r="B581" s="768"/>
      <c r="C581" s="768"/>
      <c r="D581" s="768"/>
      <c r="E581" s="768"/>
      <c r="F581" s="768"/>
      <c r="G581" s="768"/>
      <c r="H581" s="768"/>
      <c r="I581" s="768"/>
      <c r="J581" s="768"/>
      <c r="K581" s="768"/>
      <c r="L581" s="768"/>
      <c r="M581" s="768"/>
      <c r="N581" s="768"/>
      <c r="O581" s="769"/>
      <c r="P581" s="788" t="s">
        <v>70</v>
      </c>
      <c r="Q581" s="785"/>
      <c r="R581" s="785"/>
      <c r="S581" s="785"/>
      <c r="T581" s="785"/>
      <c r="U581" s="785"/>
      <c r="V581" s="786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94" t="s">
        <v>213</v>
      </c>
      <c r="B582" s="768"/>
      <c r="C582" s="768"/>
      <c r="D582" s="768"/>
      <c r="E582" s="768"/>
      <c r="F582" s="768"/>
      <c r="G582" s="768"/>
      <c r="H582" s="768"/>
      <c r="I582" s="768"/>
      <c r="J582" s="768"/>
      <c r="K582" s="768"/>
      <c r="L582" s="768"/>
      <c r="M582" s="768"/>
      <c r="N582" s="768"/>
      <c r="O582" s="768"/>
      <c r="P582" s="768"/>
      <c r="Q582" s="768"/>
      <c r="R582" s="768"/>
      <c r="S582" s="768"/>
      <c r="T582" s="768"/>
      <c r="U582" s="768"/>
      <c r="V582" s="768"/>
      <c r="W582" s="768"/>
      <c r="X582" s="768"/>
      <c r="Y582" s="768"/>
      <c r="Z582" s="76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1"/>
      <c r="R583" s="771"/>
      <c r="S583" s="771"/>
      <c r="T583" s="772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094" t="s">
        <v>926</v>
      </c>
      <c r="Q584" s="771"/>
      <c r="R584" s="771"/>
      <c r="S584" s="771"/>
      <c r="T584" s="772"/>
      <c r="U584" s="34"/>
      <c r="V584" s="34"/>
      <c r="W584" s="35" t="s">
        <v>68</v>
      </c>
      <c r="X584" s="761">
        <v>30</v>
      </c>
      <c r="Y584" s="762">
        <f>IFERROR(IF(X584="",0,CEILING((X584/$H584),1)*$H584),"")</f>
        <v>31.2</v>
      </c>
      <c r="Z584" s="36">
        <f>IFERROR(IF(Y584=0,"",ROUNDUP(Y584/H584,0)*0.02175),"")</f>
        <v>8.6999999999999994E-2</v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31.846153846153843</v>
      </c>
      <c r="BN584" s="64">
        <f>IFERROR(Y584*I584/H584,"0")</f>
        <v>33.119999999999997</v>
      </c>
      <c r="BO584" s="64">
        <f>IFERROR(1/J584*(X584/H584),"0")</f>
        <v>6.8681318681318673E-2</v>
      </c>
      <c r="BP584" s="64">
        <f>IFERROR(1/J584*(Y584/H584),"0")</f>
        <v>7.1428571428571425E-2</v>
      </c>
    </row>
    <row r="585" spans="1:68" x14ac:dyDescent="0.2">
      <c r="A585" s="767"/>
      <c r="B585" s="768"/>
      <c r="C585" s="768"/>
      <c r="D585" s="768"/>
      <c r="E585" s="768"/>
      <c r="F585" s="768"/>
      <c r="G585" s="768"/>
      <c r="H585" s="768"/>
      <c r="I585" s="768"/>
      <c r="J585" s="768"/>
      <c r="K585" s="768"/>
      <c r="L585" s="768"/>
      <c r="M585" s="768"/>
      <c r="N585" s="768"/>
      <c r="O585" s="769"/>
      <c r="P585" s="788" t="s">
        <v>70</v>
      </c>
      <c r="Q585" s="785"/>
      <c r="R585" s="785"/>
      <c r="S585" s="785"/>
      <c r="T585" s="785"/>
      <c r="U585" s="785"/>
      <c r="V585" s="786"/>
      <c r="W585" s="37" t="s">
        <v>71</v>
      </c>
      <c r="X585" s="763">
        <f>IFERROR(X583/H583,"0")+IFERROR(X584/H584,"0")</f>
        <v>3.8461538461538463</v>
      </c>
      <c r="Y585" s="763">
        <f>IFERROR(Y583/H583,"0")+IFERROR(Y584/H584,"0")</f>
        <v>4</v>
      </c>
      <c r="Z585" s="763">
        <f>IFERROR(IF(Z583="",0,Z583),"0")+IFERROR(IF(Z584="",0,Z584),"0")</f>
        <v>8.6999999999999994E-2</v>
      </c>
      <c r="AA585" s="764"/>
      <c r="AB585" s="764"/>
      <c r="AC585" s="764"/>
    </row>
    <row r="586" spans="1:68" x14ac:dyDescent="0.2">
      <c r="A586" s="768"/>
      <c r="B586" s="768"/>
      <c r="C586" s="768"/>
      <c r="D586" s="768"/>
      <c r="E586" s="768"/>
      <c r="F586" s="768"/>
      <c r="G586" s="768"/>
      <c r="H586" s="768"/>
      <c r="I586" s="768"/>
      <c r="J586" s="768"/>
      <c r="K586" s="768"/>
      <c r="L586" s="768"/>
      <c r="M586" s="768"/>
      <c r="N586" s="768"/>
      <c r="O586" s="769"/>
      <c r="P586" s="788" t="s">
        <v>70</v>
      </c>
      <c r="Q586" s="785"/>
      <c r="R586" s="785"/>
      <c r="S586" s="785"/>
      <c r="T586" s="785"/>
      <c r="U586" s="785"/>
      <c r="V586" s="786"/>
      <c r="W586" s="37" t="s">
        <v>68</v>
      </c>
      <c r="X586" s="763">
        <f>IFERROR(SUM(X583:X584),"0")</f>
        <v>30</v>
      </c>
      <c r="Y586" s="763">
        <f>IFERROR(SUM(Y583:Y584),"0")</f>
        <v>31.2</v>
      </c>
      <c r="Z586" s="37"/>
      <c r="AA586" s="764"/>
      <c r="AB586" s="764"/>
      <c r="AC586" s="764"/>
    </row>
    <row r="587" spans="1:68" ht="27.75" hidden="1" customHeight="1" x14ac:dyDescent="0.2">
      <c r="A587" s="965" t="s">
        <v>927</v>
      </c>
      <c r="B587" s="966"/>
      <c r="C587" s="966"/>
      <c r="D587" s="966"/>
      <c r="E587" s="966"/>
      <c r="F587" s="966"/>
      <c r="G587" s="966"/>
      <c r="H587" s="966"/>
      <c r="I587" s="966"/>
      <c r="J587" s="966"/>
      <c r="K587" s="966"/>
      <c r="L587" s="966"/>
      <c r="M587" s="966"/>
      <c r="N587" s="966"/>
      <c r="O587" s="966"/>
      <c r="P587" s="966"/>
      <c r="Q587" s="966"/>
      <c r="R587" s="966"/>
      <c r="S587" s="966"/>
      <c r="T587" s="966"/>
      <c r="U587" s="966"/>
      <c r="V587" s="966"/>
      <c r="W587" s="966"/>
      <c r="X587" s="966"/>
      <c r="Y587" s="966"/>
      <c r="Z587" s="966"/>
      <c r="AA587" s="48"/>
      <c r="AB587" s="48"/>
      <c r="AC587" s="48"/>
    </row>
    <row r="588" spans="1:68" ht="16.5" hidden="1" customHeight="1" x14ac:dyDescent="0.25">
      <c r="A588" s="790" t="s">
        <v>927</v>
      </c>
      <c r="B588" s="768"/>
      <c r="C588" s="768"/>
      <c r="D588" s="768"/>
      <c r="E588" s="768"/>
      <c r="F588" s="768"/>
      <c r="G588" s="768"/>
      <c r="H588" s="768"/>
      <c r="I588" s="768"/>
      <c r="J588" s="768"/>
      <c r="K588" s="768"/>
      <c r="L588" s="768"/>
      <c r="M588" s="768"/>
      <c r="N588" s="768"/>
      <c r="O588" s="768"/>
      <c r="P588" s="768"/>
      <c r="Q588" s="768"/>
      <c r="R588" s="768"/>
      <c r="S588" s="768"/>
      <c r="T588" s="768"/>
      <c r="U588" s="768"/>
      <c r="V588" s="768"/>
      <c r="W588" s="768"/>
      <c r="X588" s="768"/>
      <c r="Y588" s="768"/>
      <c r="Z588" s="768"/>
      <c r="AA588" s="756"/>
      <c r="AB588" s="756"/>
      <c r="AC588" s="756"/>
    </row>
    <row r="589" spans="1:68" ht="14.25" hidden="1" customHeight="1" x14ac:dyDescent="0.25">
      <c r="A589" s="794" t="s">
        <v>113</v>
      </c>
      <c r="B589" s="768"/>
      <c r="C589" s="768"/>
      <c r="D589" s="768"/>
      <c r="E589" s="768"/>
      <c r="F589" s="768"/>
      <c r="G589" s="768"/>
      <c r="H589" s="768"/>
      <c r="I589" s="768"/>
      <c r="J589" s="768"/>
      <c r="K589" s="768"/>
      <c r="L589" s="768"/>
      <c r="M589" s="768"/>
      <c r="N589" s="768"/>
      <c r="O589" s="768"/>
      <c r="P589" s="768"/>
      <c r="Q589" s="768"/>
      <c r="R589" s="768"/>
      <c r="S589" s="768"/>
      <c r="T589" s="768"/>
      <c r="U589" s="768"/>
      <c r="V589" s="768"/>
      <c r="W589" s="768"/>
      <c r="X589" s="768"/>
      <c r="Y589" s="768"/>
      <c r="Z589" s="76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8" t="s">
        <v>930</v>
      </c>
      <c r="Q590" s="771"/>
      <c r="R590" s="771"/>
      <c r="S590" s="771"/>
      <c r="T590" s="772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13" t="s">
        <v>934</v>
      </c>
      <c r="Q591" s="771"/>
      <c r="R591" s="771"/>
      <c r="S591" s="771"/>
      <c r="T591" s="772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8" t="s">
        <v>938</v>
      </c>
      <c r="Q592" s="771"/>
      <c r="R592" s="771"/>
      <c r="S592" s="771"/>
      <c r="T592" s="772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2" t="s">
        <v>942</v>
      </c>
      <c r="Q593" s="771"/>
      <c r="R593" s="771"/>
      <c r="S593" s="771"/>
      <c r="T593" s="772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3" t="s">
        <v>946</v>
      </c>
      <c r="Q594" s="771"/>
      <c r="R594" s="771"/>
      <c r="S594" s="771"/>
      <c r="T594" s="772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9" t="s">
        <v>949</v>
      </c>
      <c r="Q595" s="771"/>
      <c r="R595" s="771"/>
      <c r="S595" s="771"/>
      <c r="T595" s="772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9" t="s">
        <v>952</v>
      </c>
      <c r="Q596" s="771"/>
      <c r="R596" s="771"/>
      <c r="S596" s="771"/>
      <c r="T596" s="772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67"/>
      <c r="B597" s="768"/>
      <c r="C597" s="768"/>
      <c r="D597" s="768"/>
      <c r="E597" s="768"/>
      <c r="F597" s="768"/>
      <c r="G597" s="768"/>
      <c r="H597" s="768"/>
      <c r="I597" s="768"/>
      <c r="J597" s="768"/>
      <c r="K597" s="768"/>
      <c r="L597" s="768"/>
      <c r="M597" s="768"/>
      <c r="N597" s="768"/>
      <c r="O597" s="769"/>
      <c r="P597" s="788" t="s">
        <v>70</v>
      </c>
      <c r="Q597" s="785"/>
      <c r="R597" s="785"/>
      <c r="S597" s="785"/>
      <c r="T597" s="785"/>
      <c r="U597" s="785"/>
      <c r="V597" s="786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68"/>
      <c r="B598" s="768"/>
      <c r="C598" s="768"/>
      <c r="D598" s="768"/>
      <c r="E598" s="768"/>
      <c r="F598" s="768"/>
      <c r="G598" s="768"/>
      <c r="H598" s="768"/>
      <c r="I598" s="768"/>
      <c r="J598" s="768"/>
      <c r="K598" s="768"/>
      <c r="L598" s="768"/>
      <c r="M598" s="768"/>
      <c r="N598" s="768"/>
      <c r="O598" s="769"/>
      <c r="P598" s="788" t="s">
        <v>70</v>
      </c>
      <c r="Q598" s="785"/>
      <c r="R598" s="785"/>
      <c r="S598" s="785"/>
      <c r="T598" s="785"/>
      <c r="U598" s="785"/>
      <c r="V598" s="786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94" t="s">
        <v>167</v>
      </c>
      <c r="B599" s="768"/>
      <c r="C599" s="768"/>
      <c r="D599" s="768"/>
      <c r="E599" s="768"/>
      <c r="F599" s="768"/>
      <c r="G599" s="768"/>
      <c r="H599" s="768"/>
      <c r="I599" s="768"/>
      <c r="J599" s="768"/>
      <c r="K599" s="768"/>
      <c r="L599" s="768"/>
      <c r="M599" s="768"/>
      <c r="N599" s="768"/>
      <c r="O599" s="768"/>
      <c r="P599" s="768"/>
      <c r="Q599" s="768"/>
      <c r="R599" s="768"/>
      <c r="S599" s="768"/>
      <c r="T599" s="768"/>
      <c r="U599" s="768"/>
      <c r="V599" s="768"/>
      <c r="W599" s="768"/>
      <c r="X599" s="768"/>
      <c r="Y599" s="768"/>
      <c r="Z599" s="76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2" t="s">
        <v>955</v>
      </c>
      <c r="Q600" s="771"/>
      <c r="R600" s="771"/>
      <c r="S600" s="771"/>
      <c r="T600" s="772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6" t="s">
        <v>958</v>
      </c>
      <c r="Q601" s="771"/>
      <c r="R601" s="771"/>
      <c r="S601" s="771"/>
      <c r="T601" s="772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88" t="s">
        <v>961</v>
      </c>
      <c r="Q602" s="771"/>
      <c r="R602" s="771"/>
      <c r="S602" s="771"/>
      <c r="T602" s="772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53" t="s">
        <v>965</v>
      </c>
      <c r="Q603" s="771"/>
      <c r="R603" s="771"/>
      <c r="S603" s="771"/>
      <c r="T603" s="772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67"/>
      <c r="B604" s="768"/>
      <c r="C604" s="768"/>
      <c r="D604" s="768"/>
      <c r="E604" s="768"/>
      <c r="F604" s="768"/>
      <c r="G604" s="768"/>
      <c r="H604" s="768"/>
      <c r="I604" s="768"/>
      <c r="J604" s="768"/>
      <c r="K604" s="768"/>
      <c r="L604" s="768"/>
      <c r="M604" s="768"/>
      <c r="N604" s="768"/>
      <c r="O604" s="769"/>
      <c r="P604" s="788" t="s">
        <v>70</v>
      </c>
      <c r="Q604" s="785"/>
      <c r="R604" s="785"/>
      <c r="S604" s="785"/>
      <c r="T604" s="785"/>
      <c r="U604" s="785"/>
      <c r="V604" s="786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68"/>
      <c r="B605" s="768"/>
      <c r="C605" s="768"/>
      <c r="D605" s="768"/>
      <c r="E605" s="768"/>
      <c r="F605" s="768"/>
      <c r="G605" s="768"/>
      <c r="H605" s="768"/>
      <c r="I605" s="768"/>
      <c r="J605" s="768"/>
      <c r="K605" s="768"/>
      <c r="L605" s="768"/>
      <c r="M605" s="768"/>
      <c r="N605" s="768"/>
      <c r="O605" s="769"/>
      <c r="P605" s="788" t="s">
        <v>70</v>
      </c>
      <c r="Q605" s="785"/>
      <c r="R605" s="785"/>
      <c r="S605" s="785"/>
      <c r="T605" s="785"/>
      <c r="U605" s="785"/>
      <c r="V605" s="786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94" t="s">
        <v>63</v>
      </c>
      <c r="B606" s="768"/>
      <c r="C606" s="768"/>
      <c r="D606" s="768"/>
      <c r="E606" s="768"/>
      <c r="F606" s="768"/>
      <c r="G606" s="768"/>
      <c r="H606" s="768"/>
      <c r="I606" s="768"/>
      <c r="J606" s="768"/>
      <c r="K606" s="768"/>
      <c r="L606" s="768"/>
      <c r="M606" s="768"/>
      <c r="N606" s="768"/>
      <c r="O606" s="768"/>
      <c r="P606" s="768"/>
      <c r="Q606" s="768"/>
      <c r="R606" s="768"/>
      <c r="S606" s="768"/>
      <c r="T606" s="768"/>
      <c r="U606" s="768"/>
      <c r="V606" s="768"/>
      <c r="W606" s="768"/>
      <c r="X606" s="768"/>
      <c r="Y606" s="768"/>
      <c r="Z606" s="76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45" t="s">
        <v>968</v>
      </c>
      <c r="Q607" s="771"/>
      <c r="R607" s="771"/>
      <c r="S607" s="771"/>
      <c r="T607" s="772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8" t="s">
        <v>972</v>
      </c>
      <c r="Q608" s="771"/>
      <c r="R608" s="771"/>
      <c r="S608" s="771"/>
      <c r="T608" s="772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15" t="s">
        <v>976</v>
      </c>
      <c r="Q609" s="771"/>
      <c r="R609" s="771"/>
      <c r="S609" s="771"/>
      <c r="T609" s="772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3" t="s">
        <v>980</v>
      </c>
      <c r="Q610" s="771"/>
      <c r="R610" s="771"/>
      <c r="S610" s="771"/>
      <c r="T610" s="772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17" t="s">
        <v>984</v>
      </c>
      <c r="Q611" s="771"/>
      <c r="R611" s="771"/>
      <c r="S611" s="771"/>
      <c r="T611" s="772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91" t="s">
        <v>988</v>
      </c>
      <c r="Q612" s="771"/>
      <c r="R612" s="771"/>
      <c r="S612" s="771"/>
      <c r="T612" s="772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0" t="s">
        <v>991</v>
      </c>
      <c r="Q613" s="771"/>
      <c r="R613" s="771"/>
      <c r="S613" s="771"/>
      <c r="T613" s="772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67"/>
      <c r="B614" s="768"/>
      <c r="C614" s="768"/>
      <c r="D614" s="768"/>
      <c r="E614" s="768"/>
      <c r="F614" s="768"/>
      <c r="G614" s="768"/>
      <c r="H614" s="768"/>
      <c r="I614" s="768"/>
      <c r="J614" s="768"/>
      <c r="K614" s="768"/>
      <c r="L614" s="768"/>
      <c r="M614" s="768"/>
      <c r="N614" s="768"/>
      <c r="O614" s="769"/>
      <c r="P614" s="788" t="s">
        <v>70</v>
      </c>
      <c r="Q614" s="785"/>
      <c r="R614" s="785"/>
      <c r="S614" s="785"/>
      <c r="T614" s="785"/>
      <c r="U614" s="785"/>
      <c r="V614" s="786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68"/>
      <c r="B615" s="768"/>
      <c r="C615" s="768"/>
      <c r="D615" s="768"/>
      <c r="E615" s="768"/>
      <c r="F615" s="768"/>
      <c r="G615" s="768"/>
      <c r="H615" s="768"/>
      <c r="I615" s="768"/>
      <c r="J615" s="768"/>
      <c r="K615" s="768"/>
      <c r="L615" s="768"/>
      <c r="M615" s="768"/>
      <c r="N615" s="768"/>
      <c r="O615" s="769"/>
      <c r="P615" s="788" t="s">
        <v>70</v>
      </c>
      <c r="Q615" s="785"/>
      <c r="R615" s="785"/>
      <c r="S615" s="785"/>
      <c r="T615" s="785"/>
      <c r="U615" s="785"/>
      <c r="V615" s="786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94" t="s">
        <v>72</v>
      </c>
      <c r="B616" s="768"/>
      <c r="C616" s="768"/>
      <c r="D616" s="768"/>
      <c r="E616" s="768"/>
      <c r="F616" s="768"/>
      <c r="G616" s="768"/>
      <c r="H616" s="768"/>
      <c r="I616" s="768"/>
      <c r="J616" s="768"/>
      <c r="K616" s="768"/>
      <c r="L616" s="768"/>
      <c r="M616" s="768"/>
      <c r="N616" s="768"/>
      <c r="O616" s="768"/>
      <c r="P616" s="768"/>
      <c r="Q616" s="768"/>
      <c r="R616" s="768"/>
      <c r="S616" s="768"/>
      <c r="T616" s="768"/>
      <c r="U616" s="768"/>
      <c r="V616" s="768"/>
      <c r="W616" s="768"/>
      <c r="X616" s="768"/>
      <c r="Y616" s="768"/>
      <c r="Z616" s="76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959" t="s">
        <v>994</v>
      </c>
      <c r="Q617" s="771"/>
      <c r="R617" s="771"/>
      <c r="S617" s="771"/>
      <c r="T617" s="772"/>
      <c r="U617" s="34"/>
      <c r="V617" s="34"/>
      <c r="W617" s="35" t="s">
        <v>68</v>
      </c>
      <c r="X617" s="761">
        <v>1100</v>
      </c>
      <c r="Y617" s="762">
        <f t="shared" ref="Y617:Y624" si="115">IFERROR(IF(X617="",0,CEILING((X617/$H617),1)*$H617),"")</f>
        <v>1107.5999999999999</v>
      </c>
      <c r="Z617" s="36">
        <f>IFERROR(IF(Y617=0,"",ROUNDUP(Y617/H617,0)*0.02175),"")</f>
        <v>3.0884999999999998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1179.5384615384617</v>
      </c>
      <c r="BN617" s="64">
        <f t="shared" ref="BN617:BN624" si="117">IFERROR(Y617*I617/H617,"0")</f>
        <v>1187.6879999999999</v>
      </c>
      <c r="BO617" s="64">
        <f t="shared" ref="BO617:BO624" si="118">IFERROR(1/J617*(X617/H617),"0")</f>
        <v>2.5183150183150182</v>
      </c>
      <c r="BP617" s="64">
        <f t="shared" ref="BP617:BP624" si="119">IFERROR(1/J617*(Y617/H617),"0")</f>
        <v>2.5357142857142856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40" t="s">
        <v>997</v>
      </c>
      <c r="Q618" s="771"/>
      <c r="R618" s="771"/>
      <c r="S618" s="771"/>
      <c r="T618" s="772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85" t="s">
        <v>1000</v>
      </c>
      <c r="Q619" s="771"/>
      <c r="R619" s="771"/>
      <c r="S619" s="771"/>
      <c r="T619" s="772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44" t="s">
        <v>1003</v>
      </c>
      <c r="Q620" s="771"/>
      <c r="R620" s="771"/>
      <c r="S620" s="771"/>
      <c r="T620" s="772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3" t="s">
        <v>1006</v>
      </c>
      <c r="Q621" s="771"/>
      <c r="R621" s="771"/>
      <c r="S621" s="771"/>
      <c r="T621" s="772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14" t="s">
        <v>1008</v>
      </c>
      <c r="Q622" s="771"/>
      <c r="R622" s="771"/>
      <c r="S622" s="771"/>
      <c r="T622" s="772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4" t="s">
        <v>1011</v>
      </c>
      <c r="Q623" s="771"/>
      <c r="R623" s="771"/>
      <c r="S623" s="771"/>
      <c r="T623" s="772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28" t="s">
        <v>1013</v>
      </c>
      <c r="Q624" s="771"/>
      <c r="R624" s="771"/>
      <c r="S624" s="771"/>
      <c r="T624" s="772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67"/>
      <c r="B625" s="768"/>
      <c r="C625" s="768"/>
      <c r="D625" s="768"/>
      <c r="E625" s="768"/>
      <c r="F625" s="768"/>
      <c r="G625" s="768"/>
      <c r="H625" s="768"/>
      <c r="I625" s="768"/>
      <c r="J625" s="768"/>
      <c r="K625" s="768"/>
      <c r="L625" s="768"/>
      <c r="M625" s="768"/>
      <c r="N625" s="768"/>
      <c r="O625" s="769"/>
      <c r="P625" s="788" t="s">
        <v>70</v>
      </c>
      <c r="Q625" s="785"/>
      <c r="R625" s="785"/>
      <c r="S625" s="785"/>
      <c r="T625" s="785"/>
      <c r="U625" s="785"/>
      <c r="V625" s="786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141.02564102564102</v>
      </c>
      <c r="Y625" s="763">
        <f>IFERROR(Y617/H617,"0")+IFERROR(Y618/H618,"0")+IFERROR(Y619/H619,"0")+IFERROR(Y620/H620,"0")+IFERROR(Y621/H621,"0")+IFERROR(Y622/H622,"0")+IFERROR(Y623/H623,"0")+IFERROR(Y624/H624,"0")</f>
        <v>142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3.0884999999999998</v>
      </c>
      <c r="AA625" s="764"/>
      <c r="AB625" s="764"/>
      <c r="AC625" s="764"/>
    </row>
    <row r="626" spans="1:68" x14ac:dyDescent="0.2">
      <c r="A626" s="768"/>
      <c r="B626" s="768"/>
      <c r="C626" s="768"/>
      <c r="D626" s="768"/>
      <c r="E626" s="768"/>
      <c r="F626" s="768"/>
      <c r="G626" s="768"/>
      <c r="H626" s="768"/>
      <c r="I626" s="768"/>
      <c r="J626" s="768"/>
      <c r="K626" s="768"/>
      <c r="L626" s="768"/>
      <c r="M626" s="768"/>
      <c r="N626" s="768"/>
      <c r="O626" s="769"/>
      <c r="P626" s="788" t="s">
        <v>70</v>
      </c>
      <c r="Q626" s="785"/>
      <c r="R626" s="785"/>
      <c r="S626" s="785"/>
      <c r="T626" s="785"/>
      <c r="U626" s="785"/>
      <c r="V626" s="786"/>
      <c r="W626" s="37" t="s">
        <v>68</v>
      </c>
      <c r="X626" s="763">
        <f>IFERROR(SUM(X617:X624),"0")</f>
        <v>1100</v>
      </c>
      <c r="Y626" s="763">
        <f>IFERROR(SUM(Y617:Y624),"0")</f>
        <v>1107.5999999999999</v>
      </c>
      <c r="Z626" s="37"/>
      <c r="AA626" s="764"/>
      <c r="AB626" s="764"/>
      <c r="AC626" s="764"/>
    </row>
    <row r="627" spans="1:68" ht="14.25" hidden="1" customHeight="1" x14ac:dyDescent="0.25">
      <c r="A627" s="794" t="s">
        <v>213</v>
      </c>
      <c r="B627" s="768"/>
      <c r="C627" s="768"/>
      <c r="D627" s="768"/>
      <c r="E627" s="768"/>
      <c r="F627" s="768"/>
      <c r="G627" s="768"/>
      <c r="H627" s="768"/>
      <c r="I627" s="768"/>
      <c r="J627" s="768"/>
      <c r="K627" s="768"/>
      <c r="L627" s="768"/>
      <c r="M627" s="768"/>
      <c r="N627" s="768"/>
      <c r="O627" s="768"/>
      <c r="P627" s="768"/>
      <c r="Q627" s="768"/>
      <c r="R627" s="768"/>
      <c r="S627" s="768"/>
      <c r="T627" s="768"/>
      <c r="U627" s="768"/>
      <c r="V627" s="768"/>
      <c r="W627" s="768"/>
      <c r="X627" s="768"/>
      <c r="Y627" s="768"/>
      <c r="Z627" s="76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9" t="s">
        <v>1016</v>
      </c>
      <c r="Q628" s="771"/>
      <c r="R628" s="771"/>
      <c r="S628" s="771"/>
      <c r="T628" s="772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8" t="s">
        <v>1019</v>
      </c>
      <c r="Q629" s="771"/>
      <c r="R629" s="771"/>
      <c r="S629" s="771"/>
      <c r="T629" s="772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77" t="s">
        <v>1022</v>
      </c>
      <c r="Q630" s="771"/>
      <c r="R630" s="771"/>
      <c r="S630" s="771"/>
      <c r="T630" s="772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20" t="s">
        <v>1025</v>
      </c>
      <c r="Q631" s="771"/>
      <c r="R631" s="771"/>
      <c r="S631" s="771"/>
      <c r="T631" s="772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7"/>
      <c r="B632" s="768"/>
      <c r="C632" s="768"/>
      <c r="D632" s="768"/>
      <c r="E632" s="768"/>
      <c r="F632" s="768"/>
      <c r="G632" s="768"/>
      <c r="H632" s="768"/>
      <c r="I632" s="768"/>
      <c r="J632" s="768"/>
      <c r="K632" s="768"/>
      <c r="L632" s="768"/>
      <c r="M632" s="768"/>
      <c r="N632" s="768"/>
      <c r="O632" s="769"/>
      <c r="P632" s="788" t="s">
        <v>70</v>
      </c>
      <c r="Q632" s="785"/>
      <c r="R632" s="785"/>
      <c r="S632" s="785"/>
      <c r="T632" s="785"/>
      <c r="U632" s="785"/>
      <c r="V632" s="786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68"/>
      <c r="B633" s="768"/>
      <c r="C633" s="768"/>
      <c r="D633" s="768"/>
      <c r="E633" s="768"/>
      <c r="F633" s="768"/>
      <c r="G633" s="768"/>
      <c r="H633" s="768"/>
      <c r="I633" s="768"/>
      <c r="J633" s="768"/>
      <c r="K633" s="768"/>
      <c r="L633" s="768"/>
      <c r="M633" s="768"/>
      <c r="N633" s="768"/>
      <c r="O633" s="769"/>
      <c r="P633" s="788" t="s">
        <v>70</v>
      </c>
      <c r="Q633" s="785"/>
      <c r="R633" s="785"/>
      <c r="S633" s="785"/>
      <c r="T633" s="785"/>
      <c r="U633" s="785"/>
      <c r="V633" s="786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0" t="s">
        <v>1026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756"/>
      <c r="AB634" s="756"/>
      <c r="AC634" s="756"/>
    </row>
    <row r="635" spans="1:68" ht="14.25" hidden="1" customHeight="1" x14ac:dyDescent="0.25">
      <c r="A635" s="794" t="s">
        <v>113</v>
      </c>
      <c r="B635" s="768"/>
      <c r="C635" s="768"/>
      <c r="D635" s="768"/>
      <c r="E635" s="768"/>
      <c r="F635" s="768"/>
      <c r="G635" s="768"/>
      <c r="H635" s="768"/>
      <c r="I635" s="768"/>
      <c r="J635" s="768"/>
      <c r="K635" s="768"/>
      <c r="L635" s="768"/>
      <c r="M635" s="768"/>
      <c r="N635" s="768"/>
      <c r="O635" s="768"/>
      <c r="P635" s="768"/>
      <c r="Q635" s="768"/>
      <c r="R635" s="768"/>
      <c r="S635" s="768"/>
      <c r="T635" s="768"/>
      <c r="U635" s="768"/>
      <c r="V635" s="768"/>
      <c r="W635" s="768"/>
      <c r="X635" s="768"/>
      <c r="Y635" s="768"/>
      <c r="Z635" s="76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8" t="s">
        <v>1029</v>
      </c>
      <c r="Q636" s="771"/>
      <c r="R636" s="771"/>
      <c r="S636" s="771"/>
      <c r="T636" s="772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71"/>
      <c r="R637" s="771"/>
      <c r="S637" s="771"/>
      <c r="T637" s="772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67"/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9"/>
      <c r="P638" s="788" t="s">
        <v>70</v>
      </c>
      <c r="Q638" s="785"/>
      <c r="R638" s="785"/>
      <c r="S638" s="785"/>
      <c r="T638" s="785"/>
      <c r="U638" s="785"/>
      <c r="V638" s="786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68"/>
      <c r="B639" s="768"/>
      <c r="C639" s="768"/>
      <c r="D639" s="768"/>
      <c r="E639" s="768"/>
      <c r="F639" s="768"/>
      <c r="G639" s="768"/>
      <c r="H639" s="768"/>
      <c r="I639" s="768"/>
      <c r="J639" s="768"/>
      <c r="K639" s="768"/>
      <c r="L639" s="768"/>
      <c r="M639" s="768"/>
      <c r="N639" s="768"/>
      <c r="O639" s="769"/>
      <c r="P639" s="788" t="s">
        <v>70</v>
      </c>
      <c r="Q639" s="785"/>
      <c r="R639" s="785"/>
      <c r="S639" s="785"/>
      <c r="T639" s="785"/>
      <c r="U639" s="785"/>
      <c r="V639" s="786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94" t="s">
        <v>167</v>
      </c>
      <c r="B640" s="768"/>
      <c r="C640" s="768"/>
      <c r="D640" s="768"/>
      <c r="E640" s="768"/>
      <c r="F640" s="768"/>
      <c r="G640" s="768"/>
      <c r="H640" s="768"/>
      <c r="I640" s="768"/>
      <c r="J640" s="768"/>
      <c r="K640" s="768"/>
      <c r="L640" s="768"/>
      <c r="M640" s="768"/>
      <c r="N640" s="768"/>
      <c r="O640" s="768"/>
      <c r="P640" s="768"/>
      <c r="Q640" s="768"/>
      <c r="R640" s="768"/>
      <c r="S640" s="768"/>
      <c r="T640" s="768"/>
      <c r="U640" s="768"/>
      <c r="V640" s="768"/>
      <c r="W640" s="768"/>
      <c r="X640" s="768"/>
      <c r="Y640" s="768"/>
      <c r="Z640" s="76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90" t="s">
        <v>1037</v>
      </c>
      <c r="Q641" s="771"/>
      <c r="R641" s="771"/>
      <c r="S641" s="771"/>
      <c r="T641" s="772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67"/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9"/>
      <c r="P642" s="788" t="s">
        <v>70</v>
      </c>
      <c r="Q642" s="785"/>
      <c r="R642" s="785"/>
      <c r="S642" s="785"/>
      <c r="T642" s="785"/>
      <c r="U642" s="785"/>
      <c r="V642" s="786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68"/>
      <c r="B643" s="768"/>
      <c r="C643" s="768"/>
      <c r="D643" s="768"/>
      <c r="E643" s="768"/>
      <c r="F643" s="768"/>
      <c r="G643" s="768"/>
      <c r="H643" s="768"/>
      <c r="I643" s="768"/>
      <c r="J643" s="768"/>
      <c r="K643" s="768"/>
      <c r="L643" s="768"/>
      <c r="M643" s="768"/>
      <c r="N643" s="768"/>
      <c r="O643" s="769"/>
      <c r="P643" s="788" t="s">
        <v>70</v>
      </c>
      <c r="Q643" s="785"/>
      <c r="R643" s="785"/>
      <c r="S643" s="785"/>
      <c r="T643" s="785"/>
      <c r="U643" s="785"/>
      <c r="V643" s="786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94" t="s">
        <v>63</v>
      </c>
      <c r="B644" s="768"/>
      <c r="C644" s="768"/>
      <c r="D644" s="768"/>
      <c r="E644" s="768"/>
      <c r="F644" s="768"/>
      <c r="G644" s="768"/>
      <c r="H644" s="768"/>
      <c r="I644" s="768"/>
      <c r="J644" s="768"/>
      <c r="K644" s="768"/>
      <c r="L644" s="768"/>
      <c r="M644" s="768"/>
      <c r="N644" s="768"/>
      <c r="O644" s="768"/>
      <c r="P644" s="768"/>
      <c r="Q644" s="768"/>
      <c r="R644" s="768"/>
      <c r="S644" s="768"/>
      <c r="T644" s="768"/>
      <c r="U644" s="768"/>
      <c r="V644" s="768"/>
      <c r="W644" s="768"/>
      <c r="X644" s="768"/>
      <c r="Y644" s="768"/>
      <c r="Z644" s="76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6" t="s">
        <v>1041</v>
      </c>
      <c r="Q645" s="771"/>
      <c r="R645" s="771"/>
      <c r="S645" s="771"/>
      <c r="T645" s="772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67"/>
      <c r="B646" s="768"/>
      <c r="C646" s="768"/>
      <c r="D646" s="768"/>
      <c r="E646" s="768"/>
      <c r="F646" s="768"/>
      <c r="G646" s="768"/>
      <c r="H646" s="768"/>
      <c r="I646" s="768"/>
      <c r="J646" s="768"/>
      <c r="K646" s="768"/>
      <c r="L646" s="768"/>
      <c r="M646" s="768"/>
      <c r="N646" s="768"/>
      <c r="O646" s="769"/>
      <c r="P646" s="788" t="s">
        <v>70</v>
      </c>
      <c r="Q646" s="785"/>
      <c r="R646" s="785"/>
      <c r="S646" s="785"/>
      <c r="T646" s="785"/>
      <c r="U646" s="785"/>
      <c r="V646" s="786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68"/>
      <c r="B647" s="768"/>
      <c r="C647" s="768"/>
      <c r="D647" s="768"/>
      <c r="E647" s="768"/>
      <c r="F647" s="768"/>
      <c r="G647" s="768"/>
      <c r="H647" s="768"/>
      <c r="I647" s="768"/>
      <c r="J647" s="768"/>
      <c r="K647" s="768"/>
      <c r="L647" s="768"/>
      <c r="M647" s="768"/>
      <c r="N647" s="768"/>
      <c r="O647" s="769"/>
      <c r="P647" s="788" t="s">
        <v>70</v>
      </c>
      <c r="Q647" s="785"/>
      <c r="R647" s="785"/>
      <c r="S647" s="785"/>
      <c r="T647" s="785"/>
      <c r="U647" s="785"/>
      <c r="V647" s="786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94" t="s">
        <v>72</v>
      </c>
      <c r="B648" s="768"/>
      <c r="C648" s="768"/>
      <c r="D648" s="768"/>
      <c r="E648" s="768"/>
      <c r="F648" s="768"/>
      <c r="G648" s="768"/>
      <c r="H648" s="768"/>
      <c r="I648" s="768"/>
      <c r="J648" s="768"/>
      <c r="K648" s="768"/>
      <c r="L648" s="768"/>
      <c r="M648" s="768"/>
      <c r="N648" s="768"/>
      <c r="O648" s="768"/>
      <c r="P648" s="768"/>
      <c r="Q648" s="768"/>
      <c r="R648" s="768"/>
      <c r="S648" s="768"/>
      <c r="T648" s="768"/>
      <c r="U648" s="768"/>
      <c r="V648" s="768"/>
      <c r="W648" s="768"/>
      <c r="X648" s="768"/>
      <c r="Y648" s="768"/>
      <c r="Z648" s="76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16" t="s">
        <v>1045</v>
      </c>
      <c r="Q649" s="771"/>
      <c r="R649" s="771"/>
      <c r="S649" s="771"/>
      <c r="T649" s="772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67"/>
      <c r="B650" s="768"/>
      <c r="C650" s="768"/>
      <c r="D650" s="768"/>
      <c r="E650" s="768"/>
      <c r="F650" s="768"/>
      <c r="G650" s="768"/>
      <c r="H650" s="768"/>
      <c r="I650" s="768"/>
      <c r="J650" s="768"/>
      <c r="K650" s="768"/>
      <c r="L650" s="768"/>
      <c r="M650" s="768"/>
      <c r="N650" s="768"/>
      <c r="O650" s="769"/>
      <c r="P650" s="788" t="s">
        <v>70</v>
      </c>
      <c r="Q650" s="785"/>
      <c r="R650" s="785"/>
      <c r="S650" s="785"/>
      <c r="T650" s="785"/>
      <c r="U650" s="785"/>
      <c r="V650" s="786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68"/>
      <c r="B651" s="768"/>
      <c r="C651" s="768"/>
      <c r="D651" s="768"/>
      <c r="E651" s="768"/>
      <c r="F651" s="768"/>
      <c r="G651" s="768"/>
      <c r="H651" s="768"/>
      <c r="I651" s="768"/>
      <c r="J651" s="768"/>
      <c r="K651" s="768"/>
      <c r="L651" s="768"/>
      <c r="M651" s="768"/>
      <c r="N651" s="768"/>
      <c r="O651" s="769"/>
      <c r="P651" s="788" t="s">
        <v>70</v>
      </c>
      <c r="Q651" s="785"/>
      <c r="R651" s="785"/>
      <c r="S651" s="785"/>
      <c r="T651" s="785"/>
      <c r="U651" s="785"/>
      <c r="V651" s="786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28"/>
      <c r="B652" s="768"/>
      <c r="C652" s="768"/>
      <c r="D652" s="768"/>
      <c r="E652" s="768"/>
      <c r="F652" s="768"/>
      <c r="G652" s="768"/>
      <c r="H652" s="768"/>
      <c r="I652" s="768"/>
      <c r="J652" s="768"/>
      <c r="K652" s="768"/>
      <c r="L652" s="768"/>
      <c r="M652" s="768"/>
      <c r="N652" s="768"/>
      <c r="O652" s="829"/>
      <c r="P652" s="817" t="s">
        <v>1047</v>
      </c>
      <c r="Q652" s="818"/>
      <c r="R652" s="818"/>
      <c r="S652" s="818"/>
      <c r="T652" s="818"/>
      <c r="U652" s="818"/>
      <c r="V652" s="811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12102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12233.610000000004</v>
      </c>
      <c r="Z652" s="37"/>
      <c r="AA652" s="764"/>
      <c r="AB652" s="764"/>
      <c r="AC652" s="764"/>
    </row>
    <row r="653" spans="1:68" x14ac:dyDescent="0.2">
      <c r="A653" s="768"/>
      <c r="B653" s="768"/>
      <c r="C653" s="768"/>
      <c r="D653" s="768"/>
      <c r="E653" s="768"/>
      <c r="F653" s="768"/>
      <c r="G653" s="768"/>
      <c r="H653" s="768"/>
      <c r="I653" s="768"/>
      <c r="J653" s="768"/>
      <c r="K653" s="768"/>
      <c r="L653" s="768"/>
      <c r="M653" s="768"/>
      <c r="N653" s="768"/>
      <c r="O653" s="829"/>
      <c r="P653" s="817" t="s">
        <v>1048</v>
      </c>
      <c r="Q653" s="818"/>
      <c r="R653" s="818"/>
      <c r="S653" s="818"/>
      <c r="T653" s="818"/>
      <c r="U653" s="818"/>
      <c r="V653" s="811"/>
      <c r="W653" s="37" t="s">
        <v>68</v>
      </c>
      <c r="X653" s="763">
        <f>IFERROR(SUM(BM22:BM649),"0")</f>
        <v>12855.117198854783</v>
      </c>
      <c r="Y653" s="763">
        <f>IFERROR(SUM(BN22:BN649),"0")</f>
        <v>12994.831</v>
      </c>
      <c r="Z653" s="37"/>
      <c r="AA653" s="764"/>
      <c r="AB653" s="764"/>
      <c r="AC653" s="764"/>
    </row>
    <row r="654" spans="1:68" x14ac:dyDescent="0.2">
      <c r="A654" s="768"/>
      <c r="B654" s="768"/>
      <c r="C654" s="768"/>
      <c r="D654" s="768"/>
      <c r="E654" s="768"/>
      <c r="F654" s="768"/>
      <c r="G654" s="768"/>
      <c r="H654" s="768"/>
      <c r="I654" s="768"/>
      <c r="J654" s="768"/>
      <c r="K654" s="768"/>
      <c r="L654" s="768"/>
      <c r="M654" s="768"/>
      <c r="N654" s="768"/>
      <c r="O654" s="829"/>
      <c r="P654" s="817" t="s">
        <v>1049</v>
      </c>
      <c r="Q654" s="818"/>
      <c r="R654" s="818"/>
      <c r="S654" s="818"/>
      <c r="T654" s="818"/>
      <c r="U654" s="818"/>
      <c r="V654" s="811"/>
      <c r="W654" s="37" t="s">
        <v>1050</v>
      </c>
      <c r="X654" s="38">
        <f>ROUNDUP(SUM(BO22:BO649),0)</f>
        <v>24</v>
      </c>
      <c r="Y654" s="38">
        <f>ROUNDUP(SUM(BP22:BP649),0)</f>
        <v>24</v>
      </c>
      <c r="Z654" s="37"/>
      <c r="AA654" s="764"/>
      <c r="AB654" s="764"/>
      <c r="AC654" s="764"/>
    </row>
    <row r="655" spans="1:68" x14ac:dyDescent="0.2">
      <c r="A655" s="768"/>
      <c r="B655" s="768"/>
      <c r="C655" s="768"/>
      <c r="D655" s="768"/>
      <c r="E655" s="768"/>
      <c r="F655" s="768"/>
      <c r="G655" s="768"/>
      <c r="H655" s="768"/>
      <c r="I655" s="768"/>
      <c r="J655" s="768"/>
      <c r="K655" s="768"/>
      <c r="L655" s="768"/>
      <c r="M655" s="768"/>
      <c r="N655" s="768"/>
      <c r="O655" s="829"/>
      <c r="P655" s="817" t="s">
        <v>1051</v>
      </c>
      <c r="Q655" s="818"/>
      <c r="R655" s="818"/>
      <c r="S655" s="818"/>
      <c r="T655" s="818"/>
      <c r="U655" s="818"/>
      <c r="V655" s="811"/>
      <c r="W655" s="37" t="s">
        <v>68</v>
      </c>
      <c r="X655" s="763">
        <f>GrossWeightTotal+PalletQtyTotal*25</f>
        <v>13455.117198854783</v>
      </c>
      <c r="Y655" s="763">
        <f>GrossWeightTotalR+PalletQtyTotalR*25</f>
        <v>13594.831</v>
      </c>
      <c r="Z655" s="37"/>
      <c r="AA655" s="764"/>
      <c r="AB655" s="764"/>
      <c r="AC655" s="764"/>
    </row>
    <row r="656" spans="1:68" x14ac:dyDescent="0.2">
      <c r="A656" s="768"/>
      <c r="B656" s="768"/>
      <c r="C656" s="768"/>
      <c r="D656" s="768"/>
      <c r="E656" s="768"/>
      <c r="F656" s="768"/>
      <c r="G656" s="768"/>
      <c r="H656" s="768"/>
      <c r="I656" s="768"/>
      <c r="J656" s="768"/>
      <c r="K656" s="768"/>
      <c r="L656" s="768"/>
      <c r="M656" s="768"/>
      <c r="N656" s="768"/>
      <c r="O656" s="829"/>
      <c r="P656" s="817" t="s">
        <v>1052</v>
      </c>
      <c r="Q656" s="818"/>
      <c r="R656" s="818"/>
      <c r="S656" s="818"/>
      <c r="T656" s="818"/>
      <c r="U656" s="818"/>
      <c r="V656" s="811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2546.5517802759177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2572</v>
      </c>
      <c r="Z656" s="37"/>
      <c r="AA656" s="764"/>
      <c r="AB656" s="764"/>
      <c r="AC656" s="764"/>
    </row>
    <row r="657" spans="1:32" ht="14.25" hidden="1" customHeight="1" x14ac:dyDescent="0.2">
      <c r="A657" s="768"/>
      <c r="B657" s="768"/>
      <c r="C657" s="768"/>
      <c r="D657" s="768"/>
      <c r="E657" s="768"/>
      <c r="F657" s="768"/>
      <c r="G657" s="768"/>
      <c r="H657" s="768"/>
      <c r="I657" s="768"/>
      <c r="J657" s="768"/>
      <c r="K657" s="768"/>
      <c r="L657" s="768"/>
      <c r="M657" s="768"/>
      <c r="N657" s="768"/>
      <c r="O657" s="829"/>
      <c r="P657" s="817" t="s">
        <v>1053</v>
      </c>
      <c r="Q657" s="818"/>
      <c r="R657" s="818"/>
      <c r="S657" s="818"/>
      <c r="T657" s="818"/>
      <c r="U657" s="818"/>
      <c r="V657" s="811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27.743219999999994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2" t="s">
        <v>111</v>
      </c>
      <c r="D659" s="893"/>
      <c r="E659" s="893"/>
      <c r="F659" s="893"/>
      <c r="G659" s="893"/>
      <c r="H659" s="879"/>
      <c r="I659" s="792" t="s">
        <v>333</v>
      </c>
      <c r="J659" s="893"/>
      <c r="K659" s="893"/>
      <c r="L659" s="893"/>
      <c r="M659" s="893"/>
      <c r="N659" s="893"/>
      <c r="O659" s="893"/>
      <c r="P659" s="893"/>
      <c r="Q659" s="893"/>
      <c r="R659" s="893"/>
      <c r="S659" s="893"/>
      <c r="T659" s="893"/>
      <c r="U659" s="893"/>
      <c r="V659" s="879"/>
      <c r="W659" s="792" t="s">
        <v>667</v>
      </c>
      <c r="X659" s="879"/>
      <c r="Y659" s="792" t="s">
        <v>752</v>
      </c>
      <c r="Z659" s="893"/>
      <c r="AA659" s="893"/>
      <c r="AB659" s="879"/>
      <c r="AC659" s="758" t="s">
        <v>852</v>
      </c>
      <c r="AD659" s="792" t="s">
        <v>927</v>
      </c>
      <c r="AE659" s="879"/>
      <c r="AF659" s="759"/>
    </row>
    <row r="660" spans="1:32" ht="14.25" customHeight="1" thickTop="1" x14ac:dyDescent="0.2">
      <c r="A660" s="913" t="s">
        <v>1056</v>
      </c>
      <c r="B660" s="792" t="s">
        <v>62</v>
      </c>
      <c r="C660" s="792" t="s">
        <v>112</v>
      </c>
      <c r="D660" s="792" t="s">
        <v>137</v>
      </c>
      <c r="E660" s="792" t="s">
        <v>221</v>
      </c>
      <c r="F660" s="792" t="s">
        <v>246</v>
      </c>
      <c r="G660" s="792" t="s">
        <v>297</v>
      </c>
      <c r="H660" s="792" t="s">
        <v>111</v>
      </c>
      <c r="I660" s="792" t="s">
        <v>334</v>
      </c>
      <c r="J660" s="792" t="s">
        <v>359</v>
      </c>
      <c r="K660" s="792" t="s">
        <v>432</v>
      </c>
      <c r="L660" s="792" t="s">
        <v>452</v>
      </c>
      <c r="M660" s="792" t="s">
        <v>478</v>
      </c>
      <c r="N660" s="759"/>
      <c r="O660" s="792" t="s">
        <v>507</v>
      </c>
      <c r="P660" s="792" t="s">
        <v>510</v>
      </c>
      <c r="Q660" s="792" t="s">
        <v>519</v>
      </c>
      <c r="R660" s="792" t="s">
        <v>537</v>
      </c>
      <c r="S660" s="792" t="s">
        <v>547</v>
      </c>
      <c r="T660" s="792" t="s">
        <v>560</v>
      </c>
      <c r="U660" s="792" t="s">
        <v>568</v>
      </c>
      <c r="V660" s="792" t="s">
        <v>654</v>
      </c>
      <c r="W660" s="792" t="s">
        <v>668</v>
      </c>
      <c r="X660" s="792" t="s">
        <v>713</v>
      </c>
      <c r="Y660" s="792" t="s">
        <v>753</v>
      </c>
      <c r="Z660" s="792" t="s">
        <v>812</v>
      </c>
      <c r="AA660" s="792" t="s">
        <v>835</v>
      </c>
      <c r="AB660" s="792" t="s">
        <v>848</v>
      </c>
      <c r="AC660" s="792" t="s">
        <v>852</v>
      </c>
      <c r="AD660" s="792" t="s">
        <v>927</v>
      </c>
      <c r="AE660" s="792" t="s">
        <v>1026</v>
      </c>
      <c r="AF660" s="759"/>
    </row>
    <row r="661" spans="1:32" ht="13.5" customHeight="1" thickBot="1" x14ac:dyDescent="0.25">
      <c r="A661" s="914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59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93"/>
      <c r="AB661" s="793"/>
      <c r="AC661" s="793"/>
      <c r="AD661" s="793"/>
      <c r="AE661" s="793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405.20000000000005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979.2</v>
      </c>
      <c r="E662" s="46">
        <f>IFERROR(Y107*1,"0")+IFERROR(Y108*1,"0")+IFERROR(Y109*1,"0")+IFERROR(Y110*1,"0")+IFERROR(Y114*1,"0")+IFERROR(Y115*1,"0")+IFERROR(Y116*1,"0")+IFERROR(Y117*1,"0")+IFERROR(Y118*1,"0")</f>
        <v>1157.7000000000003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1676.3000000000002</v>
      </c>
      <c r="G662" s="46">
        <f>IFERROR(Y155*1,"0")+IFERROR(Y156*1,"0")+IFERROR(Y160*1,"0")+IFERROR(Y161*1,"0")+IFERROR(Y165*1,"0")+IFERROR(Y166*1,"0")</f>
        <v>130.32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121.80000000000001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647.4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81.2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321.59999999999997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176.4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39.450000000000003</v>
      </c>
      <c r="V662" s="46">
        <f>IFERROR(Y401*1,"0")+IFERROR(Y405*1,"0")+IFERROR(Y406*1,"0")+IFERROR(Y407*1,"0")</f>
        <v>717.6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3075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201.60000000000002</v>
      </c>
      <c r="Z662" s="46">
        <f>IFERROR(Y510*1,"0")+IFERROR(Y514*1,"0")+IFERROR(Y515*1,"0")+IFERROR(Y516*1,"0")+IFERROR(Y517*1,"0")+IFERROR(Y518*1,"0")+IFERROR(Y522*1,"0")+IFERROR(Y526*1,"0")</f>
        <v>63</v>
      </c>
      <c r="AA662" s="46">
        <f>IFERROR(Y531*1,"0")+IFERROR(Y532*1,"0")+IFERROR(Y533*1,"0")+IFERROR(Y534*1,"0")</f>
        <v>37.199999999999996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1295.0400000000002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1107.5999999999999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450,00"/>
        <filter val="1,85"/>
        <filter val="10,00"/>
        <filter val="100,00"/>
        <filter val="103,26"/>
        <filter val="117,04"/>
        <filter val="117,50"/>
        <filter val="12 102,00"/>
        <filter val="12 855,12"/>
        <filter val="12,50"/>
        <filter val="120,00"/>
        <filter val="13 455,12"/>
        <filter val="13,33"/>
        <filter val="130,00"/>
        <filter val="133,33"/>
        <filter val="139,67"/>
        <filter val="14,29"/>
        <filter val="141,03"/>
        <filter val="15,00"/>
        <filter val="156,97"/>
        <filter val="157,14"/>
        <filter val="160,00"/>
        <filter val="162,96"/>
        <filter val="163,33"/>
        <filter val="17,00"/>
        <filter val="175,00"/>
        <filter val="18,94"/>
        <filter val="180,00"/>
        <filter val="190,00"/>
        <filter val="197,50"/>
        <filter val="2 065,00"/>
        <filter val="2 546,55"/>
        <filter val="20,00"/>
        <filter val="200,00"/>
        <filter val="220,00"/>
        <filter val="24"/>
        <filter val="24,00"/>
        <filter val="27,78"/>
        <filter val="28,00"/>
        <filter val="282,14"/>
        <filter val="3,85"/>
        <filter val="30,00"/>
        <filter val="300,00"/>
        <filter val="32,00"/>
        <filter val="320,00"/>
        <filter val="33,00"/>
        <filter val="333,33"/>
        <filter val="35,00"/>
        <filter val="36,00"/>
        <filter val="360,00"/>
        <filter val="40,00"/>
        <filter val="400,00"/>
        <filter val="42,59"/>
        <filter val="464,00"/>
        <filter val="48,81"/>
        <filter val="5,00"/>
        <filter val="50,00"/>
        <filter val="52,50"/>
        <filter val="525,00"/>
        <filter val="6,03"/>
        <filter val="6,67"/>
        <filter val="60,00"/>
        <filter val="66,67"/>
        <filter val="675,00"/>
        <filter val="68,52"/>
        <filter val="686,00"/>
        <filter val="70,00"/>
        <filter val="700,00"/>
        <filter val="720,00"/>
        <filter val="755,00"/>
        <filter val="760,00"/>
        <filter val="8,00"/>
        <filter val="8,33"/>
        <filter val="80,00"/>
        <filter val="83,33"/>
        <filter val="84,00"/>
        <filter val="84,52"/>
        <filter val="850,00"/>
        <filter val="87,50"/>
        <filter val="9,00"/>
        <filter val="90,00"/>
        <filter val="904,00"/>
        <filter val="96,0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D636:E636"/>
    <mergeCell ref="P459:T459"/>
    <mergeCell ref="P388:T38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72:O73"/>
    <mergeCell ref="A261:Z261"/>
    <mergeCell ref="D555:E55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A508:Z508"/>
    <mergeCell ref="D177:E17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