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7F7167-1279-44CF-BBE9-36E7C0C309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N467" i="1"/>
  <c r="BM467" i="1"/>
  <c r="Z467" i="1"/>
  <c r="Z468" i="1" s="1"/>
  <c r="Y467" i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BP439" i="1" s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BO22" i="1"/>
  <c r="X654" i="1" s="1"/>
  <c r="BM22" i="1"/>
  <c r="Y22" i="1"/>
  <c r="B662" i="1" s="1"/>
  <c r="P22" i="1"/>
  <c r="H10" i="1"/>
  <c r="A9" i="1"/>
  <c r="F10" i="1" s="1"/>
  <c r="D7" i="1"/>
  <c r="Q6" i="1"/>
  <c r="P2" i="1"/>
  <c r="BP417" i="1" l="1"/>
  <c r="BN417" i="1"/>
  <c r="Z417" i="1"/>
  <c r="BP445" i="1"/>
  <c r="BN445" i="1"/>
  <c r="Z445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Y535" i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62" i="1"/>
  <c r="Z71" i="1"/>
  <c r="BN71" i="1"/>
  <c r="Y80" i="1"/>
  <c r="Z82" i="1"/>
  <c r="BN82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33" i="1"/>
  <c r="BN433" i="1"/>
  <c r="Z433" i="1"/>
  <c r="BP461" i="1"/>
  <c r="BN461" i="1"/>
  <c r="Z461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BP86" i="1"/>
  <c r="BN86" i="1"/>
  <c r="Y98" i="1"/>
  <c r="BP91" i="1"/>
  <c r="BN91" i="1"/>
  <c r="Z91" i="1"/>
  <c r="BP93" i="1"/>
  <c r="BN93" i="1"/>
  <c r="Z93" i="1"/>
  <c r="Y104" i="1"/>
  <c r="BP100" i="1"/>
  <c r="BN100" i="1"/>
  <c r="Z100" i="1"/>
  <c r="BP92" i="1"/>
  <c r="BN92" i="1"/>
  <c r="Z92" i="1"/>
  <c r="BP94" i="1"/>
  <c r="BN94" i="1"/>
  <c r="Z94" i="1"/>
  <c r="BP107" i="1"/>
  <c r="BN107" i="1"/>
  <c r="Z107" i="1"/>
  <c r="Y397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Z257" i="1"/>
  <c r="BN257" i="1"/>
  <c r="Z269" i="1"/>
  <c r="BN269" i="1"/>
  <c r="Z284" i="1"/>
  <c r="BN284" i="1"/>
  <c r="Z288" i="1"/>
  <c r="BN288" i="1"/>
  <c r="Z307" i="1"/>
  <c r="BN307" i="1"/>
  <c r="Z308" i="1"/>
  <c r="BN308" i="1"/>
  <c r="Z338" i="1"/>
  <c r="BN338" i="1"/>
  <c r="Z343" i="1"/>
  <c r="Z344" i="1" s="1"/>
  <c r="BN343" i="1"/>
  <c r="BP343" i="1"/>
  <c r="Z347" i="1"/>
  <c r="BN347" i="1"/>
  <c r="Z355" i="1"/>
  <c r="BN355" i="1"/>
  <c r="Z359" i="1"/>
  <c r="BN359" i="1"/>
  <c r="Z368" i="1"/>
  <c r="BN368" i="1"/>
  <c r="Y378" i="1"/>
  <c r="Z374" i="1"/>
  <c r="BN374" i="1"/>
  <c r="Z382" i="1"/>
  <c r="BN382" i="1"/>
  <c r="Z387" i="1"/>
  <c r="BN387" i="1"/>
  <c r="Z388" i="1"/>
  <c r="BN388" i="1"/>
  <c r="Z394" i="1"/>
  <c r="BN394" i="1"/>
  <c r="BP394" i="1"/>
  <c r="Z407" i="1"/>
  <c r="BN407" i="1"/>
  <c r="Z415" i="1"/>
  <c r="BN415" i="1"/>
  <c r="Z421" i="1"/>
  <c r="BN421" i="1"/>
  <c r="Z427" i="1"/>
  <c r="BN427" i="1"/>
  <c r="Z439" i="1"/>
  <c r="BN439" i="1"/>
  <c r="Z447" i="1"/>
  <c r="BN447" i="1"/>
  <c r="Z455" i="1"/>
  <c r="BN455" i="1"/>
  <c r="Z459" i="1"/>
  <c r="BN459" i="1"/>
  <c r="Z463" i="1"/>
  <c r="BN463" i="1"/>
  <c r="Y469" i="1"/>
  <c r="Y468" i="1"/>
  <c r="BP467" i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Z419" i="1"/>
  <c r="BN41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BP446" i="1"/>
  <c r="BN446" i="1"/>
  <c r="Z446" i="1"/>
  <c r="BP450" i="1"/>
  <c r="BN450" i="1"/>
  <c r="Z450" i="1"/>
  <c r="Y457" i="1"/>
  <c r="BP454" i="1"/>
  <c r="BN454" i="1"/>
  <c r="Z454" i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456" i="1" l="1"/>
  <c r="Z440" i="1"/>
  <c r="Z408" i="1"/>
  <c r="Z312" i="1"/>
  <c r="Z186" i="1"/>
  <c r="Z162" i="1"/>
  <c r="Z136" i="1"/>
  <c r="Z128" i="1"/>
  <c r="Z632" i="1"/>
  <c r="Z614" i="1"/>
  <c r="Z574" i="1"/>
  <c r="Z378" i="1"/>
  <c r="Z239" i="1"/>
  <c r="Z203" i="1"/>
  <c r="Z146" i="1"/>
  <c r="Z88" i="1"/>
  <c r="Z79" i="1"/>
  <c r="Z54" i="1"/>
  <c r="Z464" i="1"/>
  <c r="Z259" i="1"/>
  <c r="Z556" i="1"/>
  <c r="Z496" i="1"/>
  <c r="Z424" i="1"/>
  <c r="Z111" i="1"/>
  <c r="Z597" i="1"/>
  <c r="Z638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Z362" i="1"/>
  <c r="Y652" i="1"/>
  <c r="Z657" i="1" l="1"/>
  <c r="Y655" i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<sst xmlns="http://schemas.openxmlformats.org/spreadsheetml/2006/main" count="3063" uniqueCount="1078">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</sst>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 t="s">
        <v>1077</v>
      </c>
      <c r="I5" s="908"/>
      <c r="J5" s="908"/>
      <c r="K5" s="908"/>
      <c r="L5" s="908"/>
      <c r="M5" s="909"/>
      <c r="N5" s="58"/>
      <c r="P5" s="24" t="s">
        <v>10</v>
      </c>
      <c r="Q5" s="809">
        <v>45613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17">
        <v>0.41666666666666669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20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21</v>
      </c>
      <c r="Q10" s="1026"/>
      <c r="R10" s="1027"/>
      <c r="U10" s="24" t="s">
        <v>22</v>
      </c>
      <c r="V10" s="1187" t="s">
        <v>23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7"/>
      <c r="R11" s="810"/>
      <c r="U11" s="24" t="s">
        <v>26</v>
      </c>
      <c r="V11" s="844" t="s">
        <v>27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28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29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30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31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32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33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34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1063" t="s">
        <v>37</v>
      </c>
      <c r="D17" s="771" t="s">
        <v>38</v>
      </c>
      <c r="E17" s="1006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1112"/>
      <c r="R17" s="1112"/>
      <c r="S17" s="1112"/>
      <c r="T17" s="1006"/>
      <c r="U17" s="803" t="s">
        <v>50</v>
      </c>
      <c r="V17" s="804"/>
      <c r="W17" s="771" t="s">
        <v>51</v>
      </c>
      <c r="X17" s="771" t="s">
        <v>52</v>
      </c>
      <c r="Y17" s="801" t="s">
        <v>53</v>
      </c>
      <c r="Z17" s="931" t="s">
        <v>54</v>
      </c>
      <c r="AA17" s="833" t="s">
        <v>55</v>
      </c>
      <c r="AB17" s="833" t="s">
        <v>56</v>
      </c>
      <c r="AC17" s="833" t="s">
        <v>57</v>
      </c>
      <c r="AD17" s="83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60</v>
      </c>
      <c r="V18" s="67" t="s">
        <v>61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62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62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63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70</v>
      </c>
      <c r="Q23" s="774"/>
      <c r="R23" s="774"/>
      <c r="S23" s="774"/>
      <c r="T23" s="774"/>
      <c r="U23" s="774"/>
      <c r="V23" s="775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70</v>
      </c>
      <c r="Q24" s="774"/>
      <c r="R24" s="774"/>
      <c r="S24" s="774"/>
      <c r="T24" s="774"/>
      <c r="U24" s="774"/>
      <c r="V24" s="775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2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7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3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70</v>
      </c>
      <c r="Q35" s="774"/>
      <c r="R35" s="774"/>
      <c r="S35" s="774"/>
      <c r="T35" s="774"/>
      <c r="U35" s="774"/>
      <c r="V35" s="775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70</v>
      </c>
      <c r="Q36" s="774"/>
      <c r="R36" s="774"/>
      <c r="S36" s="774"/>
      <c r="T36" s="774"/>
      <c r="U36" s="774"/>
      <c r="V36" s="775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70</v>
      </c>
      <c r="Q39" s="774"/>
      <c r="R39" s="774"/>
      <c r="S39" s="774"/>
      <c r="T39" s="774"/>
      <c r="U39" s="774"/>
      <c r="V39" s="775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70</v>
      </c>
      <c r="Q40" s="774"/>
      <c r="R40" s="774"/>
      <c r="S40" s="774"/>
      <c r="T40" s="774"/>
      <c r="U40" s="774"/>
      <c r="V40" s="775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70</v>
      </c>
      <c r="Q43" s="774"/>
      <c r="R43" s="774"/>
      <c r="S43" s="774"/>
      <c r="T43" s="774"/>
      <c r="U43" s="774"/>
      <c r="V43" s="775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70</v>
      </c>
      <c r="Q44" s="774"/>
      <c r="R44" s="774"/>
      <c r="S44" s="774"/>
      <c r="T44" s="774"/>
      <c r="U44" s="774"/>
      <c r="V44" s="775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111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112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50</v>
      </c>
      <c r="Y48" s="762">
        <f t="shared" ref="Y48:Y53" si="6">IFERROR(IF(X48="",0,CEILING((X48/$H48),1)*$H48),"")</f>
        <v>54</v>
      </c>
      <c r="Z48" s="36">
        <f>IFERROR(IF(Y48=0,"",ROUNDUP(Y48/H48,0)*0.02175),"")</f>
        <v>0.10874999999999999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52.222222222222221</v>
      </c>
      <c r="BN48" s="64">
        <f t="shared" ref="BN48:BN53" si="8">IFERROR(Y48*I48/H48,"0")</f>
        <v>56.4</v>
      </c>
      <c r="BO48" s="64">
        <f t="shared" ref="BO48:BO53" si="9">IFERROR(1/J48*(X48/H48),"0")</f>
        <v>8.2671957671957674E-2</v>
      </c>
      <c r="BP48" s="64">
        <f t="shared" ref="BP48:BP53" si="10">IFERROR(1/J48*(Y48/H48),"0")</f>
        <v>8.9285714285714274E-2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160</v>
      </c>
      <c r="Y51" s="762">
        <f t="shared" si="6"/>
        <v>160</v>
      </c>
      <c r="Z51" s="36">
        <f>IFERROR(IF(Y51=0,"",ROUNDUP(Y51/H51,0)*0.00902),"")</f>
        <v>0.36080000000000001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168.4</v>
      </c>
      <c r="BN51" s="64">
        <f t="shared" si="8"/>
        <v>168.4</v>
      </c>
      <c r="BO51" s="64">
        <f t="shared" si="9"/>
        <v>0.30303030303030304</v>
      </c>
      <c r="BP51" s="64">
        <f t="shared" si="10"/>
        <v>0.30303030303030304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70</v>
      </c>
      <c r="Q54" s="774"/>
      <c r="R54" s="774"/>
      <c r="S54" s="774"/>
      <c r="T54" s="774"/>
      <c r="U54" s="774"/>
      <c r="V54" s="775"/>
      <c r="W54" s="37" t="s">
        <v>71</v>
      </c>
      <c r="X54" s="763">
        <f>IFERROR(X48/H48,"0")+IFERROR(X49/H49,"0")+IFERROR(X50/H50,"0")+IFERROR(X51/H51,"0")+IFERROR(X52/H52,"0")+IFERROR(X53/H53,"0")</f>
        <v>44.629629629629633</v>
      </c>
      <c r="Y54" s="763">
        <f>IFERROR(Y48/H48,"0")+IFERROR(Y49/H49,"0")+IFERROR(Y50/H50,"0")+IFERROR(Y51/H51,"0")+IFERROR(Y52/H52,"0")+IFERROR(Y53/H53,"0")</f>
        <v>45</v>
      </c>
      <c r="Z54" s="763">
        <f>IFERROR(IF(Z48="",0,Z48),"0")+IFERROR(IF(Z49="",0,Z49),"0")+IFERROR(IF(Z50="",0,Z50),"0")+IFERROR(IF(Z51="",0,Z51),"0")+IFERROR(IF(Z52="",0,Z52),"0")+IFERROR(IF(Z53="",0,Z53),"0")</f>
        <v>0.46955000000000002</v>
      </c>
      <c r="AA54" s="764"/>
      <c r="AB54" s="764"/>
      <c r="AC54" s="764"/>
    </row>
    <row r="55" spans="1:68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70</v>
      </c>
      <c r="Q55" s="774"/>
      <c r="R55" s="774"/>
      <c r="S55" s="774"/>
      <c r="T55" s="774"/>
      <c r="U55" s="774"/>
      <c r="V55" s="775"/>
      <c r="W55" s="37" t="s">
        <v>68</v>
      </c>
      <c r="X55" s="763">
        <f>IFERROR(SUM(X48:X53),"0")</f>
        <v>210</v>
      </c>
      <c r="Y55" s="763">
        <f>IFERROR(SUM(Y48:Y53),"0")</f>
        <v>214</v>
      </c>
      <c r="Z55" s="37"/>
      <c r="AA55" s="764"/>
      <c r="AB55" s="764"/>
      <c r="AC55" s="764"/>
    </row>
    <row r="56" spans="1:68" ht="14.25" hidden="1" customHeight="1" x14ac:dyDescent="0.25">
      <c r="A56" s="785" t="s">
        <v>72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70</v>
      </c>
      <c r="Q59" s="774"/>
      <c r="R59" s="774"/>
      <c r="S59" s="774"/>
      <c r="T59" s="774"/>
      <c r="U59" s="774"/>
      <c r="V59" s="775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70</v>
      </c>
      <c r="Q60" s="774"/>
      <c r="R60" s="774"/>
      <c r="S60" s="774"/>
      <c r="T60" s="774"/>
      <c r="U60" s="774"/>
      <c r="V60" s="775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137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70</v>
      </c>
      <c r="Q72" s="774"/>
      <c r="R72" s="774"/>
      <c r="S72" s="774"/>
      <c r="T72" s="774"/>
      <c r="U72" s="774"/>
      <c r="V72" s="775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70</v>
      </c>
      <c r="Q73" s="774"/>
      <c r="R73" s="774"/>
      <c r="S73" s="774"/>
      <c r="T73" s="774"/>
      <c r="U73" s="774"/>
      <c r="V73" s="775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5" t="s">
        <v>167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70</v>
      </c>
      <c r="Q79" s="774"/>
      <c r="R79" s="774"/>
      <c r="S79" s="774"/>
      <c r="T79" s="774"/>
      <c r="U79" s="774"/>
      <c r="V79" s="775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70</v>
      </c>
      <c r="Q80" s="774"/>
      <c r="R80" s="774"/>
      <c r="S80" s="774"/>
      <c r="T80" s="774"/>
      <c r="U80" s="774"/>
      <c r="V80" s="775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5" t="s">
        <v>63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10</v>
      </c>
      <c r="Y82" s="762">
        <f t="shared" ref="Y82:Y87" si="16">IFERROR(IF(X82="",0,CEILING((X82/$H82),1)*$H82),"")</f>
        <v>12.600000000000001</v>
      </c>
      <c r="Z82" s="36">
        <f>IFERROR(IF(Y82=0,"",ROUNDUP(Y82/H82,0)*0.00902),"")</f>
        <v>2.7060000000000001E-2</v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10.5</v>
      </c>
      <c r="BN82" s="64">
        <f t="shared" ref="BN82:BN87" si="18">IFERROR(Y82*I82/H82,"0")</f>
        <v>13.230000000000002</v>
      </c>
      <c r="BO82" s="64">
        <f t="shared" ref="BO82:BO87" si="19">IFERROR(1/J82*(X82/H82),"0")</f>
        <v>1.8037518037518036E-2</v>
      </c>
      <c r="BP82" s="64">
        <f t="shared" ref="BP82:BP87" si="20">IFERROR(1/J82*(Y82/H82),"0")</f>
        <v>2.2727272727272728E-2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15</v>
      </c>
      <c r="Y85" s="762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70</v>
      </c>
      <c r="Q88" s="774"/>
      <c r="R88" s="774"/>
      <c r="S88" s="774"/>
      <c r="T88" s="774"/>
      <c r="U88" s="774"/>
      <c r="V88" s="775"/>
      <c r="W88" s="37" t="s">
        <v>71</v>
      </c>
      <c r="X88" s="763">
        <f>IFERROR(X82/H82,"0")+IFERROR(X83/H83,"0")+IFERROR(X84/H84,"0")+IFERROR(X85/H85,"0")+IFERROR(X86/H86,"0")+IFERROR(X87/H87,"0")</f>
        <v>10.714285714285715</v>
      </c>
      <c r="Y88" s="763">
        <f>IFERROR(Y82/H82,"0")+IFERROR(Y83/H83,"0")+IFERROR(Y84/H84,"0")+IFERROR(Y85/H85,"0")+IFERROR(Y86/H86,"0")+IFERROR(Y87/H87,"0")</f>
        <v>12</v>
      </c>
      <c r="Z88" s="763">
        <f>IFERROR(IF(Z82="",0,Z82),"0")+IFERROR(IF(Z83="",0,Z83),"0")+IFERROR(IF(Z84="",0,Z84),"0")+IFERROR(IF(Z85="",0,Z85),"0")+IFERROR(IF(Z86="",0,Z86),"0")+IFERROR(IF(Z87="",0,Z87),"0")</f>
        <v>7.2239999999999999E-2</v>
      </c>
      <c r="AA88" s="764"/>
      <c r="AB88" s="764"/>
      <c r="AC88" s="764"/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70</v>
      </c>
      <c r="Q89" s="774"/>
      <c r="R89" s="774"/>
      <c r="S89" s="774"/>
      <c r="T89" s="774"/>
      <c r="U89" s="774"/>
      <c r="V89" s="775"/>
      <c r="W89" s="37" t="s">
        <v>68</v>
      </c>
      <c r="X89" s="763">
        <f>IFERROR(SUM(X82:X87),"0")</f>
        <v>25</v>
      </c>
      <c r="Y89" s="763">
        <f>IFERROR(SUM(Y82:Y87),"0")</f>
        <v>28.8</v>
      </c>
      <c r="Z89" s="37"/>
      <c r="AA89" s="764"/>
      <c r="AB89" s="764"/>
      <c r="AC89" s="764"/>
    </row>
    <row r="90" spans="1:68" ht="14.25" hidden="1" customHeight="1" x14ac:dyDescent="0.25">
      <c r="A90" s="785" t="s">
        <v>72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47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4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4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51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70</v>
      </c>
      <c r="Q97" s="774"/>
      <c r="R97" s="774"/>
      <c r="S97" s="774"/>
      <c r="T97" s="774"/>
      <c r="U97" s="774"/>
      <c r="V97" s="775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70</v>
      </c>
      <c r="Q98" s="774"/>
      <c r="R98" s="774"/>
      <c r="S98" s="774"/>
      <c r="T98" s="774"/>
      <c r="U98" s="774"/>
      <c r="V98" s="775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5" t="s">
        <v>213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20</v>
      </c>
      <c r="Y100" s="762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70</v>
      </c>
      <c r="Q103" s="774"/>
      <c r="R103" s="774"/>
      <c r="S103" s="774"/>
      <c r="T103" s="774"/>
      <c r="U103" s="774"/>
      <c r="V103" s="775"/>
      <c r="W103" s="37" t="s">
        <v>71</v>
      </c>
      <c r="X103" s="763">
        <f>IFERROR(X100/H100,"0")+IFERROR(X101/H101,"0")+IFERROR(X102/H102,"0")</f>
        <v>2.3809523809523809</v>
      </c>
      <c r="Y103" s="763">
        <f>IFERROR(Y100/H100,"0")+IFERROR(Y101/H101,"0")+IFERROR(Y102/H102,"0")</f>
        <v>3</v>
      </c>
      <c r="Z103" s="763">
        <f>IFERROR(IF(Z100="",0,Z100),"0")+IFERROR(IF(Z101="",0,Z101),"0")+IFERROR(IF(Z102="",0,Z102),"0")</f>
        <v>6.5250000000000002E-2</v>
      </c>
      <c r="AA103" s="764"/>
      <c r="AB103" s="764"/>
      <c r="AC103" s="764"/>
    </row>
    <row r="104" spans="1:68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70</v>
      </c>
      <c r="Q104" s="774"/>
      <c r="R104" s="774"/>
      <c r="S104" s="774"/>
      <c r="T104" s="774"/>
      <c r="U104" s="774"/>
      <c r="V104" s="775"/>
      <c r="W104" s="37" t="s">
        <v>68</v>
      </c>
      <c r="X104" s="763">
        <f>IFERROR(SUM(X100:X102),"0")</f>
        <v>20</v>
      </c>
      <c r="Y104" s="763">
        <f>IFERROR(SUM(Y100:Y102),"0")</f>
        <v>25.200000000000003</v>
      </c>
      <c r="Z104" s="37"/>
      <c r="AA104" s="764"/>
      <c r="AB104" s="764"/>
      <c r="AC104" s="764"/>
    </row>
    <row r="105" spans="1:68" ht="16.5" hidden="1" customHeight="1" x14ac:dyDescent="0.25">
      <c r="A105" s="779" t="s">
        <v>221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113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70</v>
      </c>
      <c r="Q111" s="774"/>
      <c r="R111" s="774"/>
      <c r="S111" s="774"/>
      <c r="T111" s="774"/>
      <c r="U111" s="774"/>
      <c r="V111" s="775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70</v>
      </c>
      <c r="Q112" s="774"/>
      <c r="R112" s="774"/>
      <c r="S112" s="774"/>
      <c r="T112" s="774"/>
      <c r="U112" s="774"/>
      <c r="V112" s="775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5" t="s">
        <v>72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120</v>
      </c>
      <c r="Y115" s="762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70</v>
      </c>
      <c r="Q119" s="774"/>
      <c r="R119" s="774"/>
      <c r="S119" s="774"/>
      <c r="T119" s="774"/>
      <c r="U119" s="774"/>
      <c r="V119" s="775"/>
      <c r="W119" s="37" t="s">
        <v>71</v>
      </c>
      <c r="X119" s="763">
        <f>IFERROR(X114/H114,"0")+IFERROR(X115/H115,"0")+IFERROR(X116/H116,"0")+IFERROR(X117/H117,"0")+IFERROR(X118/H118,"0")</f>
        <v>14.285714285714285</v>
      </c>
      <c r="Y119" s="763">
        <f>IFERROR(Y114/H114,"0")+IFERROR(Y115/H115,"0")+IFERROR(Y116/H116,"0")+IFERROR(Y117/H117,"0")+IFERROR(Y118/H118,"0")</f>
        <v>15</v>
      </c>
      <c r="Z119" s="763">
        <f>IFERROR(IF(Z114="",0,Z114),"0")+IFERROR(IF(Z115="",0,Z115),"0")+IFERROR(IF(Z116="",0,Z116),"0")+IFERROR(IF(Z117="",0,Z117),"0")+IFERROR(IF(Z118="",0,Z118),"0")</f>
        <v>0.32624999999999998</v>
      </c>
      <c r="AA119" s="764"/>
      <c r="AB119" s="764"/>
      <c r="AC119" s="764"/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70</v>
      </c>
      <c r="Q120" s="774"/>
      <c r="R120" s="774"/>
      <c r="S120" s="774"/>
      <c r="T120" s="774"/>
      <c r="U120" s="774"/>
      <c r="V120" s="775"/>
      <c r="W120" s="37" t="s">
        <v>68</v>
      </c>
      <c r="X120" s="763">
        <f>IFERROR(SUM(X114:X118),"0")</f>
        <v>120</v>
      </c>
      <c r="Y120" s="763">
        <f>IFERROR(SUM(Y114:Y118),"0")</f>
        <v>126</v>
      </c>
      <c r="Z120" s="37"/>
      <c r="AA120" s="764"/>
      <c r="AB120" s="764"/>
      <c r="AC120" s="764"/>
    </row>
    <row r="121" spans="1:68" ht="16.5" hidden="1" customHeight="1" x14ac:dyDescent="0.25">
      <c r="A121" s="779" t="s">
        <v>246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113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70</v>
      </c>
      <c r="Q128" s="774"/>
      <c r="R128" s="774"/>
      <c r="S128" s="774"/>
      <c r="T128" s="774"/>
      <c r="U128" s="774"/>
      <c r="V128" s="775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70</v>
      </c>
      <c r="Q129" s="774"/>
      <c r="R129" s="774"/>
      <c r="S129" s="774"/>
      <c r="T129" s="774"/>
      <c r="U129" s="774"/>
      <c r="V129" s="775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167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87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62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1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70</v>
      </c>
      <c r="Q136" s="774"/>
      <c r="R136" s="774"/>
      <c r="S136" s="774"/>
      <c r="T136" s="774"/>
      <c r="U136" s="774"/>
      <c r="V136" s="775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70</v>
      </c>
      <c r="Q137" s="774"/>
      <c r="R137" s="774"/>
      <c r="S137" s="774"/>
      <c r="T137" s="774"/>
      <c r="U137" s="774"/>
      <c r="V137" s="775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5" t="s">
        <v>72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200</v>
      </c>
      <c r="Y140" s="762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8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70</v>
      </c>
      <c r="Q146" s="774"/>
      <c r="R146" s="774"/>
      <c r="S146" s="774"/>
      <c r="T146" s="774"/>
      <c r="U146" s="774"/>
      <c r="V146" s="775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23.80952380952381</v>
      </c>
      <c r="Y146" s="763">
        <f>IFERROR(Y139/H139,"0")+IFERROR(Y140/H140,"0")+IFERROR(Y141/H141,"0")+IFERROR(Y142/H142,"0")+IFERROR(Y143/H143,"0")+IFERROR(Y144/H144,"0")+IFERROR(Y145/H145,"0")</f>
        <v>24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0.52200000000000002</v>
      </c>
      <c r="AA146" s="764"/>
      <c r="AB146" s="764"/>
      <c r="AC146" s="764"/>
    </row>
    <row r="147" spans="1:68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70</v>
      </c>
      <c r="Q147" s="774"/>
      <c r="R147" s="774"/>
      <c r="S147" s="774"/>
      <c r="T147" s="774"/>
      <c r="U147" s="774"/>
      <c r="V147" s="775"/>
      <c r="W147" s="37" t="s">
        <v>68</v>
      </c>
      <c r="X147" s="763">
        <f>IFERROR(SUM(X139:X145),"0")</f>
        <v>200</v>
      </c>
      <c r="Y147" s="763">
        <f>IFERROR(SUM(Y139:Y145),"0")</f>
        <v>201.60000000000002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213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70</v>
      </c>
      <c r="Q151" s="774"/>
      <c r="R151" s="774"/>
      <c r="S151" s="774"/>
      <c r="T151" s="774"/>
      <c r="U151" s="774"/>
      <c r="V151" s="775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70</v>
      </c>
      <c r="Q152" s="774"/>
      <c r="R152" s="774"/>
      <c r="S152" s="774"/>
      <c r="T152" s="774"/>
      <c r="U152" s="774"/>
      <c r="V152" s="775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79" t="s">
        <v>297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113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70</v>
      </c>
      <c r="Q157" s="774"/>
      <c r="R157" s="774"/>
      <c r="S157" s="774"/>
      <c r="T157" s="774"/>
      <c r="U157" s="774"/>
      <c r="V157" s="775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70</v>
      </c>
      <c r="Q158" s="774"/>
      <c r="R158" s="774"/>
      <c r="S158" s="774"/>
      <c r="T158" s="774"/>
      <c r="U158" s="774"/>
      <c r="V158" s="775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5" t="s">
        <v>63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0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70</v>
      </c>
      <c r="Q162" s="774"/>
      <c r="R162" s="774"/>
      <c r="S162" s="774"/>
      <c r="T162" s="774"/>
      <c r="U162" s="774"/>
      <c r="V162" s="775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70</v>
      </c>
      <c r="Q163" s="774"/>
      <c r="R163" s="774"/>
      <c r="S163" s="774"/>
      <c r="T163" s="774"/>
      <c r="U163" s="774"/>
      <c r="V163" s="775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5" t="s">
        <v>72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70</v>
      </c>
      <c r="Q167" s="774"/>
      <c r="R167" s="774"/>
      <c r="S167" s="774"/>
      <c r="T167" s="774"/>
      <c r="U167" s="774"/>
      <c r="V167" s="775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70</v>
      </c>
      <c r="Q168" s="774"/>
      <c r="R168" s="774"/>
      <c r="S168" s="774"/>
      <c r="T168" s="774"/>
      <c r="U168" s="774"/>
      <c r="V168" s="775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79" t="s">
        <v>111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113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70</v>
      </c>
      <c r="Q172" s="774"/>
      <c r="R172" s="774"/>
      <c r="S172" s="774"/>
      <c r="T172" s="774"/>
      <c r="U172" s="774"/>
      <c r="V172" s="775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70</v>
      </c>
      <c r="Q173" s="774"/>
      <c r="R173" s="774"/>
      <c r="S173" s="774"/>
      <c r="T173" s="774"/>
      <c r="U173" s="774"/>
      <c r="V173" s="775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5" t="s">
        <v>63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70</v>
      </c>
      <c r="Q180" s="774"/>
      <c r="R180" s="774"/>
      <c r="S180" s="774"/>
      <c r="T180" s="774"/>
      <c r="U180" s="774"/>
      <c r="V180" s="775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70</v>
      </c>
      <c r="Q181" s="774"/>
      <c r="R181" s="774"/>
      <c r="S181" s="774"/>
      <c r="T181" s="774"/>
      <c r="U181" s="774"/>
      <c r="V181" s="775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5" t="s">
        <v>72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70</v>
      </c>
      <c r="Q186" s="774"/>
      <c r="R186" s="774"/>
      <c r="S186" s="774"/>
      <c r="T186" s="774"/>
      <c r="U186" s="774"/>
      <c r="V186" s="775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70</v>
      </c>
      <c r="Q187" s="774"/>
      <c r="R187" s="774"/>
      <c r="S187" s="774"/>
      <c r="T187" s="774"/>
      <c r="U187" s="774"/>
      <c r="V187" s="775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949" t="s">
        <v>333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334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167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2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70</v>
      </c>
      <c r="Q192" s="774"/>
      <c r="R192" s="774"/>
      <c r="S192" s="774"/>
      <c r="T192" s="774"/>
      <c r="U192" s="774"/>
      <c r="V192" s="775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70</v>
      </c>
      <c r="Q193" s="774"/>
      <c r="R193" s="774"/>
      <c r="S193" s="774"/>
      <c r="T193" s="774"/>
      <c r="U193" s="774"/>
      <c r="V193" s="775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63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50</v>
      </c>
      <c r="Y197" s="762">
        <f t="shared" si="31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52.380952380952387</v>
      </c>
      <c r="BN197" s="64">
        <f t="shared" si="33"/>
        <v>52.800000000000011</v>
      </c>
      <c r="BO197" s="64">
        <f t="shared" si="34"/>
        <v>7.6312576312576319E-2</v>
      </c>
      <c r="BP197" s="64">
        <f t="shared" si="35"/>
        <v>7.6923076923076927E-2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105</v>
      </c>
      <c r="Y198" s="762">
        <f t="shared" si="31"/>
        <v>105</v>
      </c>
      <c r="Z198" s="36">
        <f>IFERROR(IF(Y198=0,"",ROUNDUP(Y198/H198,0)*0.00502),"")</f>
        <v>0.251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111.5</v>
      </c>
      <c r="BN198" s="64">
        <f t="shared" si="33"/>
        <v>111.5</v>
      </c>
      <c r="BO198" s="64">
        <f t="shared" si="34"/>
        <v>0.21367521367521369</v>
      </c>
      <c r="BP198" s="64">
        <f t="shared" si="35"/>
        <v>0.21367521367521369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70</v>
      </c>
      <c r="Q203" s="774"/>
      <c r="R203" s="774"/>
      <c r="S203" s="774"/>
      <c r="T203" s="774"/>
      <c r="U203" s="774"/>
      <c r="V203" s="775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61.904761904761905</v>
      </c>
      <c r="Y203" s="763">
        <f>IFERROR(Y195/H195,"0")+IFERROR(Y196/H196,"0")+IFERROR(Y197/H197,"0")+IFERROR(Y198/H198,"0")+IFERROR(Y199/H199,"0")+IFERROR(Y200/H200,"0")+IFERROR(Y201/H201,"0")+IFERROR(Y202/H202,"0")</f>
        <v>62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0.34136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70</v>
      </c>
      <c r="Q204" s="774"/>
      <c r="R204" s="774"/>
      <c r="S204" s="774"/>
      <c r="T204" s="774"/>
      <c r="U204" s="774"/>
      <c r="V204" s="775"/>
      <c r="W204" s="37" t="s">
        <v>68</v>
      </c>
      <c r="X204" s="763">
        <f>IFERROR(SUM(X195:X202),"0")</f>
        <v>155</v>
      </c>
      <c r="Y204" s="763">
        <f>IFERROR(SUM(Y195:Y202),"0")</f>
        <v>155.4</v>
      </c>
      <c r="Z204" s="37"/>
      <c r="AA204" s="764"/>
      <c r="AB204" s="764"/>
      <c r="AC204" s="764"/>
    </row>
    <row r="205" spans="1:68" ht="16.5" hidden="1" customHeight="1" x14ac:dyDescent="0.25">
      <c r="A205" s="779" t="s">
        <v>359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113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70</v>
      </c>
      <c r="Q209" s="774"/>
      <c r="R209" s="774"/>
      <c r="S209" s="774"/>
      <c r="T209" s="774"/>
      <c r="U209" s="774"/>
      <c r="V209" s="775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70</v>
      </c>
      <c r="Q210" s="774"/>
      <c r="R210" s="774"/>
      <c r="S210" s="774"/>
      <c r="T210" s="774"/>
      <c r="U210" s="774"/>
      <c r="V210" s="775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167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70</v>
      </c>
      <c r="Q214" s="774"/>
      <c r="R214" s="774"/>
      <c r="S214" s="774"/>
      <c r="T214" s="774"/>
      <c r="U214" s="774"/>
      <c r="V214" s="775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70</v>
      </c>
      <c r="Q215" s="774"/>
      <c r="R215" s="774"/>
      <c r="S215" s="774"/>
      <c r="T215" s="774"/>
      <c r="U215" s="774"/>
      <c r="V215" s="775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63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150</v>
      </c>
      <c r="Y219" s="762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60</v>
      </c>
      <c r="Y221" s="762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75</v>
      </c>
      <c r="Y222" s="762">
        <f t="shared" si="36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79.166666666666671</v>
      </c>
      <c r="BN222" s="64">
        <f t="shared" si="38"/>
        <v>79.800000000000011</v>
      </c>
      <c r="BO222" s="64">
        <f t="shared" si="39"/>
        <v>0.17806267806267806</v>
      </c>
      <c r="BP222" s="64">
        <f t="shared" si="40"/>
        <v>0.17948717948717954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60</v>
      </c>
      <c r="Y223" s="762">
        <f t="shared" si="36"/>
        <v>61.2</v>
      </c>
      <c r="Z223" s="36">
        <f>IFERROR(IF(Y223=0,"",ROUNDUP(Y223/H223,0)*0.00502),"")</f>
        <v>0.17068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63.333333333333329</v>
      </c>
      <c r="BN223" s="64">
        <f t="shared" si="38"/>
        <v>64.599999999999994</v>
      </c>
      <c r="BO223" s="64">
        <f t="shared" si="39"/>
        <v>0.14245014245014248</v>
      </c>
      <c r="BP223" s="64">
        <f t="shared" si="40"/>
        <v>0.14529914529914531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60</v>
      </c>
      <c r="Y224" s="762">
        <f t="shared" si="36"/>
        <v>61.2</v>
      </c>
      <c r="Z224" s="36">
        <f>IFERROR(IF(Y224=0,"",ROUNDUP(Y224/H224,0)*0.00502),"")</f>
        <v>0.17068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63.333333333333329</v>
      </c>
      <c r="BN224" s="64">
        <f t="shared" si="38"/>
        <v>64.599999999999994</v>
      </c>
      <c r="BO224" s="64">
        <f t="shared" si="39"/>
        <v>0.14245014245014248</v>
      </c>
      <c r="BP224" s="64">
        <f t="shared" si="40"/>
        <v>0.14529914529914531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70</v>
      </c>
      <c r="Q225" s="774"/>
      <c r="R225" s="774"/>
      <c r="S225" s="774"/>
      <c r="T225" s="774"/>
      <c r="U225" s="774"/>
      <c r="V225" s="775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169.44444444444446</v>
      </c>
      <c r="Y225" s="763">
        <f>IFERROR(Y217/H217,"0")+IFERROR(Y218/H218,"0")+IFERROR(Y219/H219,"0")+IFERROR(Y220/H220,"0")+IFERROR(Y221/H221,"0")+IFERROR(Y222/H222,"0")+IFERROR(Y223/H223,"0")+IFERROR(Y224/H224,"0")</f>
        <v>172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0.97543999999999986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70</v>
      </c>
      <c r="Q226" s="774"/>
      <c r="R226" s="774"/>
      <c r="S226" s="774"/>
      <c r="T226" s="774"/>
      <c r="U226" s="774"/>
      <c r="V226" s="775"/>
      <c r="W226" s="37" t="s">
        <v>68</v>
      </c>
      <c r="X226" s="763">
        <f>IFERROR(SUM(X217:X224),"0")</f>
        <v>405</v>
      </c>
      <c r="Y226" s="763">
        <f>IFERROR(SUM(Y217:Y224),"0")</f>
        <v>410.40000000000003</v>
      </c>
      <c r="Z226" s="37"/>
      <c r="AA226" s="764"/>
      <c r="AB226" s="764"/>
      <c r="AC226" s="764"/>
    </row>
    <row r="227" spans="1:68" ht="14.25" hidden="1" customHeight="1" x14ac:dyDescent="0.25">
      <c r="A227" s="785" t="s">
        <v>72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70</v>
      </c>
      <c r="Q239" s="774"/>
      <c r="R239" s="774"/>
      <c r="S239" s="774"/>
      <c r="T239" s="774"/>
      <c r="U239" s="774"/>
      <c r="V239" s="775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70</v>
      </c>
      <c r="Q240" s="774"/>
      <c r="R240" s="774"/>
      <c r="S240" s="774"/>
      <c r="T240" s="774"/>
      <c r="U240" s="774"/>
      <c r="V240" s="775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213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80</v>
      </c>
      <c r="Y246" s="762">
        <f>IFERROR(IF(X246="",0,CEILING((X246/$H246),1)*$H246),"")</f>
        <v>81.599999999999994</v>
      </c>
      <c r="Z246" s="36">
        <f>IFERROR(IF(Y246=0,"",ROUNDUP(Y246/H246,0)*0.00753),"")</f>
        <v>0.25602000000000003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89.066666666666677</v>
      </c>
      <c r="BN246" s="64">
        <f>IFERROR(Y246*I246/H246,"0")</f>
        <v>90.847999999999999</v>
      </c>
      <c r="BO246" s="64">
        <f>IFERROR(1/J246*(X246/H246),"0")</f>
        <v>0.21367521367521369</v>
      </c>
      <c r="BP246" s="64">
        <f>IFERROR(1/J246*(Y246/H246),"0")</f>
        <v>0.21794871794871795</v>
      </c>
    </row>
    <row r="247" spans="1:68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70</v>
      </c>
      <c r="Q247" s="774"/>
      <c r="R247" s="774"/>
      <c r="S247" s="774"/>
      <c r="T247" s="774"/>
      <c r="U247" s="774"/>
      <c r="V247" s="775"/>
      <c r="W247" s="37" t="s">
        <v>71</v>
      </c>
      <c r="X247" s="763">
        <f>IFERROR(X242/H242,"0")+IFERROR(X243/H243,"0")+IFERROR(X244/H244,"0")+IFERROR(X245/H245,"0")+IFERROR(X246/H246,"0")</f>
        <v>33.333333333333336</v>
      </c>
      <c r="Y247" s="763">
        <f>IFERROR(Y242/H242,"0")+IFERROR(Y243/H243,"0")+IFERROR(Y244/H244,"0")+IFERROR(Y245/H245,"0")+IFERROR(Y246/H246,"0")</f>
        <v>34</v>
      </c>
      <c r="Z247" s="763">
        <f>IFERROR(IF(Z242="",0,Z242),"0")+IFERROR(IF(Z243="",0,Z243),"0")+IFERROR(IF(Z244="",0,Z244),"0")+IFERROR(IF(Z245="",0,Z245),"0")+IFERROR(IF(Z246="",0,Z246),"0")</f>
        <v>0.25602000000000003</v>
      </c>
      <c r="AA247" s="764"/>
      <c r="AB247" s="764"/>
      <c r="AC247" s="764"/>
    </row>
    <row r="248" spans="1:68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70</v>
      </c>
      <c r="Q248" s="774"/>
      <c r="R248" s="774"/>
      <c r="S248" s="774"/>
      <c r="T248" s="774"/>
      <c r="U248" s="774"/>
      <c r="V248" s="775"/>
      <c r="W248" s="37" t="s">
        <v>68</v>
      </c>
      <c r="X248" s="763">
        <f>IFERROR(SUM(X242:X246),"0")</f>
        <v>80</v>
      </c>
      <c r="Y248" s="763">
        <f>IFERROR(SUM(Y242:Y246),"0")</f>
        <v>81.599999999999994</v>
      </c>
      <c r="Z248" s="37"/>
      <c r="AA248" s="764"/>
      <c r="AB248" s="764"/>
      <c r="AC248" s="764"/>
    </row>
    <row r="249" spans="1:68" ht="16.5" hidden="1" customHeight="1" x14ac:dyDescent="0.25">
      <c r="A249" s="779" t="s">
        <v>432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113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70</v>
      </c>
      <c r="Q259" s="774"/>
      <c r="R259" s="774"/>
      <c r="S259" s="774"/>
      <c r="T259" s="774"/>
      <c r="U259" s="774"/>
      <c r="V259" s="775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70</v>
      </c>
      <c r="Q260" s="774"/>
      <c r="R260" s="774"/>
      <c r="S260" s="774"/>
      <c r="T260" s="774"/>
      <c r="U260" s="774"/>
      <c r="V260" s="775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452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113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28</v>
      </c>
      <c r="Y268" s="762">
        <f t="shared" si="52"/>
        <v>28</v>
      </c>
      <c r="Z268" s="36">
        <f>IFERROR(IF(Y268=0,"",ROUNDUP(Y268/H268,0)*0.00902),"")</f>
        <v>6.3140000000000002E-2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29.47</v>
      </c>
      <c r="BN268" s="64">
        <f t="shared" si="54"/>
        <v>29.47</v>
      </c>
      <c r="BO268" s="64">
        <f t="shared" si="55"/>
        <v>5.3030303030303032E-2</v>
      </c>
      <c r="BP268" s="64">
        <f t="shared" si="56"/>
        <v>5.3030303030303032E-2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70</v>
      </c>
      <c r="Q272" s="774"/>
      <c r="R272" s="774"/>
      <c r="S272" s="774"/>
      <c r="T272" s="774"/>
      <c r="U272" s="774"/>
      <c r="V272" s="775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7</v>
      </c>
      <c r="Y272" s="763">
        <f>IFERROR(Y263/H263,"0")+IFERROR(Y264/H264,"0")+IFERROR(Y265/H265,"0")+IFERROR(Y266/H266,"0")+IFERROR(Y267/H267,"0")+IFERROR(Y268/H268,"0")+IFERROR(Y269/H269,"0")+IFERROR(Y270/H270,"0")+IFERROR(Y271/H271,"0")</f>
        <v>7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6.3140000000000002E-2</v>
      </c>
      <c r="AA272" s="764"/>
      <c r="AB272" s="764"/>
      <c r="AC272" s="764"/>
    </row>
    <row r="273" spans="1:68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70</v>
      </c>
      <c r="Q273" s="774"/>
      <c r="R273" s="774"/>
      <c r="S273" s="774"/>
      <c r="T273" s="774"/>
      <c r="U273" s="774"/>
      <c r="V273" s="775"/>
      <c r="W273" s="37" t="s">
        <v>68</v>
      </c>
      <c r="X273" s="763">
        <f>IFERROR(SUM(X263:X271),"0")</f>
        <v>28</v>
      </c>
      <c r="Y273" s="763">
        <f>IFERROR(SUM(Y263:Y271),"0")</f>
        <v>28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167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2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70</v>
      </c>
      <c r="Q276" s="774"/>
      <c r="R276" s="774"/>
      <c r="S276" s="774"/>
      <c r="T276" s="774"/>
      <c r="U276" s="774"/>
      <c r="V276" s="775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70</v>
      </c>
      <c r="Q277" s="774"/>
      <c r="R277" s="774"/>
      <c r="S277" s="774"/>
      <c r="T277" s="774"/>
      <c r="U277" s="774"/>
      <c r="V277" s="775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478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113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898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70</v>
      </c>
      <c r="Q290" s="774"/>
      <c r="R290" s="774"/>
      <c r="S290" s="774"/>
      <c r="T290" s="774"/>
      <c r="U290" s="774"/>
      <c r="V290" s="775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70</v>
      </c>
      <c r="Q291" s="774"/>
      <c r="R291" s="774"/>
      <c r="S291" s="774"/>
      <c r="T291" s="774"/>
      <c r="U291" s="774"/>
      <c r="V291" s="775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79" t="s">
        <v>507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113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70</v>
      </c>
      <c r="Q295" s="774"/>
      <c r="R295" s="774"/>
      <c r="S295" s="774"/>
      <c r="T295" s="774"/>
      <c r="U295" s="774"/>
      <c r="V295" s="775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70</v>
      </c>
      <c r="Q296" s="774"/>
      <c r="R296" s="774"/>
      <c r="S296" s="774"/>
      <c r="T296" s="774"/>
      <c r="U296" s="774"/>
      <c r="V296" s="775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510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113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70</v>
      </c>
      <c r="Q302" s="774"/>
      <c r="R302" s="774"/>
      <c r="S302" s="774"/>
      <c r="T302" s="774"/>
      <c r="U302" s="774"/>
      <c r="V302" s="775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70</v>
      </c>
      <c r="Q303" s="774"/>
      <c r="R303" s="774"/>
      <c r="S303" s="774"/>
      <c r="T303" s="774"/>
      <c r="U303" s="774"/>
      <c r="V303" s="775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519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2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70</v>
      </c>
      <c r="Q312" s="774"/>
      <c r="R312" s="774"/>
      <c r="S312" s="774"/>
      <c r="T312" s="774"/>
      <c r="U312" s="774"/>
      <c r="V312" s="775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70</v>
      </c>
      <c r="Q313" s="774"/>
      <c r="R313" s="774"/>
      <c r="S313" s="774"/>
      <c r="T313" s="774"/>
      <c r="U313" s="774"/>
      <c r="V313" s="775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79" t="s">
        <v>537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113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70</v>
      </c>
      <c r="Q317" s="774"/>
      <c r="R317" s="774"/>
      <c r="S317" s="774"/>
      <c r="T317" s="774"/>
      <c r="U317" s="774"/>
      <c r="V317" s="775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70</v>
      </c>
      <c r="Q318" s="774"/>
      <c r="R318" s="774"/>
      <c r="S318" s="774"/>
      <c r="T318" s="774"/>
      <c r="U318" s="774"/>
      <c r="V318" s="775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63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70</v>
      </c>
      <c r="Q321" s="774"/>
      <c r="R321" s="774"/>
      <c r="S321" s="774"/>
      <c r="T321" s="774"/>
      <c r="U321" s="774"/>
      <c r="V321" s="775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70</v>
      </c>
      <c r="Q322" s="774"/>
      <c r="R322" s="774"/>
      <c r="S322" s="774"/>
      <c r="T322" s="774"/>
      <c r="U322" s="774"/>
      <c r="V322" s="775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72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70</v>
      </c>
      <c r="Q325" s="774"/>
      <c r="R325" s="774"/>
      <c r="S325" s="774"/>
      <c r="T325" s="774"/>
      <c r="U325" s="774"/>
      <c r="V325" s="775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70</v>
      </c>
      <c r="Q326" s="774"/>
      <c r="R326" s="774"/>
      <c r="S326" s="774"/>
      <c r="T326" s="774"/>
      <c r="U326" s="774"/>
      <c r="V326" s="775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547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113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70</v>
      </c>
      <c r="Q330" s="774"/>
      <c r="R330" s="774"/>
      <c r="S330" s="774"/>
      <c r="T330" s="774"/>
      <c r="U330" s="774"/>
      <c r="V330" s="775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70</v>
      </c>
      <c r="Q331" s="774"/>
      <c r="R331" s="774"/>
      <c r="S331" s="774"/>
      <c r="T331" s="774"/>
      <c r="U331" s="774"/>
      <c r="V331" s="775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63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70</v>
      </c>
      <c r="Q334" s="774"/>
      <c r="R334" s="774"/>
      <c r="S334" s="774"/>
      <c r="T334" s="774"/>
      <c r="U334" s="774"/>
      <c r="V334" s="775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70</v>
      </c>
      <c r="Q335" s="774"/>
      <c r="R335" s="774"/>
      <c r="S335" s="774"/>
      <c r="T335" s="774"/>
      <c r="U335" s="774"/>
      <c r="V335" s="775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72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70</v>
      </c>
      <c r="Q339" s="774"/>
      <c r="R339" s="774"/>
      <c r="S339" s="774"/>
      <c r="T339" s="774"/>
      <c r="U339" s="774"/>
      <c r="V339" s="775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70</v>
      </c>
      <c r="Q340" s="774"/>
      <c r="R340" s="774"/>
      <c r="S340" s="774"/>
      <c r="T340" s="774"/>
      <c r="U340" s="774"/>
      <c r="V340" s="775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560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113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70</v>
      </c>
      <c r="Q344" s="774"/>
      <c r="R344" s="774"/>
      <c r="S344" s="774"/>
      <c r="T344" s="774"/>
      <c r="U344" s="774"/>
      <c r="V344" s="775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70</v>
      </c>
      <c r="Q345" s="774"/>
      <c r="R345" s="774"/>
      <c r="S345" s="774"/>
      <c r="T345" s="774"/>
      <c r="U345" s="774"/>
      <c r="V345" s="775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63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70</v>
      </c>
      <c r="Q349" s="774"/>
      <c r="R349" s="774"/>
      <c r="S349" s="774"/>
      <c r="T349" s="774"/>
      <c r="U349" s="774"/>
      <c r="V349" s="775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70</v>
      </c>
      <c r="Q350" s="774"/>
      <c r="R350" s="774"/>
      <c r="S350" s="774"/>
      <c r="T350" s="774"/>
      <c r="U350" s="774"/>
      <c r="V350" s="775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79" t="s">
        <v>568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113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93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70</v>
      </c>
      <c r="Q362" s="774"/>
      <c r="R362" s="774"/>
      <c r="S362" s="774"/>
      <c r="T362" s="774"/>
      <c r="U362" s="774"/>
      <c r="V362" s="775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70</v>
      </c>
      <c r="Q363" s="774"/>
      <c r="R363" s="774"/>
      <c r="S363" s="774"/>
      <c r="T363" s="774"/>
      <c r="U363" s="774"/>
      <c r="V363" s="775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5" t="s">
        <v>63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70</v>
      </c>
      <c r="Q369" s="774"/>
      <c r="R369" s="774"/>
      <c r="S369" s="774"/>
      <c r="T369" s="774"/>
      <c r="U369" s="774"/>
      <c r="V369" s="775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70</v>
      </c>
      <c r="Q370" s="774"/>
      <c r="R370" s="774"/>
      <c r="S370" s="774"/>
      <c r="T370" s="774"/>
      <c r="U370" s="774"/>
      <c r="V370" s="775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5" t="s">
        <v>72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70</v>
      </c>
      <c r="Q378" s="774"/>
      <c r="R378" s="774"/>
      <c r="S378" s="774"/>
      <c r="T378" s="774"/>
      <c r="U378" s="774"/>
      <c r="V378" s="775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70</v>
      </c>
      <c r="Q379" s="774"/>
      <c r="R379" s="774"/>
      <c r="S379" s="774"/>
      <c r="T379" s="774"/>
      <c r="U379" s="774"/>
      <c r="V379" s="775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213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20</v>
      </c>
      <c r="Y383" s="762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21.342857142857142</v>
      </c>
      <c r="BN383" s="64">
        <f>IFERROR(Y383*I383/H383,"0")</f>
        <v>26.892000000000003</v>
      </c>
      <c r="BO383" s="64">
        <f>IFERROR(1/J383*(X383/H383),"0")</f>
        <v>4.2517006802721087E-2</v>
      </c>
      <c r="BP383" s="64">
        <f>IFERROR(1/J383*(Y383/H383),"0")</f>
        <v>5.3571428571428568E-2</v>
      </c>
    </row>
    <row r="384" spans="1:68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70</v>
      </c>
      <c r="Q384" s="774"/>
      <c r="R384" s="774"/>
      <c r="S384" s="774"/>
      <c r="T384" s="774"/>
      <c r="U384" s="774"/>
      <c r="V384" s="775"/>
      <c r="W384" s="37" t="s">
        <v>71</v>
      </c>
      <c r="X384" s="763">
        <f>IFERROR(X381/H381,"0")+IFERROR(X382/H382,"0")+IFERROR(X383/H383,"0")</f>
        <v>2.3809523809523809</v>
      </c>
      <c r="Y384" s="763">
        <f>IFERROR(Y381/H381,"0")+IFERROR(Y382/H382,"0")+IFERROR(Y383/H383,"0")</f>
        <v>3</v>
      </c>
      <c r="Z384" s="763">
        <f>IFERROR(IF(Z381="",0,Z381),"0")+IFERROR(IF(Z382="",0,Z382),"0")+IFERROR(IF(Z383="",0,Z383),"0")</f>
        <v>6.5250000000000002E-2</v>
      </c>
      <c r="AA384" s="764"/>
      <c r="AB384" s="764"/>
      <c r="AC384" s="764"/>
    </row>
    <row r="385" spans="1:68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70</v>
      </c>
      <c r="Q385" s="774"/>
      <c r="R385" s="774"/>
      <c r="S385" s="774"/>
      <c r="T385" s="774"/>
      <c r="U385" s="774"/>
      <c r="V385" s="775"/>
      <c r="W385" s="37" t="s">
        <v>68</v>
      </c>
      <c r="X385" s="763">
        <f>IFERROR(SUM(X381:X383),"0")</f>
        <v>20</v>
      </c>
      <c r="Y385" s="763">
        <f>IFERROR(SUM(Y381:Y383),"0")</f>
        <v>25.200000000000003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102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3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04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70</v>
      </c>
      <c r="Q391" s="774"/>
      <c r="R391" s="774"/>
      <c r="S391" s="774"/>
      <c r="T391" s="774"/>
      <c r="U391" s="774"/>
      <c r="V391" s="775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70</v>
      </c>
      <c r="Q392" s="774"/>
      <c r="R392" s="774"/>
      <c r="S392" s="774"/>
      <c r="T392" s="774"/>
      <c r="U392" s="774"/>
      <c r="V392" s="775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644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70</v>
      </c>
      <c r="Q397" s="774"/>
      <c r="R397" s="774"/>
      <c r="S397" s="774"/>
      <c r="T397" s="774"/>
      <c r="U397" s="774"/>
      <c r="V397" s="775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70</v>
      </c>
      <c r="Q398" s="774"/>
      <c r="R398" s="774"/>
      <c r="S398" s="774"/>
      <c r="T398" s="774"/>
      <c r="U398" s="774"/>
      <c r="V398" s="775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654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63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70</v>
      </c>
      <c r="Q402" s="774"/>
      <c r="R402" s="774"/>
      <c r="S402" s="774"/>
      <c r="T402" s="774"/>
      <c r="U402" s="774"/>
      <c r="V402" s="775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70</v>
      </c>
      <c r="Q403" s="774"/>
      <c r="R403" s="774"/>
      <c r="S403" s="774"/>
      <c r="T403" s="774"/>
      <c r="U403" s="774"/>
      <c r="V403" s="775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5" t="s">
        <v>72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70</v>
      </c>
      <c r="Q408" s="774"/>
      <c r="R408" s="774"/>
      <c r="S408" s="774"/>
      <c r="T408" s="774"/>
      <c r="U408" s="774"/>
      <c r="V408" s="775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70</v>
      </c>
      <c r="Q409" s="774"/>
      <c r="R409" s="774"/>
      <c r="S409" s="774"/>
      <c r="T409" s="774"/>
      <c r="U409" s="774"/>
      <c r="V409" s="775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949" t="s">
        <v>667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668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113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600</v>
      </c>
      <c r="Y414" s="762">
        <f t="shared" si="77"/>
        <v>600</v>
      </c>
      <c r="Z414" s="36">
        <f>IFERROR(IF(Y414=0,"",ROUNDUP(Y414/H414,0)*0.02175),"")</f>
        <v>0.86999999999999988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619.20000000000005</v>
      </c>
      <c r="BN414" s="64">
        <f t="shared" si="79"/>
        <v>619.20000000000005</v>
      </c>
      <c r="BO414" s="64">
        <f t="shared" si="80"/>
        <v>0.83333333333333326</v>
      </c>
      <c r="BP414" s="64">
        <f t="shared" si="81"/>
        <v>0.83333333333333326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500</v>
      </c>
      <c r="Y416" s="762">
        <f t="shared" si="77"/>
        <v>510</v>
      </c>
      <c r="Z416" s="36">
        <f>IFERROR(IF(Y416=0,"",ROUNDUP(Y416/H416,0)*0.02175),"")</f>
        <v>0.73949999999999994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516</v>
      </c>
      <c r="BN416" s="64">
        <f t="shared" si="79"/>
        <v>526.32000000000005</v>
      </c>
      <c r="BO416" s="64">
        <f t="shared" si="80"/>
        <v>0.69444444444444442</v>
      </c>
      <c r="BP416" s="64">
        <f t="shared" si="81"/>
        <v>0.70833333333333326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2100</v>
      </c>
      <c r="Y419" s="762">
        <f t="shared" si="77"/>
        <v>2100</v>
      </c>
      <c r="Z419" s="36">
        <f>IFERROR(IF(Y419=0,"",ROUNDUP(Y419/H419,0)*0.02175),"")</f>
        <v>3.0449999999999999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2167.1999999999998</v>
      </c>
      <c r="BN419" s="64">
        <f t="shared" si="79"/>
        <v>2167.1999999999998</v>
      </c>
      <c r="BO419" s="64">
        <f t="shared" si="80"/>
        <v>2.9166666666666665</v>
      </c>
      <c r="BP419" s="64">
        <f t="shared" si="81"/>
        <v>2.9166666666666665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50</v>
      </c>
      <c r="Y423" s="762">
        <f t="shared" si="77"/>
        <v>50</v>
      </c>
      <c r="Z423" s="36">
        <f>IFERROR(IF(Y423=0,"",ROUNDUP(Y423/H423,0)*0.00902),"")</f>
        <v>9.0200000000000002E-2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52.1</v>
      </c>
      <c r="BN423" s="64">
        <f t="shared" si="79"/>
        <v>52.1</v>
      </c>
      <c r="BO423" s="64">
        <f t="shared" si="80"/>
        <v>7.575757575757576E-2</v>
      </c>
      <c r="BP423" s="64">
        <f t="shared" si="81"/>
        <v>7.575757575757576E-2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70</v>
      </c>
      <c r="Q424" s="774"/>
      <c r="R424" s="774"/>
      <c r="S424" s="774"/>
      <c r="T424" s="774"/>
      <c r="U424" s="774"/>
      <c r="V424" s="775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223.33333333333334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4.7446999999999999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70</v>
      </c>
      <c r="Q425" s="774"/>
      <c r="R425" s="774"/>
      <c r="S425" s="774"/>
      <c r="T425" s="774"/>
      <c r="U425" s="774"/>
      <c r="V425" s="775"/>
      <c r="W425" s="37" t="s">
        <v>68</v>
      </c>
      <c r="X425" s="763">
        <f>IFERROR(SUM(X413:X423),"0")</f>
        <v>3250</v>
      </c>
      <c r="Y425" s="763">
        <f>IFERROR(SUM(Y413:Y423),"0")</f>
        <v>3260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167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1200</v>
      </c>
      <c r="Y427" s="762">
        <f>IFERROR(IF(X427="",0,CEILING((X427/$H427),1)*$H427),"")</f>
        <v>1200</v>
      </c>
      <c r="Z427" s="36">
        <f>IFERROR(IF(Y427=0,"",ROUNDUP(Y427/H427,0)*0.02175),"")</f>
        <v>1.7399999999999998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1238.4000000000001</v>
      </c>
      <c r="BN427" s="64">
        <f>IFERROR(Y427*I427/H427,"0")</f>
        <v>1238.4000000000001</v>
      </c>
      <c r="BO427" s="64">
        <f>IFERROR(1/J427*(X427/H427),"0")</f>
        <v>1.6666666666666665</v>
      </c>
      <c r="BP427" s="64">
        <f>IFERROR(1/J427*(Y427/H427),"0")</f>
        <v>1.6666666666666665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70</v>
      </c>
      <c r="Q429" s="774"/>
      <c r="R429" s="774"/>
      <c r="S429" s="774"/>
      <c r="T429" s="774"/>
      <c r="U429" s="774"/>
      <c r="V429" s="775"/>
      <c r="W429" s="37" t="s">
        <v>71</v>
      </c>
      <c r="X429" s="763">
        <f>IFERROR(X427/H427,"0")+IFERROR(X428/H428,"0")</f>
        <v>80</v>
      </c>
      <c r="Y429" s="763">
        <f>IFERROR(Y427/H427,"0")+IFERROR(Y428/H428,"0")</f>
        <v>80</v>
      </c>
      <c r="Z429" s="763">
        <f>IFERROR(IF(Z427="",0,Z427),"0")+IFERROR(IF(Z428="",0,Z428),"0")</f>
        <v>1.7399999999999998</v>
      </c>
      <c r="AA429" s="764"/>
      <c r="AB429" s="764"/>
      <c r="AC429" s="764"/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70</v>
      </c>
      <c r="Q430" s="774"/>
      <c r="R430" s="774"/>
      <c r="S430" s="774"/>
      <c r="T430" s="774"/>
      <c r="U430" s="774"/>
      <c r="V430" s="775"/>
      <c r="W430" s="37" t="s">
        <v>68</v>
      </c>
      <c r="X430" s="763">
        <f>IFERROR(SUM(X427:X428),"0")</f>
        <v>1200</v>
      </c>
      <c r="Y430" s="763">
        <f>IFERROR(SUM(Y427:Y428),"0")</f>
        <v>1200</v>
      </c>
      <c r="Z430" s="37"/>
      <c r="AA430" s="764"/>
      <c r="AB430" s="764"/>
      <c r="AC430" s="764"/>
    </row>
    <row r="431" spans="1:68" ht="14.25" hidden="1" customHeight="1" x14ac:dyDescent="0.25">
      <c r="A431" s="785" t="s">
        <v>72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30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32.169230769230772</v>
      </c>
      <c r="BN434" s="64">
        <f>IFERROR(Y434*I434/H434,"0")</f>
        <v>33.456000000000003</v>
      </c>
      <c r="BO434" s="64">
        <f>IFERROR(1/J434*(X434/H434),"0")</f>
        <v>6.8681318681318673E-2</v>
      </c>
      <c r="BP434" s="64">
        <f>IFERROR(1/J434*(Y434/H434),"0")</f>
        <v>7.1428571428571425E-2</v>
      </c>
    </row>
    <row r="435" spans="1:68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70</v>
      </c>
      <c r="Q435" s="774"/>
      <c r="R435" s="774"/>
      <c r="S435" s="774"/>
      <c r="T435" s="774"/>
      <c r="U435" s="774"/>
      <c r="V435" s="775"/>
      <c r="W435" s="37" t="s">
        <v>71</v>
      </c>
      <c r="X435" s="763">
        <f>IFERROR(X432/H432,"0")+IFERROR(X433/H433,"0")+IFERROR(X434/H434,"0")</f>
        <v>3.8461538461538463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70</v>
      </c>
      <c r="Q436" s="774"/>
      <c r="R436" s="774"/>
      <c r="S436" s="774"/>
      <c r="T436" s="774"/>
      <c r="U436" s="774"/>
      <c r="V436" s="775"/>
      <c r="W436" s="37" t="s">
        <v>68</v>
      </c>
      <c r="X436" s="763">
        <f>IFERROR(SUM(X432:X434),"0")</f>
        <v>30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213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70</v>
      </c>
      <c r="Q440" s="774"/>
      <c r="R440" s="774"/>
      <c r="S440" s="774"/>
      <c r="T440" s="774"/>
      <c r="U440" s="774"/>
      <c r="V440" s="775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70</v>
      </c>
      <c r="Q441" s="774"/>
      <c r="R441" s="774"/>
      <c r="S441" s="774"/>
      <c r="T441" s="774"/>
      <c r="U441" s="774"/>
      <c r="V441" s="775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79" t="s">
        <v>713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113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832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0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50</v>
      </c>
      <c r="Y449" s="762">
        <f t="shared" si="82"/>
        <v>60</v>
      </c>
      <c r="Z449" s="36">
        <f t="shared" si="83"/>
        <v>0.10874999999999999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52</v>
      </c>
      <c r="BN449" s="64">
        <f t="shared" si="85"/>
        <v>62.400000000000006</v>
      </c>
      <c r="BO449" s="64">
        <f t="shared" si="86"/>
        <v>7.4404761904761904E-2</v>
      </c>
      <c r="BP449" s="64">
        <f t="shared" si="87"/>
        <v>8.9285714285714274E-2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70</v>
      </c>
      <c r="Q451" s="774"/>
      <c r="R451" s="774"/>
      <c r="S451" s="774"/>
      <c r="T451" s="774"/>
      <c r="U451" s="774"/>
      <c r="V451" s="775"/>
      <c r="W451" s="37" t="s">
        <v>71</v>
      </c>
      <c r="X451" s="763">
        <f>IFERROR(X444/H444,"0")+IFERROR(X445/H445,"0")+IFERROR(X446/H446,"0")+IFERROR(X447/H447,"0")+IFERROR(X448/H448,"0")+IFERROR(X449/H449,"0")+IFERROR(X450/H450,"0")</f>
        <v>4.166666666666667</v>
      </c>
      <c r="Y451" s="763">
        <f>IFERROR(Y444/H444,"0")+IFERROR(Y445/H445,"0")+IFERROR(Y446/H446,"0")+IFERROR(Y447/H447,"0")+IFERROR(Y448/H448,"0")+IFERROR(Y449/H449,"0")+IFERROR(Y450/H450,"0")</f>
        <v>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0.10874999999999999</v>
      </c>
      <c r="AA451" s="764"/>
      <c r="AB451" s="764"/>
      <c r="AC451" s="7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70</v>
      </c>
      <c r="Q452" s="774"/>
      <c r="R452" s="774"/>
      <c r="S452" s="774"/>
      <c r="T452" s="774"/>
      <c r="U452" s="774"/>
      <c r="V452" s="775"/>
      <c r="W452" s="37" t="s">
        <v>68</v>
      </c>
      <c r="X452" s="763">
        <f>IFERROR(SUM(X444:X450),"0")</f>
        <v>50</v>
      </c>
      <c r="Y452" s="763">
        <f>IFERROR(SUM(Y444:Y450),"0")</f>
        <v>60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63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70</v>
      </c>
      <c r="Q456" s="774"/>
      <c r="R456" s="774"/>
      <c r="S456" s="774"/>
      <c r="T456" s="774"/>
      <c r="U456" s="774"/>
      <c r="V456" s="775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70</v>
      </c>
      <c r="Q457" s="774"/>
      <c r="R457" s="774"/>
      <c r="S457" s="774"/>
      <c r="T457" s="774"/>
      <c r="U457" s="774"/>
      <c r="V457" s="775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72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70</v>
      </c>
      <c r="Q464" s="774"/>
      <c r="R464" s="774"/>
      <c r="S464" s="774"/>
      <c r="T464" s="774"/>
      <c r="U464" s="774"/>
      <c r="V464" s="775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70</v>
      </c>
      <c r="Q465" s="774"/>
      <c r="R465" s="774"/>
      <c r="S465" s="774"/>
      <c r="T465" s="774"/>
      <c r="U465" s="774"/>
      <c r="V465" s="775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213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70</v>
      </c>
      <c r="Q468" s="774"/>
      <c r="R468" s="774"/>
      <c r="S468" s="774"/>
      <c r="T468" s="774"/>
      <c r="U468" s="774"/>
      <c r="V468" s="775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70</v>
      </c>
      <c r="Q469" s="774"/>
      <c r="R469" s="774"/>
      <c r="S469" s="774"/>
      <c r="T469" s="774"/>
      <c r="U469" s="774"/>
      <c r="V469" s="775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752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753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113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70</v>
      </c>
      <c r="Q474" s="774"/>
      <c r="R474" s="774"/>
      <c r="S474" s="774"/>
      <c r="T474" s="774"/>
      <c r="U474" s="774"/>
      <c r="V474" s="775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70</v>
      </c>
      <c r="Q475" s="774"/>
      <c r="R475" s="774"/>
      <c r="S475" s="774"/>
      <c r="T475" s="774"/>
      <c r="U475" s="774"/>
      <c r="V475" s="775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63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38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28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29.733333333333331</v>
      </c>
      <c r="BN488" s="64">
        <f t="shared" si="90"/>
        <v>31.22</v>
      </c>
      <c r="BO488" s="64">
        <f t="shared" si="91"/>
        <v>5.6980056980056981E-2</v>
      </c>
      <c r="BP488" s="64">
        <f t="shared" si="92"/>
        <v>5.9829059829059839E-2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6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35</v>
      </c>
      <c r="Y492" s="762">
        <f t="shared" si="88"/>
        <v>35.700000000000003</v>
      </c>
      <c r="Z492" s="36">
        <f t="shared" si="93"/>
        <v>8.5339999999999999E-2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37.166666666666664</v>
      </c>
      <c r="BN492" s="64">
        <f t="shared" si="90"/>
        <v>37.910000000000004</v>
      </c>
      <c r="BO492" s="64">
        <f t="shared" si="91"/>
        <v>7.1225071225071226E-2</v>
      </c>
      <c r="BP492" s="64">
        <f t="shared" si="92"/>
        <v>7.2649572649572655E-2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0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70</v>
      </c>
      <c r="Q496" s="774"/>
      <c r="R496" s="774"/>
      <c r="S496" s="774"/>
      <c r="T496" s="774"/>
      <c r="U496" s="774"/>
      <c r="V496" s="775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29.999999999999996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31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0.15562000000000001</v>
      </c>
      <c r="AA496" s="764"/>
      <c r="AB496" s="764"/>
      <c r="AC496" s="764"/>
    </row>
    <row r="497" spans="1:68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70</v>
      </c>
      <c r="Q497" s="774"/>
      <c r="R497" s="774"/>
      <c r="S497" s="774"/>
      <c r="T497" s="774"/>
      <c r="U497" s="774"/>
      <c r="V497" s="775"/>
      <c r="W497" s="37" t="s">
        <v>68</v>
      </c>
      <c r="X497" s="763">
        <f>IFERROR(SUM(X477:X495),"0")</f>
        <v>63</v>
      </c>
      <c r="Y497" s="763">
        <f>IFERROR(SUM(Y477:Y495),"0")</f>
        <v>65.100000000000009</v>
      </c>
      <c r="Z497" s="37"/>
      <c r="AA497" s="764"/>
      <c r="AB497" s="764"/>
      <c r="AC497" s="764"/>
    </row>
    <row r="498" spans="1:68" ht="14.25" hidden="1" customHeight="1" x14ac:dyDescent="0.25">
      <c r="A498" s="785" t="s">
        <v>72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70</v>
      </c>
      <c r="Q501" s="774"/>
      <c r="R501" s="774"/>
      <c r="S501" s="774"/>
      <c r="T501" s="774"/>
      <c r="U501" s="774"/>
      <c r="V501" s="775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70</v>
      </c>
      <c r="Q502" s="774"/>
      <c r="R502" s="774"/>
      <c r="S502" s="774"/>
      <c r="T502" s="774"/>
      <c r="U502" s="774"/>
      <c r="V502" s="775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102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70</v>
      </c>
      <c r="Q506" s="774"/>
      <c r="R506" s="774"/>
      <c r="S506" s="774"/>
      <c r="T506" s="774"/>
      <c r="U506" s="774"/>
      <c r="V506" s="775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70</v>
      </c>
      <c r="Q507" s="774"/>
      <c r="R507" s="774"/>
      <c r="S507" s="774"/>
      <c r="T507" s="774"/>
      <c r="U507" s="774"/>
      <c r="V507" s="775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79" t="s">
        <v>812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167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70</v>
      </c>
      <c r="Q511" s="774"/>
      <c r="R511" s="774"/>
      <c r="S511" s="774"/>
      <c r="T511" s="774"/>
      <c r="U511" s="774"/>
      <c r="V511" s="775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70</v>
      </c>
      <c r="Q512" s="774"/>
      <c r="R512" s="774"/>
      <c r="S512" s="774"/>
      <c r="T512" s="774"/>
      <c r="U512" s="774"/>
      <c r="V512" s="775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63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20</v>
      </c>
      <c r="Y514" s="762">
        <f>IFERROR(IF(X514="",0,CEILING((X514/$H514),1)*$H514),"")</f>
        <v>21</v>
      </c>
      <c r="Z514" s="36">
        <f>IFERROR(IF(Y514=0,"",ROUNDUP(Y514/H514,0)*0.00753),"")</f>
        <v>3.7650000000000003E-2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21.095238095238091</v>
      </c>
      <c r="BN514" s="64">
        <f>IFERROR(Y514*I514/H514,"0")</f>
        <v>22.15</v>
      </c>
      <c r="BO514" s="64">
        <f>IFERROR(1/J514*(X514/H514),"0")</f>
        <v>3.0525030525030524E-2</v>
      </c>
      <c r="BP514" s="64">
        <f>IFERROR(1/J514*(Y514/H514),"0")</f>
        <v>3.2051282051282048E-2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84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70</v>
      </c>
      <c r="Q519" s="774"/>
      <c r="R519" s="774"/>
      <c r="S519" s="774"/>
      <c r="T519" s="774"/>
      <c r="U519" s="774"/>
      <c r="V519" s="775"/>
      <c r="W519" s="37" t="s">
        <v>71</v>
      </c>
      <c r="X519" s="763">
        <f>IFERROR(X514/H514,"0")+IFERROR(X515/H515,"0")+IFERROR(X516/H516,"0")+IFERROR(X517/H517,"0")+IFERROR(X518/H518,"0")</f>
        <v>4.7619047619047619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3.7650000000000003E-2</v>
      </c>
      <c r="AA519" s="764"/>
      <c r="AB519" s="764"/>
      <c r="AC519" s="764"/>
    </row>
    <row r="520" spans="1:68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70</v>
      </c>
      <c r="Q520" s="774"/>
      <c r="R520" s="774"/>
      <c r="S520" s="774"/>
      <c r="T520" s="774"/>
      <c r="U520" s="774"/>
      <c r="V520" s="775"/>
      <c r="W520" s="37" t="s">
        <v>68</v>
      </c>
      <c r="X520" s="763">
        <f>IFERROR(SUM(X514:X518),"0")</f>
        <v>20</v>
      </c>
      <c r="Y520" s="763">
        <f>IFERROR(SUM(Y514:Y518),"0")</f>
        <v>21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102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70</v>
      </c>
      <c r="Q523" s="774"/>
      <c r="R523" s="774"/>
      <c r="S523" s="774"/>
      <c r="T523" s="774"/>
      <c r="U523" s="774"/>
      <c r="V523" s="775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70</v>
      </c>
      <c r="Q524" s="774"/>
      <c r="R524" s="774"/>
      <c r="S524" s="774"/>
      <c r="T524" s="774"/>
      <c r="U524" s="774"/>
      <c r="V524" s="775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831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70</v>
      </c>
      <c r="Q527" s="774"/>
      <c r="R527" s="774"/>
      <c r="S527" s="774"/>
      <c r="T527" s="774"/>
      <c r="U527" s="774"/>
      <c r="V527" s="775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70</v>
      </c>
      <c r="Q528" s="774"/>
      <c r="R528" s="774"/>
      <c r="S528" s="774"/>
      <c r="T528" s="774"/>
      <c r="U528" s="774"/>
      <c r="V528" s="775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79" t="s">
        <v>835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63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6</v>
      </c>
      <c r="Y531" s="762">
        <f>IFERROR(IF(X531="",0,CEILING((X531/$H531),1)*$H531),"")</f>
        <v>6</v>
      </c>
      <c r="Z531" s="36">
        <f>IFERROR(IF(Y531=0,"",ROUNDUP(Y531/H531,0)*0.00502),"")</f>
        <v>2.5100000000000001E-2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6.8600000000000012</v>
      </c>
      <c r="BN531" s="64">
        <f>IFERROR(Y531*I531/H531,"0")</f>
        <v>6.8600000000000012</v>
      </c>
      <c r="BO531" s="64">
        <f>IFERROR(1/J531*(X531/H531),"0")</f>
        <v>2.1367521367521368E-2</v>
      </c>
      <c r="BP531" s="64">
        <f>IFERROR(1/J531*(Y531/H531),"0")</f>
        <v>2.1367521367521368E-2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0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84.000000000000014</v>
      </c>
      <c r="Y534" s="762">
        <f>IFERROR(IF(X534="",0,CEILING((X534/$H534),1)*$H534),"")</f>
        <v>84</v>
      </c>
      <c r="Z534" s="36">
        <f>IFERROR(IF(Y534=0,"",ROUNDUP(Y534/H534,0)*0.00502),"")</f>
        <v>0.251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125.00000000000003</v>
      </c>
      <c r="BN534" s="64">
        <f>IFERROR(Y534*I534/H534,"0")</f>
        <v>125</v>
      </c>
      <c r="BO534" s="64">
        <f>IFERROR(1/J534*(X534/H534),"0")</f>
        <v>0.21367521367521372</v>
      </c>
      <c r="BP534" s="64">
        <f>IFERROR(1/J534*(Y534/H534),"0")</f>
        <v>0.21367521367521369</v>
      </c>
    </row>
    <row r="535" spans="1:68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70</v>
      </c>
      <c r="Q535" s="774"/>
      <c r="R535" s="774"/>
      <c r="S535" s="774"/>
      <c r="T535" s="774"/>
      <c r="U535" s="774"/>
      <c r="V535" s="775"/>
      <c r="W535" s="37" t="s">
        <v>71</v>
      </c>
      <c r="X535" s="763">
        <f>IFERROR(X531/H531,"0")+IFERROR(X532/H532,"0")+IFERROR(X533/H533,"0")+IFERROR(X534/H534,"0")</f>
        <v>55.000000000000007</v>
      </c>
      <c r="Y535" s="763">
        <f>IFERROR(Y531/H531,"0")+IFERROR(Y532/H532,"0")+IFERROR(Y533/H533,"0")+IFERROR(Y534/H534,"0")</f>
        <v>55</v>
      </c>
      <c r="Z535" s="763">
        <f>IFERROR(IF(Z531="",0,Z531),"0")+IFERROR(IF(Z532="",0,Z532),"0")+IFERROR(IF(Z533="",0,Z533),"0")+IFERROR(IF(Z534="",0,Z534),"0")</f>
        <v>0.27610000000000001</v>
      </c>
      <c r="AA535" s="764"/>
      <c r="AB535" s="764"/>
      <c r="AC535" s="764"/>
    </row>
    <row r="536" spans="1:68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70</v>
      </c>
      <c r="Q536" s="774"/>
      <c r="R536" s="774"/>
      <c r="S536" s="774"/>
      <c r="T536" s="774"/>
      <c r="U536" s="774"/>
      <c r="V536" s="775"/>
      <c r="W536" s="37" t="s">
        <v>68</v>
      </c>
      <c r="X536" s="763">
        <f>IFERROR(SUM(X531:X534),"0")</f>
        <v>90.000000000000014</v>
      </c>
      <c r="Y536" s="763">
        <f>IFERROR(SUM(Y531:Y534),"0")</f>
        <v>90</v>
      </c>
      <c r="Z536" s="37"/>
      <c r="AA536" s="764"/>
      <c r="AB536" s="764"/>
      <c r="AC536" s="764"/>
    </row>
    <row r="537" spans="1:68" ht="16.5" hidden="1" customHeight="1" x14ac:dyDescent="0.25">
      <c r="A537" s="779" t="s">
        <v>848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63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70</v>
      </c>
      <c r="Q540" s="774"/>
      <c r="R540" s="774"/>
      <c r="S540" s="774"/>
      <c r="T540" s="774"/>
      <c r="U540" s="774"/>
      <c r="V540" s="775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70</v>
      </c>
      <c r="Q541" s="774"/>
      <c r="R541" s="774"/>
      <c r="S541" s="774"/>
      <c r="T541" s="774"/>
      <c r="U541" s="774"/>
      <c r="V541" s="775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852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852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150</v>
      </c>
      <c r="Y550" s="762">
        <f t="shared" si="94"/>
        <v>153.12</v>
      </c>
      <c r="Z550" s="36">
        <f t="shared" si="95"/>
        <v>0.34683999999999998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160.22727272727272</v>
      </c>
      <c r="BN550" s="64">
        <f t="shared" si="97"/>
        <v>163.56</v>
      </c>
      <c r="BO550" s="64">
        <f t="shared" si="98"/>
        <v>0.27316433566433568</v>
      </c>
      <c r="BP550" s="64">
        <f t="shared" si="99"/>
        <v>0.27884615384615385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92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8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899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70</v>
      </c>
      <c r="Q556" s="774"/>
      <c r="R556" s="774"/>
      <c r="S556" s="774"/>
      <c r="T556" s="774"/>
      <c r="U556" s="774"/>
      <c r="V556" s="775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28.409090909090907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0.34683999999999998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70</v>
      </c>
      <c r="Q557" s="774"/>
      <c r="R557" s="774"/>
      <c r="S557" s="774"/>
      <c r="T557" s="774"/>
      <c r="U557" s="774"/>
      <c r="V557" s="775"/>
      <c r="W557" s="37" t="s">
        <v>68</v>
      </c>
      <c r="X557" s="763">
        <f>IFERROR(SUM(X545:X555),"0")</f>
        <v>150</v>
      </c>
      <c r="Y557" s="763">
        <f>IFERROR(SUM(Y545:Y555),"0")</f>
        <v>153.12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167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73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70</v>
      </c>
      <c r="Q562" s="774"/>
      <c r="R562" s="774"/>
      <c r="S562" s="774"/>
      <c r="T562" s="774"/>
      <c r="U562" s="774"/>
      <c r="V562" s="775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70</v>
      </c>
      <c r="Q563" s="774"/>
      <c r="R563" s="774"/>
      <c r="S563" s="774"/>
      <c r="T563" s="774"/>
      <c r="U563" s="774"/>
      <c r="V563" s="775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5" t="s">
        <v>63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50</v>
      </c>
      <c r="Y565" s="762">
        <f t="shared" ref="Y565:Y573" si="100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53.409090909090907</v>
      </c>
      <c r="BN565" s="64">
        <f t="shared" ref="BN565:BN573" si="102">IFERROR(Y565*I565/H565,"0")</f>
        <v>56.400000000000006</v>
      </c>
      <c r="BO565" s="64">
        <f t="shared" ref="BO565:BO573" si="103">IFERROR(1/J565*(X565/H565),"0")</f>
        <v>9.1054778554778545E-2</v>
      </c>
      <c r="BP565" s="64">
        <f t="shared" ref="BP565:BP573" si="104">IFERROR(1/J565*(Y565/H565),"0")</f>
        <v>9.6153846153846159E-2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36</v>
      </c>
      <c r="Y568" s="762">
        <f t="shared" si="100"/>
        <v>36</v>
      </c>
      <c r="Z568" s="36">
        <f>IFERROR(IF(Y568=0,"",ROUNDUP(Y568/H568,0)*0.00902),"")</f>
        <v>9.0200000000000002E-2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38.1</v>
      </c>
      <c r="BN568" s="64">
        <f t="shared" si="102"/>
        <v>38.1</v>
      </c>
      <c r="BO568" s="64">
        <f t="shared" si="103"/>
        <v>7.575757575757576E-2</v>
      </c>
      <c r="BP568" s="64">
        <f t="shared" si="104"/>
        <v>7.575757575757576E-2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0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18</v>
      </c>
      <c r="Y570" s="762">
        <f t="shared" si="100"/>
        <v>18</v>
      </c>
      <c r="Z570" s="36">
        <f>IFERROR(IF(Y570=0,"",ROUNDUP(Y570/H570,0)*0.00902),"")</f>
        <v>4.5100000000000001E-2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19.05</v>
      </c>
      <c r="BN570" s="64">
        <f t="shared" si="102"/>
        <v>19.05</v>
      </c>
      <c r="BO570" s="64">
        <f t="shared" si="103"/>
        <v>3.787878787878788E-2</v>
      </c>
      <c r="BP570" s="64">
        <f t="shared" si="104"/>
        <v>3.787878787878788E-2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3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72</v>
      </c>
      <c r="Y572" s="762">
        <f t="shared" si="100"/>
        <v>72</v>
      </c>
      <c r="Z572" s="36">
        <f>IFERROR(IF(Y572=0,"",ROUNDUP(Y572/H572,0)*0.00902),"")</f>
        <v>0.1804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76.2</v>
      </c>
      <c r="BN572" s="64">
        <f t="shared" si="102"/>
        <v>76.2</v>
      </c>
      <c r="BO572" s="64">
        <f t="shared" si="103"/>
        <v>0.15151515151515152</v>
      </c>
      <c r="BP572" s="64">
        <f t="shared" si="104"/>
        <v>0.15151515151515152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70</v>
      </c>
      <c r="Q574" s="774"/>
      <c r="R574" s="774"/>
      <c r="S574" s="774"/>
      <c r="T574" s="774"/>
      <c r="U574" s="774"/>
      <c r="V574" s="775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44.469696969696969</v>
      </c>
      <c r="Y574" s="763">
        <f>IFERROR(Y565/H565,"0")+IFERROR(Y566/H566,"0")+IFERROR(Y567/H567,"0")+IFERROR(Y568/H568,"0")+IFERROR(Y569/H569,"0")+IFERROR(Y570/H570,"0")+IFERROR(Y571/H571,"0")+IFERROR(Y572/H572,"0")+IFERROR(Y573/H573,"0")</f>
        <v>45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0.43530000000000002</v>
      </c>
      <c r="AA574" s="764"/>
      <c r="AB574" s="764"/>
      <c r="AC574" s="764"/>
    </row>
    <row r="575" spans="1:68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70</v>
      </c>
      <c r="Q575" s="774"/>
      <c r="R575" s="774"/>
      <c r="S575" s="774"/>
      <c r="T575" s="774"/>
      <c r="U575" s="774"/>
      <c r="V575" s="775"/>
      <c r="W575" s="37" t="s">
        <v>68</v>
      </c>
      <c r="X575" s="763">
        <f>IFERROR(SUM(X565:X573),"0")</f>
        <v>176</v>
      </c>
      <c r="Y575" s="763">
        <f>IFERROR(SUM(Y565:Y573),"0")</f>
        <v>178.8</v>
      </c>
      <c r="Z575" s="37"/>
      <c r="AA575" s="764"/>
      <c r="AB575" s="764"/>
      <c r="AC575" s="764"/>
    </row>
    <row r="576" spans="1:68" ht="14.25" hidden="1" customHeight="1" x14ac:dyDescent="0.25">
      <c r="A576" s="785" t="s">
        <v>72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70</v>
      </c>
      <c r="Q580" s="774"/>
      <c r="R580" s="774"/>
      <c r="S580" s="774"/>
      <c r="T580" s="774"/>
      <c r="U580" s="774"/>
      <c r="V580" s="775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70</v>
      </c>
      <c r="Q581" s="774"/>
      <c r="R581" s="774"/>
      <c r="S581" s="774"/>
      <c r="T581" s="774"/>
      <c r="U581" s="774"/>
      <c r="V581" s="775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213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126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70</v>
      </c>
      <c r="Q585" s="774"/>
      <c r="R585" s="774"/>
      <c r="S585" s="774"/>
      <c r="T585" s="774"/>
      <c r="U585" s="774"/>
      <c r="V585" s="775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70</v>
      </c>
      <c r="Q586" s="774"/>
      <c r="R586" s="774"/>
      <c r="S586" s="774"/>
      <c r="T586" s="774"/>
      <c r="U586" s="774"/>
      <c r="V586" s="775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927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927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113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6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71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9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3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8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3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0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70</v>
      </c>
      <c r="Q597" s="774"/>
      <c r="R597" s="774"/>
      <c r="S597" s="774"/>
      <c r="T597" s="774"/>
      <c r="U597" s="774"/>
      <c r="V597" s="775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70</v>
      </c>
      <c r="Q598" s="774"/>
      <c r="R598" s="774"/>
      <c r="S598" s="774"/>
      <c r="T598" s="774"/>
      <c r="U598" s="774"/>
      <c r="V598" s="775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167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7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79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48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70</v>
      </c>
      <c r="Q604" s="774"/>
      <c r="R604" s="774"/>
      <c r="S604" s="774"/>
      <c r="T604" s="774"/>
      <c r="U604" s="774"/>
      <c r="V604" s="775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70</v>
      </c>
      <c r="Q605" s="774"/>
      <c r="R605" s="774"/>
      <c r="S605" s="774"/>
      <c r="T605" s="774"/>
      <c r="U605" s="774"/>
      <c r="V605" s="775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63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3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2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29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4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31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82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5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70</v>
      </c>
      <c r="Q614" s="774"/>
      <c r="R614" s="774"/>
      <c r="S614" s="774"/>
      <c r="T614" s="774"/>
      <c r="U614" s="774"/>
      <c r="V614" s="775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70</v>
      </c>
      <c r="Q615" s="774"/>
      <c r="R615" s="774"/>
      <c r="S615" s="774"/>
      <c r="T615" s="774"/>
      <c r="U615" s="774"/>
      <c r="V615" s="775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5" t="s">
        <v>72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886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2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76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3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8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5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5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30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70</v>
      </c>
      <c r="Q625" s="774"/>
      <c r="R625" s="774"/>
      <c r="S625" s="774"/>
      <c r="T625" s="774"/>
      <c r="U625" s="774"/>
      <c r="V625" s="775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70</v>
      </c>
      <c r="Q626" s="774"/>
      <c r="R626" s="774"/>
      <c r="S626" s="774"/>
      <c r="T626" s="774"/>
      <c r="U626" s="774"/>
      <c r="V626" s="775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213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7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0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60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18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70</v>
      </c>
      <c r="Q632" s="774"/>
      <c r="R632" s="774"/>
      <c r="S632" s="774"/>
      <c r="T632" s="774"/>
      <c r="U632" s="774"/>
      <c r="V632" s="775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70</v>
      </c>
      <c r="Q633" s="774"/>
      <c r="R633" s="774"/>
      <c r="S633" s="774"/>
      <c r="T633" s="774"/>
      <c r="U633" s="774"/>
      <c r="V633" s="775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1026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113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2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70</v>
      </c>
      <c r="Q638" s="774"/>
      <c r="R638" s="774"/>
      <c r="S638" s="774"/>
      <c r="T638" s="774"/>
      <c r="U638" s="774"/>
      <c r="V638" s="775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70</v>
      </c>
      <c r="Q639" s="774"/>
      <c r="R639" s="774"/>
      <c r="S639" s="774"/>
      <c r="T639" s="774"/>
      <c r="U639" s="774"/>
      <c r="V639" s="775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167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84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70</v>
      </c>
      <c r="Q642" s="774"/>
      <c r="R642" s="774"/>
      <c r="S642" s="774"/>
      <c r="T642" s="774"/>
      <c r="U642" s="774"/>
      <c r="V642" s="775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70</v>
      </c>
      <c r="Q643" s="774"/>
      <c r="R643" s="774"/>
      <c r="S643" s="774"/>
      <c r="T643" s="774"/>
      <c r="U643" s="774"/>
      <c r="V643" s="775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63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7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70</v>
      </c>
      <c r="Q646" s="774"/>
      <c r="R646" s="774"/>
      <c r="S646" s="774"/>
      <c r="T646" s="774"/>
      <c r="U646" s="774"/>
      <c r="V646" s="775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70</v>
      </c>
      <c r="Q647" s="774"/>
      <c r="R647" s="774"/>
      <c r="S647" s="774"/>
      <c r="T647" s="774"/>
      <c r="U647" s="774"/>
      <c r="V647" s="775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72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30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70</v>
      </c>
      <c r="Q650" s="774"/>
      <c r="R650" s="774"/>
      <c r="S650" s="774"/>
      <c r="T650" s="774"/>
      <c r="U650" s="774"/>
      <c r="V650" s="775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70</v>
      </c>
      <c r="Q651" s="774"/>
      <c r="R651" s="774"/>
      <c r="S651" s="774"/>
      <c r="T651" s="774"/>
      <c r="U651" s="774"/>
      <c r="V651" s="775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1047</v>
      </c>
      <c r="Q652" s="815"/>
      <c r="R652" s="815"/>
      <c r="S652" s="815"/>
      <c r="T652" s="815"/>
      <c r="U652" s="815"/>
      <c r="V652" s="80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6292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6355.42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1048</v>
      </c>
      <c r="Q653" s="815"/>
      <c r="R653" s="815"/>
      <c r="S653" s="815"/>
      <c r="T653" s="815"/>
      <c r="U653" s="815"/>
      <c r="V653" s="804"/>
      <c r="W653" s="37" t="s">
        <v>68</v>
      </c>
      <c r="X653" s="763">
        <f>IFERROR(SUM(BM22:BM649),"0")</f>
        <v>6583.3125785325801</v>
      </c>
      <c r="Y653" s="763">
        <f>IFERROR(SUM(BN22:BN649),"0")</f>
        <v>6650.21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1049</v>
      </c>
      <c r="Q654" s="815"/>
      <c r="R654" s="815"/>
      <c r="S654" s="815"/>
      <c r="T654" s="815"/>
      <c r="U654" s="815"/>
      <c r="V654" s="804"/>
      <c r="W654" s="37" t="s">
        <v>1050</v>
      </c>
      <c r="X654" s="38">
        <f>ROUNDUP(SUM(BO22:BO649),0)</f>
        <v>10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1051</v>
      </c>
      <c r="Q655" s="815"/>
      <c r="R655" s="815"/>
      <c r="S655" s="815"/>
      <c r="T655" s="815"/>
      <c r="U655" s="815"/>
      <c r="V655" s="804"/>
      <c r="W655" s="37" t="s">
        <v>68</v>
      </c>
      <c r="X655" s="763">
        <f>GrossWeightTotal+PalletQtyTotal*25</f>
        <v>6833.3125785325801</v>
      </c>
      <c r="Y655" s="763">
        <f>GrossWeightTotalR+PalletQtyTotalR*25</f>
        <v>6925.21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1052</v>
      </c>
      <c r="Q656" s="815"/>
      <c r="R656" s="815"/>
      <c r="S656" s="815"/>
      <c r="T656" s="815"/>
      <c r="U656" s="815"/>
      <c r="V656" s="80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843.87044437044437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855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1053</v>
      </c>
      <c r="Q657" s="815"/>
      <c r="R657" s="815"/>
      <c r="S657" s="815"/>
      <c r="T657" s="815"/>
      <c r="U657" s="815"/>
      <c r="V657" s="80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11.08846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83" t="s">
        <v>111</v>
      </c>
      <c r="D659" s="868"/>
      <c r="E659" s="868"/>
      <c r="F659" s="868"/>
      <c r="G659" s="868"/>
      <c r="H659" s="869"/>
      <c r="I659" s="783" t="s">
        <v>333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667</v>
      </c>
      <c r="X659" s="869"/>
      <c r="Y659" s="783" t="s">
        <v>752</v>
      </c>
      <c r="Z659" s="868"/>
      <c r="AA659" s="868"/>
      <c r="AB659" s="869"/>
      <c r="AC659" s="758" t="s">
        <v>852</v>
      </c>
      <c r="AD659" s="783" t="s">
        <v>927</v>
      </c>
      <c r="AE659" s="869"/>
      <c r="AF659" s="759"/>
    </row>
    <row r="660" spans="1:32" ht="14.25" customHeight="1" thickTop="1" x14ac:dyDescent="0.2">
      <c r="A660" s="911" t="s">
        <v>1056</v>
      </c>
      <c r="B660" s="783" t="s">
        <v>62</v>
      </c>
      <c r="C660" s="783" t="s">
        <v>112</v>
      </c>
      <c r="D660" s="783" t="s">
        <v>137</v>
      </c>
      <c r="E660" s="783" t="s">
        <v>221</v>
      </c>
      <c r="F660" s="783" t="s">
        <v>246</v>
      </c>
      <c r="G660" s="783" t="s">
        <v>297</v>
      </c>
      <c r="H660" s="783" t="s">
        <v>111</v>
      </c>
      <c r="I660" s="783" t="s">
        <v>334</v>
      </c>
      <c r="J660" s="783" t="s">
        <v>359</v>
      </c>
      <c r="K660" s="783" t="s">
        <v>432</v>
      </c>
      <c r="L660" s="783" t="s">
        <v>452</v>
      </c>
      <c r="M660" s="783" t="s">
        <v>478</v>
      </c>
      <c r="N660" s="759"/>
      <c r="O660" s="783" t="s">
        <v>507</v>
      </c>
      <c r="P660" s="783" t="s">
        <v>510</v>
      </c>
      <c r="Q660" s="783" t="s">
        <v>519</v>
      </c>
      <c r="R660" s="783" t="s">
        <v>537</v>
      </c>
      <c r="S660" s="783" t="s">
        <v>547</v>
      </c>
      <c r="T660" s="783" t="s">
        <v>560</v>
      </c>
      <c r="U660" s="783" t="s">
        <v>568</v>
      </c>
      <c r="V660" s="783" t="s">
        <v>654</v>
      </c>
      <c r="W660" s="783" t="s">
        <v>668</v>
      </c>
      <c r="X660" s="783" t="s">
        <v>713</v>
      </c>
      <c r="Y660" s="783" t="s">
        <v>753</v>
      </c>
      <c r="Z660" s="783" t="s">
        <v>812</v>
      </c>
      <c r="AA660" s="783" t="s">
        <v>835</v>
      </c>
      <c r="AB660" s="783" t="s">
        <v>848</v>
      </c>
      <c r="AC660" s="783" t="s">
        <v>852</v>
      </c>
      <c r="AD660" s="783" t="s">
        <v>927</v>
      </c>
      <c r="AE660" s="783" t="s">
        <v>1026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214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54</v>
      </c>
      <c r="E662" s="46">
        <f>IFERROR(Y107*1,"0")+IFERROR(Y108*1,"0")+IFERROR(Y109*1,"0")+IFERROR(Y110*1,"0")+IFERROR(Y114*1,"0")+IFERROR(Y115*1,"0")+IFERROR(Y116*1,"0")+IFERROR(Y117*1,"0")+IFERROR(Y118*1,"0")</f>
        <v>126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201.60000000000002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155.4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492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28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25.200000000000003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4491.2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65.100000000000009</v>
      </c>
      <c r="Z662" s="46">
        <f>IFERROR(Y510*1,"0")+IFERROR(Y514*1,"0")+IFERROR(Y515*1,"0")+IFERROR(Y516*1,"0")+IFERROR(Y517*1,"0")+IFERROR(Y518*1,"0")+IFERROR(Y522*1,"0")+IFERROR(Y526*1,"0")</f>
        <v>21</v>
      </c>
      <c r="AA662" s="46">
        <f>IFERROR(Y531*1,"0")+IFERROR(Y532*1,"0")+IFERROR(Y533*1,"0")+IFERROR(Y534*1,"0")</f>
        <v>90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331.92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0"/>
        <filter val="10,00"/>
        <filter val="10,71"/>
        <filter val="105,00"/>
        <filter val="120,00"/>
        <filter val="14,29"/>
        <filter val="15,00"/>
        <filter val="150,00"/>
        <filter val="155,00"/>
        <filter val="160,00"/>
        <filter val="169,44"/>
        <filter val="176,00"/>
        <filter val="18,00"/>
        <filter val="2 100,00"/>
        <filter val="2,38"/>
        <filter val="20,00"/>
        <filter val="200,00"/>
        <filter val="210,00"/>
        <filter val="223,33"/>
        <filter val="23,81"/>
        <filter val="25,00"/>
        <filter val="28,00"/>
        <filter val="28,41"/>
        <filter val="3 250,00"/>
        <filter val="3,85"/>
        <filter val="30,00"/>
        <filter val="33,33"/>
        <filter val="35,00"/>
        <filter val="36,00"/>
        <filter val="4,17"/>
        <filter val="4,76"/>
        <filter val="405,00"/>
        <filter val="44,47"/>
        <filter val="44,63"/>
        <filter val="50,00"/>
        <filter val="500,00"/>
        <filter val="55,00"/>
        <filter val="6 292,00"/>
        <filter val="6 583,31"/>
        <filter val="6 833,31"/>
        <filter val="6,00"/>
        <filter val="60,00"/>
        <filter val="600,00"/>
        <filter val="61,90"/>
        <filter val="63,00"/>
        <filter val="7,00"/>
        <filter val="72,00"/>
        <filter val="75,00"/>
        <filter val="80,00"/>
        <filter val="84,00"/>
        <filter val="843,87"/>
        <filter val="90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