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37E804-6005-4B8F-B101-811228DDBA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P181" i="1"/>
  <c r="BO181" i="1"/>
  <c r="BN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Z156" i="1" s="1"/>
  <c r="Y152" i="1"/>
  <c r="X149" i="1"/>
  <c r="X148" i="1"/>
  <c r="BO147" i="1"/>
  <c r="BM147" i="1"/>
  <c r="Z147" i="1"/>
  <c r="Z148" i="1" s="1"/>
  <c r="Y147" i="1"/>
  <c r="Y148" i="1" s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BO110" i="1"/>
  <c r="BM110" i="1"/>
  <c r="Z110" i="1"/>
  <c r="Z112" i="1" s="1"/>
  <c r="Y110" i="1"/>
  <c r="Y112" i="1" s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9" i="1" s="1"/>
  <c r="BO22" i="1"/>
  <c r="BM22" i="1"/>
  <c r="X296" i="1" s="1"/>
  <c r="Z22" i="1"/>
  <c r="Z23" i="1" s="1"/>
  <c r="Y22" i="1"/>
  <c r="Y23" i="1" s="1"/>
  <c r="P22" i="1"/>
  <c r="H10" i="1"/>
  <c r="A9" i="1"/>
  <c r="D7" i="1"/>
  <c r="Q6" i="1"/>
  <c r="P2" i="1"/>
  <c r="Y33" i="1" l="1"/>
  <c r="BN29" i="1"/>
  <c r="BN31" i="1"/>
  <c r="Y120" i="1"/>
  <c r="BN118" i="1"/>
  <c r="BN130" i="1"/>
  <c r="BP130" i="1"/>
  <c r="Y131" i="1"/>
  <c r="Y138" i="1"/>
  <c r="BN136" i="1"/>
  <c r="Z236" i="1"/>
  <c r="BN240" i="1"/>
  <c r="BP240" i="1"/>
  <c r="Y241" i="1"/>
  <c r="Y38" i="1"/>
  <c r="BP36" i="1"/>
  <c r="BN36" i="1"/>
  <c r="Y127" i="1"/>
  <c r="BP123" i="1"/>
  <c r="BN123" i="1"/>
  <c r="BP125" i="1"/>
  <c r="BN125" i="1"/>
  <c r="Y143" i="1"/>
  <c r="Y142" i="1"/>
  <c r="BP141" i="1"/>
  <c r="BN141" i="1"/>
  <c r="Y161" i="1"/>
  <c r="BP159" i="1"/>
  <c r="BN159" i="1"/>
  <c r="Y174" i="1"/>
  <c r="BP172" i="1"/>
  <c r="BN172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X297" i="1"/>
  <c r="BP64" i="1"/>
  <c r="BN64" i="1"/>
  <c r="BP81" i="1"/>
  <c r="BN81" i="1"/>
  <c r="BP82" i="1"/>
  <c r="BN82" i="1"/>
  <c r="BP85" i="1"/>
  <c r="BN85" i="1"/>
  <c r="BP97" i="1"/>
  <c r="BN97" i="1"/>
  <c r="BP99" i="1"/>
  <c r="BN99" i="1"/>
  <c r="BP101" i="1"/>
  <c r="BN101" i="1"/>
  <c r="BP103" i="1"/>
  <c r="BN103" i="1"/>
  <c r="BP105" i="1"/>
  <c r="BN105" i="1"/>
  <c r="Y157" i="1"/>
  <c r="Y156" i="1"/>
  <c r="BP152" i="1"/>
  <c r="BN152" i="1"/>
  <c r="BP153" i="1"/>
  <c r="BN153" i="1"/>
  <c r="BP154" i="1"/>
  <c r="BN154" i="1"/>
  <c r="BP155" i="1"/>
  <c r="BN155" i="1"/>
  <c r="Y265" i="1"/>
  <c r="Y264" i="1"/>
  <c r="BP262" i="1"/>
  <c r="BN262" i="1"/>
  <c r="BP263" i="1"/>
  <c r="BN263" i="1"/>
  <c r="Z32" i="1"/>
  <c r="Z38" i="1"/>
  <c r="Y66" i="1"/>
  <c r="Y76" i="1"/>
  <c r="Y87" i="1"/>
  <c r="Y94" i="1"/>
  <c r="Z106" i="1"/>
  <c r="Z119" i="1"/>
  <c r="Z126" i="1"/>
  <c r="Z137" i="1"/>
  <c r="Z161" i="1"/>
  <c r="Z174" i="1"/>
  <c r="Z189" i="1"/>
  <c r="Y199" i="1"/>
  <c r="Y208" i="1"/>
  <c r="X298" i="1"/>
  <c r="Y107" i="1"/>
  <c r="Z59" i="1"/>
  <c r="BN50" i="1"/>
  <c r="Y59" i="1"/>
  <c r="BN48" i="1"/>
  <c r="BN179" i="1"/>
  <c r="BP179" i="1"/>
  <c r="Y182" i="1"/>
  <c r="BN180" i="1"/>
  <c r="BP180" i="1"/>
  <c r="F10" i="1"/>
  <c r="J9" i="1"/>
  <c r="F9" i="1"/>
  <c r="A10" i="1"/>
  <c r="H9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9" i="1" l="1"/>
  <c r="Y297" i="1"/>
  <c r="Y295" i="1"/>
  <c r="Y296" i="1"/>
  <c r="Y298" i="1" s="1"/>
  <c r="C308" i="1"/>
  <c r="A308" i="1" l="1"/>
  <c r="B308" i="1"/>
</calcChain>
</file>

<file path=xl/sharedStrings.xml><?xml version="1.0" encoding="utf-8"?>
<sst xmlns="http://schemas.openxmlformats.org/spreadsheetml/2006/main" count="1511" uniqueCount="513">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</sst>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 t="s">
        <v>512</v>
      </c>
      <c r="I5" s="527"/>
      <c r="J5" s="527"/>
      <c r="K5" s="527"/>
      <c r="L5" s="527"/>
      <c r="M5" s="384"/>
      <c r="N5" s="61"/>
      <c r="P5" s="24" t="s">
        <v>9</v>
      </c>
      <c r="Q5" s="519">
        <v>45613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0.33333333333333331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112</v>
      </c>
      <c r="Y30" s="32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112</v>
      </c>
      <c r="Y32" s="324">
        <f>IFERROR(SUM(Y28:Y31),"0")</f>
        <v>112</v>
      </c>
      <c r="Z32" s="324">
        <f>IFERROR(IF(Z28="",0,Z28),"0")+IFERROR(IF(Z29="",0,Z29),"0")+IFERROR(IF(Z30="",0,Z30),"0")+IFERROR(IF(Z31="",0,Z31),"0")</f>
        <v>1.05392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168</v>
      </c>
      <c r="Y33" s="324">
        <f>IFERROR(SUMPRODUCT(Y28:Y31*H28:H31),"0")</f>
        <v>168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hidden="1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12</v>
      </c>
      <c r="Y48" s="323">
        <f t="shared" si="0"/>
        <v>12</v>
      </c>
      <c r="Z48" s="36">
        <f t="shared" si="1"/>
        <v>0.186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36</v>
      </c>
      <c r="Y49" s="323">
        <f t="shared" si="0"/>
        <v>36</v>
      </c>
      <c r="Z49" s="36">
        <f t="shared" si="1"/>
        <v>0.55800000000000005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269.49599999999998</v>
      </c>
      <c r="BN49" s="67">
        <f t="shared" si="3"/>
        <v>269.49599999999998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12</v>
      </c>
      <c r="Y50" s="323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12</v>
      </c>
      <c r="Y51" s="32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12</v>
      </c>
      <c r="Y52" s="323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12</v>
      </c>
      <c r="Y54" s="323">
        <f t="shared" si="0"/>
        <v>12</v>
      </c>
      <c r="Z54" s="36">
        <f t="shared" si="1"/>
        <v>0.186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12</v>
      </c>
      <c r="Y56" s="323">
        <f t="shared" si="0"/>
        <v>12</v>
      </c>
      <c r="Z56" s="36">
        <f t="shared" si="1"/>
        <v>0.186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80.635199999999998</v>
      </c>
      <c r="BN56" s="67">
        <f t="shared" si="3"/>
        <v>80.635199999999998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36</v>
      </c>
      <c r="Y57" s="323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12</v>
      </c>
      <c r="Y58" s="323">
        <f t="shared" si="0"/>
        <v>12</v>
      </c>
      <c r="Z58" s="36">
        <f t="shared" si="1"/>
        <v>0.186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156</v>
      </c>
      <c r="Y59" s="324">
        <f>IFERROR(SUM(Y47:Y58),"0")</f>
        <v>156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2.4179999999999997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1083.3600000000001</v>
      </c>
      <c r="Y60" s="324">
        <f>IFERROR(SUMPRODUCT(Y47:Y58*H47:H58),"0")</f>
        <v>1083.3600000000001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36</v>
      </c>
      <c r="Y63" s="323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72</v>
      </c>
      <c r="Y64" s="323">
        <f>IFERROR(IF(X64="","",X64),"")</f>
        <v>72</v>
      </c>
      <c r="Z64" s="36">
        <f>IFERROR(IF(X64="","",X64*0.00866),"")</f>
        <v>0.62351999999999996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375.35039999999998</v>
      </c>
      <c r="BN64" s="67">
        <f>IFERROR(Y64*I64,"0")</f>
        <v>375.35039999999998</v>
      </c>
      <c r="BO64" s="67">
        <f>IFERROR(X64/J64,"0")</f>
        <v>0.5</v>
      </c>
      <c r="BP64" s="67">
        <f>IFERROR(Y64/J64,"0")</f>
        <v>0.5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108</v>
      </c>
      <c r="Y65" s="324">
        <f>IFERROR(SUM(Y63:Y64),"0")</f>
        <v>108</v>
      </c>
      <c r="Z65" s="324">
        <f>IFERROR(IF(Z63="",0,Z63),"0")+IFERROR(IF(Z64="",0,Z64),"0")</f>
        <v>0.80423999999999995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457.2</v>
      </c>
      <c r="Y66" s="324">
        <f>IFERROR(SUMPRODUCT(Y63:Y64*H63:H64),"0")</f>
        <v>457.2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14</v>
      </c>
      <c r="Y74" s="32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14</v>
      </c>
      <c r="Y75" s="32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28</v>
      </c>
      <c r="Y76" s="324">
        <f>IFERROR(SUM(Y74:Y75),"0")</f>
        <v>28</v>
      </c>
      <c r="Z76" s="324">
        <f>IFERROR(IF(Z74="",0,Z74),"0")+IFERROR(IF(Z75="",0,Z75),"0")</f>
        <v>0.50063999999999997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100.8</v>
      </c>
      <c r="Y77" s="324">
        <f>IFERROR(SUMPRODUCT(Y74:Y75*H74:H75),"0")</f>
        <v>100.8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70</v>
      </c>
      <c r="Y82" s="323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70</v>
      </c>
      <c r="Y84" s="32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168</v>
      </c>
      <c r="Y86" s="324">
        <f>IFERROR(SUM(Y80:Y85),"0")</f>
        <v>168</v>
      </c>
      <c r="Z86" s="324">
        <f>IFERROR(IF(Z80="",0,Z80),"0")+IFERROR(IF(Z81="",0,Z81),"0")+IFERROR(IF(Z82="",0,Z82),"0")+IFERROR(IF(Z83="",0,Z83),"0")+IFERROR(IF(Z84="",0,Z84),"0")+IFERROR(IF(Z85="",0,Z85),"0")</f>
        <v>3.0038400000000003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613.20000000000005</v>
      </c>
      <c r="Y87" s="324">
        <f>IFERROR(SUMPRODUCT(Y80:Y85*H80:H85),"0")</f>
        <v>613.20000000000005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36</v>
      </c>
      <c r="Y97" s="32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12</v>
      </c>
      <c r="Y98" s="323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84</v>
      </c>
      <c r="Y99" s="323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12</v>
      </c>
      <c r="Y100" s="323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12</v>
      </c>
      <c r="Y102" s="323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96</v>
      </c>
      <c r="Y103" s="323">
        <f t="shared" si="12"/>
        <v>96</v>
      </c>
      <c r="Z103" s="36">
        <f t="shared" si="13"/>
        <v>1.488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12</v>
      </c>
      <c r="Y104" s="323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12</v>
      </c>
      <c r="Y105" s="323">
        <f t="shared" si="12"/>
        <v>12</v>
      </c>
      <c r="Z105" s="36">
        <f t="shared" si="13"/>
        <v>0.186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80.231999999999999</v>
      </c>
      <c r="BN105" s="67">
        <f t="shared" si="15"/>
        <v>80.231999999999999</v>
      </c>
      <c r="BO105" s="67">
        <f t="shared" si="16"/>
        <v>0.14285714285714285</v>
      </c>
      <c r="BP105" s="67">
        <f t="shared" si="17"/>
        <v>0.14285714285714285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312</v>
      </c>
      <c r="Y106" s="324">
        <f>IFERROR(SUM(Y97:Y105),"0")</f>
        <v>312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4.8360000000000003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2189.7600000000002</v>
      </c>
      <c r="Y107" s="324">
        <f>IFERROR(SUMPRODUCT(Y97:Y105*H97:H105),"0")</f>
        <v>2189.7600000000002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70</v>
      </c>
      <c r="Y110" s="323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98</v>
      </c>
      <c r="Y111" s="323">
        <f>IFERROR(IF(X111="","",X111),"")</f>
        <v>98</v>
      </c>
      <c r="Z111" s="36">
        <f>IFERROR(IF(X111="","",X111*0.01788),"")</f>
        <v>1.75224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362.95279999999997</v>
      </c>
      <c r="BN111" s="67">
        <f>IFERROR(Y111*I111,"0")</f>
        <v>362.95279999999997</v>
      </c>
      <c r="BO111" s="67">
        <f>IFERROR(X111/J111,"0")</f>
        <v>1.4</v>
      </c>
      <c r="BP111" s="67">
        <f>IFERROR(Y111/J111,"0")</f>
        <v>1.4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168</v>
      </c>
      <c r="Y112" s="324">
        <f>IFERROR(SUM(Y110:Y111),"0")</f>
        <v>168</v>
      </c>
      <c r="Z112" s="324">
        <f>IFERROR(IF(Z110="",0,Z110),"0")+IFERROR(IF(Z111="",0,Z111),"0")</f>
        <v>3.0038400000000003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504</v>
      </c>
      <c r="Y113" s="324">
        <f>IFERROR(SUMPRODUCT(Y110:Y111*H110:H111),"0")</f>
        <v>504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14</v>
      </c>
      <c r="Y116" s="32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56</v>
      </c>
      <c r="Y118" s="323">
        <f>IFERROR(IF(X118="","",X118),"")</f>
        <v>56</v>
      </c>
      <c r="Z118" s="36">
        <f>IFERROR(IF(X118="","",X118*0.01788),"")</f>
        <v>1.0012799999999999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207.40159999999997</v>
      </c>
      <c r="BN118" s="67">
        <f>IFERROR(Y118*I118,"0")</f>
        <v>207.40159999999997</v>
      </c>
      <c r="BO118" s="67">
        <f>IFERROR(X118/J118,"0")</f>
        <v>0.8</v>
      </c>
      <c r="BP118" s="67">
        <f>IFERROR(Y118/J118,"0")</f>
        <v>0.8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70</v>
      </c>
      <c r="Y119" s="324">
        <f>IFERROR(SUM(Y116:Y118),"0")</f>
        <v>70</v>
      </c>
      <c r="Z119" s="324">
        <f>IFERROR(IF(Z116="",0,Z116),"0")+IFERROR(IF(Z117="",0,Z117),"0")+IFERROR(IF(Z118="",0,Z118),"0")</f>
        <v>1.2515999999999998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210</v>
      </c>
      <c r="Y120" s="324">
        <f>IFERROR(SUMPRODUCT(Y116:Y118*H116:H118),"0")</f>
        <v>210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28</v>
      </c>
      <c r="Y124" s="32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28</v>
      </c>
      <c r="Y125" s="323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91.839999999999989</v>
      </c>
      <c r="BN125" s="67">
        <f>IFERROR(Y125*I125,"0")</f>
        <v>91.839999999999989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56</v>
      </c>
      <c r="Y126" s="324">
        <f>IFERROR(SUM(Y123:Y125),"0")</f>
        <v>56</v>
      </c>
      <c r="Z126" s="324">
        <f>IFERROR(IF(Z123="",0,Z123),"0")+IFERROR(IF(Z124="",0,Z124),"0")+IFERROR(IF(Z125="",0,Z125),"0")</f>
        <v>1.0012799999999999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168</v>
      </c>
      <c r="Y127" s="324">
        <f>IFERROR(SUMPRODUCT(Y123:Y125*H123:H125),"0")</f>
        <v>168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12</v>
      </c>
      <c r="Y153" s="32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36</v>
      </c>
      <c r="Y154" s="323">
        <f>IFERROR(IF(X154="","",X154),"")</f>
        <v>36</v>
      </c>
      <c r="Z154" s="36">
        <f>IFERROR(IF(X154="","",X154*0.00866),"")</f>
        <v>0.31175999999999998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187.67519999999999</v>
      </c>
      <c r="BN154" s="67">
        <f>IFERROR(Y154*I154,"0")</f>
        <v>187.67519999999999</v>
      </c>
      <c r="BO154" s="67">
        <f>IFERROR(X154/J154,"0")</f>
        <v>0.25</v>
      </c>
      <c r="BP154" s="67">
        <f>IFERROR(Y154/J154,"0")</f>
        <v>0.25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48</v>
      </c>
      <c r="Y156" s="324">
        <f>IFERROR(SUM(Y152:Y155),"0")</f>
        <v>48</v>
      </c>
      <c r="Z156" s="324">
        <f>IFERROR(IF(Z152="",0,Z152),"0")+IFERROR(IF(Z153="",0,Z153),"0")+IFERROR(IF(Z154="",0,Z154),"0")+IFERROR(IF(Z155="",0,Z155),"0")</f>
        <v>0.41567999999999994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240</v>
      </c>
      <c r="Y157" s="324">
        <f>IFERROR(SUMPRODUCT(Y152:Y155*H152:H155),"0")</f>
        <v>240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42</v>
      </c>
      <c r="Y166" s="323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70</v>
      </c>
      <c r="Y167" s="323">
        <f>IFERROR(IF(X167="","",X167),"")</f>
        <v>70</v>
      </c>
      <c r="Z167" s="36">
        <f>IFERROR(IF(X167="","",X167*0.01788),"")</f>
        <v>1.2516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140</v>
      </c>
      <c r="Y169" s="324">
        <f>IFERROR(SUM(Y166:Y168),"0")</f>
        <v>140</v>
      </c>
      <c r="Z169" s="324">
        <f>IFERROR(IF(Z166="",0,Z166),"0")+IFERROR(IF(Z167="",0,Z167),"0")+IFERROR(IF(Z168="",0,Z168),"0")</f>
        <v>2.5031999999999996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420</v>
      </c>
      <c r="Y170" s="324">
        <f>IFERROR(SUMPRODUCT(Y166:Y168*H166:H168),"0")</f>
        <v>420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28</v>
      </c>
      <c r="Y179" s="323">
        <f>IFERROR(IF(X179="","",X179),"")</f>
        <v>28</v>
      </c>
      <c r="Z179" s="36">
        <f>IFERROR(IF(X179="","",X179*0.01788),"")</f>
        <v>0.50063999999999997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86.900800000000004</v>
      </c>
      <c r="BN179" s="67">
        <f>IFERROR(Y179*I179,"0")</f>
        <v>86.900800000000004</v>
      </c>
      <c r="BO179" s="67">
        <f>IFERROR(X179/J179,"0")</f>
        <v>0.4</v>
      </c>
      <c r="BP179" s="67">
        <f>IFERROR(Y179/J179,"0")</f>
        <v>0.4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28</v>
      </c>
      <c r="Y180" s="323">
        <f>IFERROR(IF(X180="","",X180),"")</f>
        <v>28</v>
      </c>
      <c r="Z180" s="36">
        <f>IFERROR(IF(X180="","",X180*0.01788),"")</f>
        <v>0.50063999999999997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86.900800000000004</v>
      </c>
      <c r="BN180" s="67">
        <f>IFERROR(Y180*I180,"0")</f>
        <v>86.900800000000004</v>
      </c>
      <c r="BO180" s="67">
        <f>IFERROR(X180/J180,"0")</f>
        <v>0.4</v>
      </c>
      <c r="BP180" s="67">
        <f>IFERROR(Y180/J180,"0")</f>
        <v>0.4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14</v>
      </c>
      <c r="Y181" s="323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43.450400000000002</v>
      </c>
      <c r="BN181" s="67">
        <f>IFERROR(Y181*I181,"0")</f>
        <v>43.450400000000002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70</v>
      </c>
      <c r="Y182" s="324">
        <f>IFERROR(SUM(Y179:Y181),"0")</f>
        <v>70</v>
      </c>
      <c r="Z182" s="324">
        <f>IFERROR(IF(Z179="",0,Z179),"0")+IFERROR(IF(Z180="",0,Z180),"0")+IFERROR(IF(Z181="",0,Z181),"0")</f>
        <v>1.2515999999999998</v>
      </c>
      <c r="AA182" s="325"/>
      <c r="AB182" s="325"/>
      <c r="AC182" s="325"/>
    </row>
    <row r="183" spans="1:68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168</v>
      </c>
      <c r="Y183" s="324">
        <f>IFERROR(SUMPRODUCT(Y179:Y181*H179:H181),"0")</f>
        <v>168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84</v>
      </c>
      <c r="Y186" s="323">
        <f>IFERROR(IF(X186="","",X186),"")</f>
        <v>84</v>
      </c>
      <c r="Z186" s="36">
        <f>IFERROR(IF(X186="","",X186*0.0155),"")</f>
        <v>1.302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84</v>
      </c>
      <c r="Y189" s="324">
        <f>IFERROR(SUM(Y186:Y188),"0")</f>
        <v>84</v>
      </c>
      <c r="Z189" s="324">
        <f>IFERROR(IF(Z186="",0,Z186),"0")+IFERROR(IF(Z187="",0,Z187),"0")+IFERROR(IF(Z188="",0,Z188),"0")</f>
        <v>1.302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470.4</v>
      </c>
      <c r="Y190" s="324">
        <f>IFERROR(SUMPRODUCT(Y186:Y188*H186:H188),"0")</f>
        <v>470.4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0</v>
      </c>
      <c r="Y199" s="324">
        <f>IFERROR(SUM(Y193:Y198),"0")</f>
        <v>0</v>
      </c>
      <c r="Z199" s="324">
        <f>IFERROR(IF(Z193="",0,Z193),"0")+IFERROR(IF(Z194="",0,Z194),"0")+IFERROR(IF(Z195="",0,Z195),"0")+IFERROR(IF(Z196="",0,Z196),"0")+IFERROR(IF(Z197="",0,Z197),"0")+IFERROR(IF(Z198="",0,Z198),"0")</f>
        <v>0</v>
      </c>
      <c r="AA199" s="325"/>
      <c r="AB199" s="325"/>
      <c r="AC199" s="325"/>
    </row>
    <row r="200" spans="1:68" hidden="1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0</v>
      </c>
      <c r="Y200" s="324">
        <f>IFERROR(SUMPRODUCT(Y193:Y198*H193:H198),"0")</f>
        <v>0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36</v>
      </c>
      <c r="Y206" s="323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36</v>
      </c>
      <c r="Y207" s="324">
        <f>IFERROR(SUM(Y203:Y206),"0")</f>
        <v>36</v>
      </c>
      <c r="Z207" s="324">
        <f>IFERROR(IF(Z203="",0,Z203),"0")+IFERROR(IF(Z204="",0,Z204),"0")+IFERROR(IF(Z205="",0,Z205),"0")+IFERROR(IF(Z206="",0,Z206),"0")</f>
        <v>0.55800000000000005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259.2</v>
      </c>
      <c r="Y208" s="324">
        <f>IFERROR(SUMPRODUCT(Y203:Y206*H203:H206),"0")</f>
        <v>259.2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hidden="1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hidden="1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24</v>
      </c>
      <c r="Y234" s="323">
        <f>IFERROR(IF(X234="","",X234),"")</f>
        <v>24</v>
      </c>
      <c r="Z234" s="36">
        <f>IFERROR(IF(X234="","",X234*0.0155),"")</f>
        <v>0.372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126.28799999999998</v>
      </c>
      <c r="BN234" s="67">
        <f>IFERROR(Y234*I234,"0")</f>
        <v>126.28799999999998</v>
      </c>
      <c r="BO234" s="67">
        <f>IFERROR(X234/J234,"0")</f>
        <v>0.2857142857142857</v>
      </c>
      <c r="BP234" s="67">
        <f>IFERROR(Y234/J234,"0")</f>
        <v>0.2857142857142857</v>
      </c>
    </row>
    <row r="235" spans="1:68" ht="27" hidden="1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24</v>
      </c>
      <c r="Y236" s="324">
        <f>IFERROR(SUM(Y234:Y235),"0")</f>
        <v>24</v>
      </c>
      <c r="Z236" s="324">
        <f>IFERROR(IF(Z234="",0,Z234),"0")+IFERROR(IF(Z235="",0,Z235),"0")</f>
        <v>0.372</v>
      </c>
      <c r="AA236" s="325"/>
      <c r="AB236" s="325"/>
      <c r="AC236" s="325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120</v>
      </c>
      <c r="Y237" s="324">
        <f>IFERROR(SUMPRODUCT(Y234:Y235*H234:H235),"0")</f>
        <v>120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36</v>
      </c>
      <c r="Y262" s="323">
        <f>IFERROR(IF(X262="","",X262),"")</f>
        <v>36</v>
      </c>
      <c r="Z262" s="36">
        <f>IFERROR(IF(X262="","",X262*0.0155),"")</f>
        <v>0.55800000000000005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225.35999999999999</v>
      </c>
      <c r="BN262" s="67">
        <f>IFERROR(Y262*I262,"0")</f>
        <v>225.35999999999999</v>
      </c>
      <c r="BO262" s="67">
        <f>IFERROR(X262/J262,"0")</f>
        <v>0.42857142857142855</v>
      </c>
      <c r="BP262" s="67">
        <f>IFERROR(Y262/J262,"0")</f>
        <v>0.42857142857142855</v>
      </c>
    </row>
    <row r="263" spans="1:68" ht="27" hidden="1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36</v>
      </c>
      <c r="Y264" s="324">
        <f>IFERROR(SUM(Y262:Y263),"0")</f>
        <v>36</v>
      </c>
      <c r="Z264" s="324">
        <f>IFERROR(IF(Z262="",0,Z262),"0")+IFERROR(IF(Z263="",0,Z263),"0")</f>
        <v>0.55800000000000005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216</v>
      </c>
      <c r="Y265" s="324">
        <f>IFERROR(SUMPRODUCT(Y262:Y263*H262:H263),"0")</f>
        <v>216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14</v>
      </c>
      <c r="Y267" s="323">
        <f>IFERROR(IF(X267="","",X267),"")</f>
        <v>14</v>
      </c>
      <c r="Z267" s="36">
        <f>IFERROR(IF(X267="","",X267*0.00936),"")</f>
        <v>0.13103999999999999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40.468400000000003</v>
      </c>
      <c r="BN267" s="67">
        <f>IFERROR(Y267*I267,"0")</f>
        <v>40.468400000000003</v>
      </c>
      <c r="BO267" s="67">
        <f>IFERROR(X267/J267,"0")</f>
        <v>0.1111111111111111</v>
      </c>
      <c r="BP267" s="67">
        <f>IFERROR(Y267/J267,"0")</f>
        <v>0.1111111111111111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60</v>
      </c>
      <c r="Y268" s="323">
        <f>IFERROR(IF(X268="","",X268),"")</f>
        <v>60</v>
      </c>
      <c r="Z268" s="36">
        <f>IFERROR(IF(X268="","",X268*0.0155),"")</f>
        <v>0.92999999999999994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314.10000000000002</v>
      </c>
      <c r="BN268" s="67">
        <f>IFERROR(Y268*I268,"0")</f>
        <v>314.10000000000002</v>
      </c>
      <c r="BO268" s="67">
        <f>IFERROR(X268/J268,"0")</f>
        <v>0.7142857142857143</v>
      </c>
      <c r="BP268" s="67">
        <f>IFERROR(Y268/J268,"0")</f>
        <v>0.7142857142857143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102</v>
      </c>
      <c r="Y270" s="324">
        <f>IFERROR(SUM(Y267:Y269),"0")</f>
        <v>102</v>
      </c>
      <c r="Z270" s="324">
        <f>IFERROR(IF(Z267="",0,Z267),"0")+IFERROR(IF(Z268="",0,Z268),"0")+IFERROR(IF(Z269="",0,Z269),"0")</f>
        <v>1.3231199999999999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400.52000000000004</v>
      </c>
      <c r="Y271" s="324">
        <f>IFERROR(SUMPRODUCT(Y267:Y269*H267:H269),"0")</f>
        <v>400.52000000000004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hidden="1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42</v>
      </c>
      <c r="Y278" s="323">
        <f t="shared" si="24"/>
        <v>42</v>
      </c>
      <c r="Z278" s="36">
        <f t="shared" si="29"/>
        <v>0.39312000000000002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134.06400000000002</v>
      </c>
      <c r="BN278" s="67">
        <f t="shared" si="26"/>
        <v>134.06400000000002</v>
      </c>
      <c r="BO278" s="67">
        <f t="shared" si="27"/>
        <v>0.33333333333333331</v>
      </c>
      <c r="BP278" s="67">
        <f t="shared" si="28"/>
        <v>0.33333333333333331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0</v>
      </c>
      <c r="Y281" s="323">
        <f t="shared" si="24"/>
        <v>0</v>
      </c>
      <c r="Z281" s="36">
        <f t="shared" si="29"/>
        <v>0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42</v>
      </c>
      <c r="Y293" s="324">
        <f>IFERROR(SUM(Y273:Y292),"0")</f>
        <v>42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0.39312000000000002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126</v>
      </c>
      <c r="Y294" s="324">
        <f>IFERROR(SUMPRODUCT(Y273:Y292*H273:H292),"0")</f>
        <v>126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7944.68</v>
      </c>
      <c r="Y295" s="324">
        <f>IFERROR(Y24+Y33+Y39+Y44+Y60+Y66+Y71+Y77+Y87+Y94+Y107+Y113+Y120+Y127+Y132+Y138+Y143+Y149+Y157+Y162+Y170+Y175+Y183+Y190+Y200+Y208+Y213+Y218+Y224+Y230+Y237+Y242+Y248+Y256+Y260+Y265+Y271+Y294,"0")</f>
        <v>7944.68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8672.4956000000002</v>
      </c>
      <c r="Y296" s="324">
        <f>IFERROR(SUM(BN22:BN292),"0")</f>
        <v>8672.4956000000002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21</v>
      </c>
      <c r="Y297" s="38">
        <f>ROUNDUP(SUM(BP22:BP292),0)</f>
        <v>21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9197.4956000000002</v>
      </c>
      <c r="Y298" s="324">
        <f>GrossWeightTotalR+PalletQtyTotalR*25</f>
        <v>9197.4956000000002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1774</v>
      </c>
      <c r="Y299" s="324">
        <f>IFERROR(Y23+Y32+Y38+Y43+Y59+Y65+Y70+Y76+Y86+Y93+Y106+Y112+Y119+Y126+Y131+Y137+Y142+Y148+Y156+Y161+Y169+Y174+Y182+Y189+Y199+Y207+Y212+Y217+Y223+Y229+Y236+Y241+Y247+Y255+Y259+Y264+Y270+Y293,"0")</f>
        <v>1774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26.681119999999996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168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1083.3600000000001</v>
      </c>
      <c r="G305" s="46">
        <f>IFERROR(X63*H63,"0")+IFERROR(X64*H64,"0")</f>
        <v>457.2</v>
      </c>
      <c r="H305" s="46">
        <f>IFERROR(X69*H69,"0")</f>
        <v>0</v>
      </c>
      <c r="I305" s="46">
        <f>IFERROR(X74*H74,"0")+IFERROR(X75*H75,"0")</f>
        <v>100.8</v>
      </c>
      <c r="J305" s="46">
        <f>IFERROR(X80*H80,"0")+IFERROR(X81*H81,"0")+IFERROR(X82*H82,"0")+IFERROR(X83*H83,"0")+IFERROR(X84*H84,"0")+IFERROR(X85*H85,"0")</f>
        <v>613.20000000000005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2189.7600000000002</v>
      </c>
      <c r="M305" s="46">
        <f>IFERROR(X110*H110,"0")+IFERROR(X111*H111,"0")</f>
        <v>504</v>
      </c>
      <c r="N305" s="320"/>
      <c r="O305" s="46">
        <f>IFERROR(X116*H116,"0")+IFERROR(X117*H117,"0")+IFERROR(X118*H118,"0")</f>
        <v>210</v>
      </c>
      <c r="P305" s="46">
        <f>IFERROR(X123*H123,"0")+IFERROR(X124*H124,"0")+IFERROR(X125*H125,"0")</f>
        <v>168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240</v>
      </c>
      <c r="V305" s="46">
        <f>IFERROR(X166*H166,"0")+IFERROR(X167*H167,"0")+IFERROR(X168*H168,"0")+IFERROR(X172*H172,"0")+IFERROR(X173*H173,"0")</f>
        <v>420</v>
      </c>
      <c r="W305" s="46">
        <f>IFERROR(X179*H179,"0")+IFERROR(X180*H180,"0")+IFERROR(X181*H181,"0")</f>
        <v>168</v>
      </c>
      <c r="X305" s="46">
        <f>IFERROR(X186*H186,"0")+IFERROR(X187*H187,"0")+IFERROR(X188*H188,"0")</f>
        <v>470.4</v>
      </c>
      <c r="Y305" s="46">
        <f>IFERROR(X193*H193,"0")+IFERROR(X194*H194,"0")+IFERROR(X195*H195,"0")+IFERROR(X196*H196,"0")+IFERROR(X197*H197,"0")+IFERROR(X198*H198,"0")</f>
        <v>0</v>
      </c>
      <c r="Z305" s="46">
        <f>IFERROR(X203*H203,"0")+IFERROR(X204*H204,"0")+IFERROR(X205*H205,"0")+IFERROR(X206*H206,"0")</f>
        <v>259.2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120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742.52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4819.92</v>
      </c>
      <c r="B308" s="60">
        <f>SUMPRODUCT(--(BB:BB="ПГП"),--(W:W="кор"),H:H,Y:Y)+SUMPRODUCT(--(BB:BB="ПГП"),--(W:W="кг"),Y:Y)</f>
        <v>3124.7599999999993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3,36"/>
        <filter val="1 774,00"/>
        <filter val="100,80"/>
        <filter val="102,00"/>
        <filter val="108,00"/>
        <filter val="112,00"/>
        <filter val="12,00"/>
        <filter val="120,00"/>
        <filter val="126,00"/>
        <filter val="14,00"/>
        <filter val="140,00"/>
        <filter val="156,00"/>
        <filter val="168,00"/>
        <filter val="2 189,76"/>
        <filter val="21"/>
        <filter val="210,00"/>
        <filter val="216,00"/>
        <filter val="24,00"/>
        <filter val="240,00"/>
        <filter val="259,20"/>
        <filter val="28,00"/>
        <filter val="30,24"/>
        <filter val="312,00"/>
        <filter val="36,00"/>
        <filter val="400,52"/>
        <filter val="42,00"/>
        <filter val="420,00"/>
        <filter val="457,20"/>
        <filter val="470,40"/>
        <filter val="48,00"/>
        <filter val="504,00"/>
        <filter val="56,00"/>
        <filter val="60,00"/>
        <filter val="613,20"/>
        <filter val="7 944,68"/>
        <filter val="70,00"/>
        <filter val="72,00"/>
        <filter val="8 672,50"/>
        <filter val="84,00"/>
        <filter val="9 197,5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