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9B6F5F-78F9-47E4-9286-A849466BC4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Z292" i="1" s="1"/>
  <c r="Y272" i="1"/>
  <c r="Y293" i="1" s="1"/>
  <c r="X270" i="1"/>
  <c r="X269" i="1"/>
  <c r="BO268" i="1"/>
  <c r="BM268" i="1"/>
  <c r="Z268" i="1"/>
  <c r="Y268" i="1"/>
  <c r="BP268" i="1" s="1"/>
  <c r="P268" i="1"/>
  <c r="BO267" i="1"/>
  <c r="BM267" i="1"/>
  <c r="Z267" i="1"/>
  <c r="Y267" i="1"/>
  <c r="BO266" i="1"/>
  <c r="BM266" i="1"/>
  <c r="Z266" i="1"/>
  <c r="Z269" i="1" s="1"/>
  <c r="Y266" i="1"/>
  <c r="X264" i="1"/>
  <c r="X263" i="1"/>
  <c r="BO262" i="1"/>
  <c r="BM262" i="1"/>
  <c r="Z262" i="1"/>
  <c r="Y262" i="1"/>
  <c r="BP262" i="1" s="1"/>
  <c r="BO261" i="1"/>
  <c r="BM261" i="1"/>
  <c r="Z261" i="1"/>
  <c r="Z263" i="1" s="1"/>
  <c r="Y261" i="1"/>
  <c r="Y264" i="1" s="1"/>
  <c r="X259" i="1"/>
  <c r="X258" i="1"/>
  <c r="BO257" i="1"/>
  <c r="BM257" i="1"/>
  <c r="Z257" i="1"/>
  <c r="Z258" i="1" s="1"/>
  <c r="Y257" i="1"/>
  <c r="X255" i="1"/>
  <c r="X254" i="1"/>
  <c r="BO253" i="1"/>
  <c r="BM253" i="1"/>
  <c r="Z253" i="1"/>
  <c r="Y253" i="1"/>
  <c r="BP253" i="1" s="1"/>
  <c r="BO252" i="1"/>
  <c r="BM252" i="1"/>
  <c r="Z252" i="1"/>
  <c r="Y252" i="1"/>
  <c r="BP252" i="1" s="1"/>
  <c r="BO251" i="1"/>
  <c r="BM251" i="1"/>
  <c r="Z251" i="1"/>
  <c r="Z254" i="1" s="1"/>
  <c r="Y251" i="1"/>
  <c r="Y255" i="1" s="1"/>
  <c r="X247" i="1"/>
  <c r="X246" i="1"/>
  <c r="BO245" i="1"/>
  <c r="BM245" i="1"/>
  <c r="Z245" i="1"/>
  <c r="Z246" i="1" s="1"/>
  <c r="Y245" i="1"/>
  <c r="Y247" i="1" s="1"/>
  <c r="X241" i="1"/>
  <c r="X240" i="1"/>
  <c r="BO239" i="1"/>
  <c r="BM239" i="1"/>
  <c r="Z239" i="1"/>
  <c r="Z240" i="1" s="1"/>
  <c r="Y239" i="1"/>
  <c r="Y241" i="1" s="1"/>
  <c r="P239" i="1"/>
  <c r="X236" i="1"/>
  <c r="X235" i="1"/>
  <c r="BO234" i="1"/>
  <c r="BM234" i="1"/>
  <c r="Z234" i="1"/>
  <c r="Y234" i="1"/>
  <c r="BP234" i="1" s="1"/>
  <c r="P234" i="1"/>
  <c r="BO233" i="1"/>
  <c r="BM233" i="1"/>
  <c r="Z233" i="1"/>
  <c r="Y233" i="1"/>
  <c r="P233" i="1"/>
  <c r="X229" i="1"/>
  <c r="X228" i="1"/>
  <c r="BO227" i="1"/>
  <c r="BM227" i="1"/>
  <c r="Z227" i="1"/>
  <c r="Z228" i="1" s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BP186" i="1" s="1"/>
  <c r="P186" i="1"/>
  <c r="BO185" i="1"/>
  <c r="BM185" i="1"/>
  <c r="Z185" i="1"/>
  <c r="Y185" i="1"/>
  <c r="Y189" i="1" s="1"/>
  <c r="P185" i="1"/>
  <c r="X182" i="1"/>
  <c r="X181" i="1"/>
  <c r="BO180" i="1"/>
  <c r="BM180" i="1"/>
  <c r="Z180" i="1"/>
  <c r="Y180" i="1"/>
  <c r="BP180" i="1" s="1"/>
  <c r="BO179" i="1"/>
  <c r="BM179" i="1"/>
  <c r="Z179" i="1"/>
  <c r="Y179" i="1"/>
  <c r="BP179" i="1" s="1"/>
  <c r="BO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BO115" i="1"/>
  <c r="BM115" i="1"/>
  <c r="Z115" i="1"/>
  <c r="Y115" i="1"/>
  <c r="P115" i="1"/>
  <c r="X112" i="1"/>
  <c r="X111" i="1"/>
  <c r="BO110" i="1"/>
  <c r="BM110" i="1"/>
  <c r="Z110" i="1"/>
  <c r="Y110" i="1"/>
  <c r="BO109" i="1"/>
  <c r="BM109" i="1"/>
  <c r="Z109" i="1"/>
  <c r="Z111" i="1" s="1"/>
  <c r="Y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Z93" i="1" s="1"/>
  <c r="Y90" i="1"/>
  <c r="BN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P64" i="1"/>
  <c r="BO63" i="1"/>
  <c r="BM63" i="1"/>
  <c r="Z63" i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76" i="1" l="1"/>
  <c r="BN75" i="1"/>
  <c r="Y87" i="1"/>
  <c r="BN91" i="1"/>
  <c r="Z118" i="1"/>
  <c r="Z125" i="1"/>
  <c r="BN122" i="1"/>
  <c r="BN124" i="1"/>
  <c r="BN151" i="1"/>
  <c r="BP151" i="1"/>
  <c r="BN152" i="1"/>
  <c r="BN153" i="1"/>
  <c r="BN154" i="1"/>
  <c r="Y155" i="1"/>
  <c r="Z160" i="1"/>
  <c r="BN158" i="1"/>
  <c r="Z173" i="1"/>
  <c r="BN171" i="1"/>
  <c r="Z235" i="1"/>
  <c r="BN239" i="1"/>
  <c r="BP239" i="1"/>
  <c r="Y240" i="1"/>
  <c r="X294" i="1"/>
  <c r="Y32" i="1"/>
  <c r="Y38" i="1"/>
  <c r="BN37" i="1"/>
  <c r="Y59" i="1"/>
  <c r="Z65" i="1"/>
  <c r="BN63" i="1"/>
  <c r="BP63" i="1"/>
  <c r="Y66" i="1"/>
  <c r="Z76" i="1"/>
  <c r="Z86" i="1"/>
  <c r="BN80" i="1"/>
  <c r="BP80" i="1"/>
  <c r="BN83" i="1"/>
  <c r="BN84" i="1"/>
  <c r="Y119" i="1"/>
  <c r="BN117" i="1"/>
  <c r="Y126" i="1"/>
  <c r="BN129" i="1"/>
  <c r="BP129" i="1"/>
  <c r="Y130" i="1"/>
  <c r="Y137" i="1"/>
  <c r="BN135" i="1"/>
  <c r="Y160" i="1"/>
  <c r="Y168" i="1"/>
  <c r="Z168" i="1"/>
  <c r="BN166" i="1"/>
  <c r="Y173" i="1"/>
  <c r="BN178" i="1"/>
  <c r="BP178" i="1"/>
  <c r="BN179" i="1"/>
  <c r="BN180" i="1"/>
  <c r="Y181" i="1"/>
  <c r="Z188" i="1"/>
  <c r="BN185" i="1"/>
  <c r="BP185" i="1"/>
  <c r="BN187" i="1"/>
  <c r="Y198" i="1"/>
  <c r="Y207" i="1"/>
  <c r="BN203" i="1"/>
  <c r="BN205" i="1"/>
  <c r="BN234" i="1"/>
  <c r="BN251" i="1"/>
  <c r="BP251" i="1"/>
  <c r="BN252" i="1"/>
  <c r="BN253" i="1"/>
  <c r="Y254" i="1"/>
  <c r="BN261" i="1"/>
  <c r="BP261" i="1"/>
  <c r="BN262" i="1"/>
  <c r="Y263" i="1"/>
  <c r="BN268" i="1"/>
  <c r="H9" i="1"/>
  <c r="A10" i="1"/>
  <c r="X295" i="1"/>
  <c r="X296" i="1"/>
  <c r="X298" i="1"/>
  <c r="BN29" i="1"/>
  <c r="BP29" i="1"/>
  <c r="BN31" i="1"/>
  <c r="BN36" i="1"/>
  <c r="BP36" i="1"/>
  <c r="Y39" i="1"/>
  <c r="BN48" i="1"/>
  <c r="BN50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N82" i="1"/>
  <c r="BN85" i="1"/>
  <c r="Y86" i="1"/>
  <c r="BP92" i="1"/>
  <c r="BN92" i="1"/>
  <c r="Z105" i="1"/>
  <c r="F9" i="1"/>
  <c r="J9" i="1"/>
  <c r="Y93" i="1"/>
  <c r="BP90" i="1"/>
  <c r="Y94" i="1"/>
  <c r="Y106" i="1"/>
  <c r="BP97" i="1"/>
  <c r="BN97" i="1"/>
  <c r="BP99" i="1"/>
  <c r="BN99" i="1"/>
  <c r="BP101" i="1"/>
  <c r="BN101" i="1"/>
  <c r="BP103" i="1"/>
  <c r="BN103" i="1"/>
  <c r="Y105" i="1"/>
  <c r="Y111" i="1"/>
  <c r="BP109" i="1"/>
  <c r="BN109" i="1"/>
  <c r="Y112" i="1"/>
  <c r="BP110" i="1"/>
  <c r="BN110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Y295" i="1" l="1"/>
  <c r="Y296" i="1"/>
  <c r="Z299" i="1"/>
  <c r="Y298" i="1"/>
  <c r="Y294" i="1"/>
  <c r="X297" i="1"/>
  <c r="Y297" i="1" l="1"/>
  <c r="C307" i="1" s="1"/>
  <c r="A307" i="1" l="1"/>
  <c r="B307" i="1"/>
</calcChain>
</file>

<file path=xl/sharedStrings.xml><?xml version="1.0" encoding="utf-8"?>
<sst xmlns="http://schemas.openxmlformats.org/spreadsheetml/2006/main" count="1502" uniqueCount="510">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</sst>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91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7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1" t="s">
        <v>0</v>
      </c>
      <c r="E1" s="345"/>
      <c r="F1" s="345"/>
      <c r="G1" s="12" t="s">
        <v>1</v>
      </c>
      <c r="H1" s="381" t="s">
        <v>2</v>
      </c>
      <c r="I1" s="345"/>
      <c r="J1" s="345"/>
      <c r="K1" s="345"/>
      <c r="L1" s="345"/>
      <c r="M1" s="345"/>
      <c r="N1" s="345"/>
      <c r="O1" s="345"/>
      <c r="P1" s="345"/>
      <c r="Q1" s="345"/>
      <c r="R1" s="344" t="s">
        <v>3</v>
      </c>
      <c r="S1" s="345"/>
      <c r="T1" s="3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26" t="s">
        <v>7</v>
      </c>
      <c r="B5" s="362"/>
      <c r="C5" s="363"/>
      <c r="D5" s="383"/>
      <c r="E5" s="384"/>
      <c r="F5" s="497" t="s">
        <v>8</v>
      </c>
      <c r="G5" s="363"/>
      <c r="H5" s="383" t="s">
        <v>509</v>
      </c>
      <c r="I5" s="481"/>
      <c r="J5" s="481"/>
      <c r="K5" s="481"/>
      <c r="L5" s="481"/>
      <c r="M5" s="384"/>
      <c r="N5" s="61"/>
      <c r="P5" s="24" t="s">
        <v>9</v>
      </c>
      <c r="Q5" s="504">
        <v>45614</v>
      </c>
      <c r="R5" s="399"/>
      <c r="T5" s="443" t="s">
        <v>10</v>
      </c>
      <c r="U5" s="373"/>
      <c r="V5" s="444" t="s">
        <v>11</v>
      </c>
      <c r="W5" s="399"/>
      <c r="AB5" s="51"/>
      <c r="AC5" s="51"/>
      <c r="AD5" s="51"/>
      <c r="AE5" s="51"/>
    </row>
    <row r="6" spans="1:32" s="317" customFormat="1" ht="24" customHeight="1" x14ac:dyDescent="0.2">
      <c r="A6" s="426" t="s">
        <v>12</v>
      </c>
      <c r="B6" s="362"/>
      <c r="C6" s="363"/>
      <c r="D6" s="483" t="s">
        <v>13</v>
      </c>
      <c r="E6" s="484"/>
      <c r="F6" s="484"/>
      <c r="G6" s="484"/>
      <c r="H6" s="484"/>
      <c r="I6" s="484"/>
      <c r="J6" s="484"/>
      <c r="K6" s="484"/>
      <c r="L6" s="484"/>
      <c r="M6" s="399"/>
      <c r="N6" s="62"/>
      <c r="P6" s="24" t="s">
        <v>14</v>
      </c>
      <c r="Q6" s="495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50" t="s">
        <v>15</v>
      </c>
      <c r="U6" s="373"/>
      <c r="V6" s="505" t="s">
        <v>16</v>
      </c>
      <c r="W6" s="357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25"/>
      <c r="U7" s="373"/>
      <c r="V7" s="506"/>
      <c r="W7" s="507"/>
      <c r="AB7" s="51"/>
      <c r="AC7" s="51"/>
      <c r="AD7" s="51"/>
      <c r="AE7" s="51"/>
    </row>
    <row r="8" spans="1:32" s="317" customFormat="1" ht="25.5" customHeight="1" x14ac:dyDescent="0.2">
      <c r="A8" s="525" t="s">
        <v>17</v>
      </c>
      <c r="B8" s="329"/>
      <c r="C8" s="330"/>
      <c r="D8" s="374" t="s">
        <v>18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19</v>
      </c>
      <c r="Q8" s="446">
        <v>0.5</v>
      </c>
      <c r="R8" s="368"/>
      <c r="T8" s="325"/>
      <c r="U8" s="373"/>
      <c r="V8" s="506"/>
      <c r="W8" s="507"/>
      <c r="AB8" s="51"/>
      <c r="AC8" s="51"/>
      <c r="AD8" s="51"/>
      <c r="AE8" s="51"/>
    </row>
    <row r="9" spans="1:32" s="317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31"/>
      <c r="E9" s="327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M9" s="327"/>
      <c r="N9" s="318"/>
      <c r="P9" s="26" t="s">
        <v>20</v>
      </c>
      <c r="Q9" s="396"/>
      <c r="R9" s="397"/>
      <c r="T9" s="325"/>
      <c r="U9" s="373"/>
      <c r="V9" s="508"/>
      <c r="W9" s="509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31"/>
      <c r="E10" s="327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67" t="str">
        <f>IFERROR(VLOOKUP($D$10,Proxy,2,FALSE),"")</f>
        <v/>
      </c>
      <c r="I10" s="325"/>
      <c r="J10" s="325"/>
      <c r="K10" s="325"/>
      <c r="L10" s="325"/>
      <c r="M10" s="325"/>
      <c r="N10" s="316"/>
      <c r="P10" s="26" t="s">
        <v>21</v>
      </c>
      <c r="Q10" s="451"/>
      <c r="R10" s="452"/>
      <c r="U10" s="24" t="s">
        <v>22</v>
      </c>
      <c r="V10" s="356" t="s">
        <v>23</v>
      </c>
      <c r="W10" s="357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8"/>
      <c r="R11" s="399"/>
      <c r="U11" s="24" t="s">
        <v>26</v>
      </c>
      <c r="V11" s="487" t="s">
        <v>27</v>
      </c>
      <c r="W11" s="397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05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  <c r="N12" s="65"/>
      <c r="P12" s="24" t="s">
        <v>29</v>
      </c>
      <c r="Q12" s="446"/>
      <c r="R12" s="368"/>
      <c r="S12" s="23"/>
      <c r="U12" s="24"/>
      <c r="V12" s="345"/>
      <c r="W12" s="325"/>
      <c r="AB12" s="51"/>
      <c r="AC12" s="51"/>
      <c r="AD12" s="51"/>
      <c r="AE12" s="51"/>
    </row>
    <row r="13" spans="1:32" s="317" customFormat="1" ht="23.25" customHeight="1" x14ac:dyDescent="0.2">
      <c r="A13" s="405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3"/>
      <c r="N13" s="65"/>
      <c r="O13" s="26"/>
      <c r="P13" s="26" t="s">
        <v>31</v>
      </c>
      <c r="Q13" s="487"/>
      <c r="R13" s="3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05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4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3"/>
      <c r="N15" s="66"/>
      <c r="P15" s="417" t="s">
        <v>34</v>
      </c>
      <c r="Q15" s="345"/>
      <c r="R15" s="345"/>
      <c r="S15" s="345"/>
      <c r="T15" s="3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35</v>
      </c>
      <c r="B17" s="338" t="s">
        <v>36</v>
      </c>
      <c r="C17" s="430" t="s">
        <v>37</v>
      </c>
      <c r="D17" s="338" t="s">
        <v>38</v>
      </c>
      <c r="E17" s="409"/>
      <c r="F17" s="338" t="s">
        <v>39</v>
      </c>
      <c r="G17" s="338" t="s">
        <v>40</v>
      </c>
      <c r="H17" s="338" t="s">
        <v>41</v>
      </c>
      <c r="I17" s="338" t="s">
        <v>42</v>
      </c>
      <c r="J17" s="338" t="s">
        <v>43</v>
      </c>
      <c r="K17" s="338" t="s">
        <v>44</v>
      </c>
      <c r="L17" s="338" t="s">
        <v>45</v>
      </c>
      <c r="M17" s="338" t="s">
        <v>46</v>
      </c>
      <c r="N17" s="338" t="s">
        <v>47</v>
      </c>
      <c r="O17" s="338" t="s">
        <v>48</v>
      </c>
      <c r="P17" s="338" t="s">
        <v>49</v>
      </c>
      <c r="Q17" s="408"/>
      <c r="R17" s="408"/>
      <c r="S17" s="408"/>
      <c r="T17" s="409"/>
      <c r="U17" s="533" t="s">
        <v>50</v>
      </c>
      <c r="V17" s="363"/>
      <c r="W17" s="338" t="s">
        <v>51</v>
      </c>
      <c r="X17" s="338" t="s">
        <v>52</v>
      </c>
      <c r="Y17" s="534" t="s">
        <v>53</v>
      </c>
      <c r="Z17" s="475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39"/>
      <c r="B18" s="339"/>
      <c r="C18" s="339"/>
      <c r="D18" s="410"/>
      <c r="E18" s="412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39"/>
      <c r="X18" s="339"/>
      <c r="Y18" s="535"/>
      <c r="Z18" s="476"/>
      <c r="AA18" s="469"/>
      <c r="AB18" s="469"/>
      <c r="AC18" s="469"/>
      <c r="AD18" s="515"/>
      <c r="AE18" s="516"/>
      <c r="AF18" s="517"/>
      <c r="AG18" s="69"/>
      <c r="BD18" s="68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324" t="s">
        <v>62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5"/>
      <c r="AB20" s="315"/>
      <c r="AC20" s="315"/>
    </row>
    <row r="21" spans="1:68" ht="14.25" hidden="1" customHeight="1" x14ac:dyDescent="0.25">
      <c r="A21" s="340" t="s">
        <v>63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1">
        <v>4607111035752</v>
      </c>
      <c r="E22" s="332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37"/>
      <c r="P23" s="328" t="s">
        <v>72</v>
      </c>
      <c r="Q23" s="329"/>
      <c r="R23" s="329"/>
      <c r="S23" s="329"/>
      <c r="T23" s="329"/>
      <c r="U23" s="329"/>
      <c r="V23" s="330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37"/>
      <c r="P24" s="328" t="s">
        <v>72</v>
      </c>
      <c r="Q24" s="329"/>
      <c r="R24" s="329"/>
      <c r="S24" s="329"/>
      <c r="T24" s="329"/>
      <c r="U24" s="329"/>
      <c r="V24" s="330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hidden="1" customHeight="1" x14ac:dyDescent="0.25">
      <c r="A26" s="324" t="s">
        <v>75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5"/>
      <c r="AB26" s="315"/>
      <c r="AC26" s="315"/>
    </row>
    <row r="27" spans="1:68" ht="14.25" hidden="1" customHeight="1" x14ac:dyDescent="0.25">
      <c r="A27" s="340" t="s">
        <v>76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1">
        <v>4607111036605</v>
      </c>
      <c r="E28" s="332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4301132093</v>
      </c>
      <c r="D29" s="331">
        <v>4607111036520</v>
      </c>
      <c r="E29" s="332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7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31">
        <v>4607111036537</v>
      </c>
      <c r="E30" s="332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126</v>
      </c>
      <c r="Y30" s="321">
        <f>IFERROR(IF(X30="","",X30),"")</f>
        <v>126</v>
      </c>
      <c r="Z30" s="36">
        <f>IFERROR(IF(X30="","",X30*0.00941),"")</f>
        <v>1.1856599999999999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242.14679999999998</v>
      </c>
      <c r="BN30" s="67">
        <f>IFERROR(Y30*I30,"0")</f>
        <v>242.14679999999998</v>
      </c>
      <c r="BO30" s="67">
        <f>IFERROR(X30/J30,"0")</f>
        <v>0.9</v>
      </c>
      <c r="BP30" s="67">
        <f>IFERROR(Y30/J30,"0")</f>
        <v>0.9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31">
        <v>4607111036599</v>
      </c>
      <c r="E31" s="332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37"/>
      <c r="P32" s="328" t="s">
        <v>72</v>
      </c>
      <c r="Q32" s="329"/>
      <c r="R32" s="329"/>
      <c r="S32" s="329"/>
      <c r="T32" s="329"/>
      <c r="U32" s="329"/>
      <c r="V32" s="330"/>
      <c r="W32" s="37" t="s">
        <v>69</v>
      </c>
      <c r="X32" s="322">
        <f>IFERROR(SUM(X28:X31),"0")</f>
        <v>126</v>
      </c>
      <c r="Y32" s="322">
        <f>IFERROR(SUM(Y28:Y31),"0")</f>
        <v>126</v>
      </c>
      <c r="Z32" s="322">
        <f>IFERROR(IF(Z28="",0,Z28),"0")+IFERROR(IF(Z29="",0,Z29),"0")+IFERROR(IF(Z30="",0,Z30),"0")+IFERROR(IF(Z31="",0,Z31),"0")</f>
        <v>1.1856599999999999</v>
      </c>
      <c r="AA32" s="323"/>
      <c r="AB32" s="323"/>
      <c r="AC32" s="323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37"/>
      <c r="P33" s="328" t="s">
        <v>72</v>
      </c>
      <c r="Q33" s="329"/>
      <c r="R33" s="329"/>
      <c r="S33" s="329"/>
      <c r="T33" s="329"/>
      <c r="U33" s="329"/>
      <c r="V33" s="330"/>
      <c r="W33" s="37" t="s">
        <v>73</v>
      </c>
      <c r="X33" s="322">
        <f>IFERROR(SUMPRODUCT(X28:X31*H28:H31),"0")</f>
        <v>189</v>
      </c>
      <c r="Y33" s="322">
        <f>IFERROR(SUMPRODUCT(Y28:Y31*H28:H31),"0")</f>
        <v>189</v>
      </c>
      <c r="Z33" s="37"/>
      <c r="AA33" s="323"/>
      <c r="AB33" s="323"/>
      <c r="AC33" s="323"/>
    </row>
    <row r="34" spans="1:68" ht="16.5" hidden="1" customHeight="1" x14ac:dyDescent="0.25">
      <c r="A34" s="324" t="s">
        <v>92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5"/>
      <c r="AB34" s="315"/>
      <c r="AC34" s="315"/>
    </row>
    <row r="35" spans="1:68" ht="14.25" hidden="1" customHeight="1" x14ac:dyDescent="0.25">
      <c r="A35" s="340" t="s">
        <v>63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31">
        <v>4607111036315</v>
      </c>
      <c r="E36" s="332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96</v>
      </c>
      <c r="B37" s="54" t="s">
        <v>97</v>
      </c>
      <c r="C37" s="31">
        <v>4301070864</v>
      </c>
      <c r="D37" s="331">
        <v>4607111036292</v>
      </c>
      <c r="E37" s="332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36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37"/>
      <c r="P38" s="328" t="s">
        <v>72</v>
      </c>
      <c r="Q38" s="329"/>
      <c r="R38" s="329"/>
      <c r="S38" s="329"/>
      <c r="T38" s="329"/>
      <c r="U38" s="329"/>
      <c r="V38" s="330"/>
      <c r="W38" s="37" t="s">
        <v>69</v>
      </c>
      <c r="X38" s="322">
        <f>IFERROR(SUM(X36:X37),"0")</f>
        <v>0</v>
      </c>
      <c r="Y38" s="322">
        <f>IFERROR(SUM(Y36:Y37),"0")</f>
        <v>0</v>
      </c>
      <c r="Z38" s="322">
        <f>IFERROR(IF(Z36="",0,Z36),"0")+IFERROR(IF(Z37="",0,Z37),"0")</f>
        <v>0</v>
      </c>
      <c r="AA38" s="323"/>
      <c r="AB38" s="323"/>
      <c r="AC38" s="323"/>
    </row>
    <row r="39" spans="1:68" hidden="1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37"/>
      <c r="P39" s="328" t="s">
        <v>72</v>
      </c>
      <c r="Q39" s="329"/>
      <c r="R39" s="329"/>
      <c r="S39" s="329"/>
      <c r="T39" s="329"/>
      <c r="U39" s="329"/>
      <c r="V39" s="330"/>
      <c r="W39" s="37" t="s">
        <v>73</v>
      </c>
      <c r="X39" s="322">
        <f>IFERROR(SUMPRODUCT(X36:X37*H36:H37),"0")</f>
        <v>0</v>
      </c>
      <c r="Y39" s="322">
        <f>IFERROR(SUMPRODUCT(Y36:Y37*H36:H37),"0")</f>
        <v>0</v>
      </c>
      <c r="Z39" s="37"/>
      <c r="AA39" s="323"/>
      <c r="AB39" s="323"/>
      <c r="AC39" s="323"/>
    </row>
    <row r="40" spans="1:68" ht="16.5" hidden="1" customHeight="1" x14ac:dyDescent="0.25">
      <c r="A40" s="324" t="s">
        <v>99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5"/>
      <c r="AB40" s="315"/>
      <c r="AC40" s="315"/>
    </row>
    <row r="41" spans="1:68" ht="14.25" hidden="1" customHeight="1" x14ac:dyDescent="0.25">
      <c r="A41" s="340" t="s">
        <v>100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1">
        <v>4607111037053</v>
      </c>
      <c r="E42" s="332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6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37"/>
      <c r="P43" s="328" t="s">
        <v>72</v>
      </c>
      <c r="Q43" s="329"/>
      <c r="R43" s="329"/>
      <c r="S43" s="329"/>
      <c r="T43" s="329"/>
      <c r="U43" s="329"/>
      <c r="V43" s="330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37"/>
      <c r="P44" s="328" t="s">
        <v>72</v>
      </c>
      <c r="Q44" s="329"/>
      <c r="R44" s="329"/>
      <c r="S44" s="329"/>
      <c r="T44" s="329"/>
      <c r="U44" s="329"/>
      <c r="V44" s="330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4" t="s">
        <v>105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5"/>
      <c r="AB45" s="315"/>
      <c r="AC45" s="315"/>
    </row>
    <row r="46" spans="1:68" ht="14.25" hidden="1" customHeight="1" x14ac:dyDescent="0.25">
      <c r="A46" s="340" t="s">
        <v>63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31">
        <v>4607111037190</v>
      </c>
      <c r="E47" s="332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31">
        <v>4607111038999</v>
      </c>
      <c r="E48" s="332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31">
        <v>4607111037183</v>
      </c>
      <c r="E49" s="332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31">
        <v>4607111039385</v>
      </c>
      <c r="E50" s="332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31">
        <v>4607111037091</v>
      </c>
      <c r="E51" s="332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39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31">
        <v>4607111039392</v>
      </c>
      <c r="E52" s="332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23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idden="1" x14ac:dyDescent="0.2">
      <c r="A59" s="336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37"/>
      <c r="P59" s="328" t="s">
        <v>72</v>
      </c>
      <c r="Q59" s="329"/>
      <c r="R59" s="329"/>
      <c r="S59" s="329"/>
      <c r="T59" s="329"/>
      <c r="U59" s="329"/>
      <c r="V59" s="330"/>
      <c r="W59" s="37" t="s">
        <v>69</v>
      </c>
      <c r="X59" s="322">
        <f>IFERROR(SUM(X47:X58),"0")</f>
        <v>0</v>
      </c>
      <c r="Y59" s="322">
        <f>IFERROR(SUM(Y47:Y58),"0")</f>
        <v>0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323"/>
      <c r="AB59" s="323"/>
      <c r="AC59" s="323"/>
    </row>
    <row r="60" spans="1:68" hidden="1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37"/>
      <c r="P60" s="328" t="s">
        <v>72</v>
      </c>
      <c r="Q60" s="329"/>
      <c r="R60" s="329"/>
      <c r="S60" s="329"/>
      <c r="T60" s="329"/>
      <c r="U60" s="329"/>
      <c r="V60" s="330"/>
      <c r="W60" s="37" t="s">
        <v>73</v>
      </c>
      <c r="X60" s="322">
        <f>IFERROR(SUMPRODUCT(X47:X58*H47:H58),"0")</f>
        <v>0</v>
      </c>
      <c r="Y60" s="322">
        <f>IFERROR(SUMPRODUCT(Y47:Y58*H47:H58),"0")</f>
        <v>0</v>
      </c>
      <c r="Z60" s="37"/>
      <c r="AA60" s="323"/>
      <c r="AB60" s="323"/>
      <c r="AC60" s="323"/>
    </row>
    <row r="61" spans="1:68" ht="16.5" hidden="1" customHeight="1" x14ac:dyDescent="0.25">
      <c r="A61" s="324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5"/>
      <c r="AB61" s="315"/>
      <c r="AC61" s="315"/>
    </row>
    <row r="62" spans="1:68" ht="14.25" hidden="1" customHeight="1" x14ac:dyDescent="0.25">
      <c r="A62" s="340" t="s">
        <v>63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288</v>
      </c>
      <c r="Y64" s="321">
        <f>IFERROR(IF(X64="","",X64),"")</f>
        <v>288</v>
      </c>
      <c r="Z64" s="36">
        <f>IFERROR(IF(X64="","",X64*0.00866),"")</f>
        <v>2.4940799999999999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1501.4015999999999</v>
      </c>
      <c r="BN64" s="67">
        <f>IFERROR(Y64*I64,"0")</f>
        <v>1501.4015999999999</v>
      </c>
      <c r="BO64" s="67">
        <f>IFERROR(X64/J64,"0")</f>
        <v>2</v>
      </c>
      <c r="BP64" s="67">
        <f>IFERROR(Y64/J64,"0")</f>
        <v>2</v>
      </c>
    </row>
    <row r="65" spans="1:68" x14ac:dyDescent="0.2">
      <c r="A65" s="336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37"/>
      <c r="P65" s="328" t="s">
        <v>72</v>
      </c>
      <c r="Q65" s="329"/>
      <c r="R65" s="329"/>
      <c r="S65" s="329"/>
      <c r="T65" s="329"/>
      <c r="U65" s="329"/>
      <c r="V65" s="330"/>
      <c r="W65" s="37" t="s">
        <v>69</v>
      </c>
      <c r="X65" s="322">
        <f>IFERROR(SUM(X63:X64),"0")</f>
        <v>288</v>
      </c>
      <c r="Y65" s="322">
        <f>IFERROR(SUM(Y63:Y64),"0")</f>
        <v>288</v>
      </c>
      <c r="Z65" s="322">
        <f>IFERROR(IF(Z63="",0,Z63),"0")+IFERROR(IF(Z64="",0,Z64),"0")</f>
        <v>2.4940799999999999</v>
      </c>
      <c r="AA65" s="323"/>
      <c r="AB65" s="323"/>
      <c r="AC65" s="323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37"/>
      <c r="P66" s="328" t="s">
        <v>72</v>
      </c>
      <c r="Q66" s="329"/>
      <c r="R66" s="329"/>
      <c r="S66" s="329"/>
      <c r="T66" s="329"/>
      <c r="U66" s="329"/>
      <c r="V66" s="330"/>
      <c r="W66" s="37" t="s">
        <v>73</v>
      </c>
      <c r="X66" s="322">
        <f>IFERROR(SUMPRODUCT(X63:X64*H63:H64),"0")</f>
        <v>1440</v>
      </c>
      <c r="Y66" s="322">
        <f>IFERROR(SUMPRODUCT(Y63:Y64*H63:H64),"0")</f>
        <v>1440</v>
      </c>
      <c r="Z66" s="37"/>
      <c r="AA66" s="323"/>
      <c r="AB66" s="323"/>
      <c r="AC66" s="323"/>
    </row>
    <row r="67" spans="1:68" ht="16.5" hidden="1" customHeight="1" x14ac:dyDescent="0.25">
      <c r="A67" s="324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5"/>
      <c r="AB67" s="315"/>
      <c r="AC67" s="315"/>
    </row>
    <row r="68" spans="1:68" ht="14.25" hidden="1" customHeight="1" x14ac:dyDescent="0.25">
      <c r="A68" s="340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1">
        <v>4607111033659</v>
      </c>
      <c r="E69" s="332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6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37"/>
      <c r="P70" s="328" t="s">
        <v>72</v>
      </c>
      <c r="Q70" s="329"/>
      <c r="R70" s="329"/>
      <c r="S70" s="329"/>
      <c r="T70" s="329"/>
      <c r="U70" s="329"/>
      <c r="V70" s="330"/>
      <c r="W70" s="37" t="s">
        <v>69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hidden="1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37"/>
      <c r="P71" s="328" t="s">
        <v>72</v>
      </c>
      <c r="Q71" s="329"/>
      <c r="R71" s="329"/>
      <c r="S71" s="329"/>
      <c r="T71" s="329"/>
      <c r="U71" s="329"/>
      <c r="V71" s="330"/>
      <c r="W71" s="37" t="s">
        <v>73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hidden="1" customHeight="1" x14ac:dyDescent="0.25">
      <c r="A72" s="324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5"/>
      <c r="AB72" s="315"/>
      <c r="AC72" s="315"/>
    </row>
    <row r="73" spans="1:68" ht="14.25" hidden="1" customHeight="1" x14ac:dyDescent="0.25">
      <c r="A73" s="340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hidden="1" customHeight="1" x14ac:dyDescent="0.25">
      <c r="A74" s="54" t="s">
        <v>147</v>
      </c>
      <c r="B74" s="54" t="s">
        <v>148</v>
      </c>
      <c r="C74" s="31">
        <v>4301131021</v>
      </c>
      <c r="D74" s="331">
        <v>4607111034137</v>
      </c>
      <c r="E74" s="332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150</v>
      </c>
      <c r="B75" s="54" t="s">
        <v>151</v>
      </c>
      <c r="C75" s="31">
        <v>4301131022</v>
      </c>
      <c r="D75" s="331">
        <v>4607111034120</v>
      </c>
      <c r="E75" s="332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336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37"/>
      <c r="P76" s="328" t="s">
        <v>72</v>
      </c>
      <c r="Q76" s="329"/>
      <c r="R76" s="329"/>
      <c r="S76" s="329"/>
      <c r="T76" s="329"/>
      <c r="U76" s="329"/>
      <c r="V76" s="330"/>
      <c r="W76" s="37" t="s">
        <v>69</v>
      </c>
      <c r="X76" s="322">
        <f>IFERROR(SUM(X74:X75),"0")</f>
        <v>0</v>
      </c>
      <c r="Y76" s="322">
        <f>IFERROR(SUM(Y74:Y75),"0")</f>
        <v>0</v>
      </c>
      <c r="Z76" s="322">
        <f>IFERROR(IF(Z74="",0,Z74),"0")+IFERROR(IF(Z75="",0,Z75),"0")</f>
        <v>0</v>
      </c>
      <c r="AA76" s="323"/>
      <c r="AB76" s="323"/>
      <c r="AC76" s="323"/>
    </row>
    <row r="77" spans="1:68" hidden="1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37"/>
      <c r="P77" s="328" t="s">
        <v>72</v>
      </c>
      <c r="Q77" s="329"/>
      <c r="R77" s="329"/>
      <c r="S77" s="329"/>
      <c r="T77" s="329"/>
      <c r="U77" s="329"/>
      <c r="V77" s="330"/>
      <c r="W77" s="37" t="s">
        <v>73</v>
      </c>
      <c r="X77" s="322">
        <f>IFERROR(SUMPRODUCT(X74:X75*H74:H75),"0")</f>
        <v>0</v>
      </c>
      <c r="Y77" s="322">
        <f>IFERROR(SUMPRODUCT(Y74:Y75*H74:H75),"0")</f>
        <v>0</v>
      </c>
      <c r="Z77" s="37"/>
      <c r="AA77" s="323"/>
      <c r="AB77" s="323"/>
      <c r="AC77" s="323"/>
    </row>
    <row r="78" spans="1:68" ht="16.5" hidden="1" customHeight="1" x14ac:dyDescent="0.25">
      <c r="A78" s="324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5"/>
      <c r="AB78" s="315"/>
      <c r="AC78" s="315"/>
    </row>
    <row r="79" spans="1:68" ht="14.25" hidden="1" customHeight="1" x14ac:dyDescent="0.25">
      <c r="A79" s="340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31">
        <v>4607111036407</v>
      </c>
      <c r="E80" s="332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4301135286</v>
      </c>
      <c r="D81" s="331">
        <v>4607111033628</v>
      </c>
      <c r="E81" s="332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160</v>
      </c>
      <c r="B82" s="54" t="s">
        <v>161</v>
      </c>
      <c r="C82" s="31">
        <v>4301135565</v>
      </c>
      <c r="D82" s="331">
        <v>4607111033451</v>
      </c>
      <c r="E82" s="332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99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0</v>
      </c>
      <c r="Y82" s="32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31">
        <v>4607111035141</v>
      </c>
      <c r="E83" s="332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1">
        <v>4607111033444</v>
      </c>
      <c r="E84" s="332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70</v>
      </c>
      <c r="Y84" s="321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31">
        <v>4607111035028</v>
      </c>
      <c r="E85" s="332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4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37"/>
      <c r="P86" s="328" t="s">
        <v>72</v>
      </c>
      <c r="Q86" s="329"/>
      <c r="R86" s="329"/>
      <c r="S86" s="329"/>
      <c r="T86" s="329"/>
      <c r="U86" s="329"/>
      <c r="V86" s="330"/>
      <c r="W86" s="37" t="s">
        <v>69</v>
      </c>
      <c r="X86" s="322">
        <f>IFERROR(SUM(X80:X85),"0")</f>
        <v>70</v>
      </c>
      <c r="Y86" s="322">
        <f>IFERROR(SUM(Y80:Y85),"0")</f>
        <v>70</v>
      </c>
      <c r="Z86" s="322">
        <f>IFERROR(IF(Z80="",0,Z80),"0")+IFERROR(IF(Z81="",0,Z81),"0")+IFERROR(IF(Z82="",0,Z82),"0")+IFERROR(IF(Z83="",0,Z83),"0")+IFERROR(IF(Z84="",0,Z84),"0")+IFERROR(IF(Z85="",0,Z85),"0")</f>
        <v>1.2516</v>
      </c>
      <c r="AA86" s="323"/>
      <c r="AB86" s="323"/>
      <c r="AC86" s="323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37"/>
      <c r="P87" s="328" t="s">
        <v>72</v>
      </c>
      <c r="Q87" s="329"/>
      <c r="R87" s="329"/>
      <c r="S87" s="329"/>
      <c r="T87" s="329"/>
      <c r="U87" s="329"/>
      <c r="V87" s="330"/>
      <c r="W87" s="37" t="s">
        <v>73</v>
      </c>
      <c r="X87" s="322">
        <f>IFERROR(SUMPRODUCT(X80:X85*H80:H85),"0")</f>
        <v>252</v>
      </c>
      <c r="Y87" s="322">
        <f>IFERROR(SUMPRODUCT(Y80:Y85*H80:H85),"0")</f>
        <v>252</v>
      </c>
      <c r="Z87" s="37"/>
      <c r="AA87" s="323"/>
      <c r="AB87" s="323"/>
      <c r="AC87" s="323"/>
    </row>
    <row r="88" spans="1:68" ht="16.5" hidden="1" customHeight="1" x14ac:dyDescent="0.25">
      <c r="A88" s="324" t="s">
        <v>172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5"/>
      <c r="AB88" s="315"/>
      <c r="AC88" s="315"/>
    </row>
    <row r="89" spans="1:68" ht="14.25" hidden="1" customHeight="1" x14ac:dyDescent="0.25">
      <c r="A89" s="340" t="s">
        <v>173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31">
        <v>4607025784012</v>
      </c>
      <c r="E90" s="332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31">
        <v>4607025784319</v>
      </c>
      <c r="E91" s="332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31">
        <v>4607111035370</v>
      </c>
      <c r="E92" s="332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36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37"/>
      <c r="P93" s="328" t="s">
        <v>72</v>
      </c>
      <c r="Q93" s="329"/>
      <c r="R93" s="329"/>
      <c r="S93" s="329"/>
      <c r="T93" s="329"/>
      <c r="U93" s="329"/>
      <c r="V93" s="330"/>
      <c r="W93" s="37" t="s">
        <v>69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hidden="1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37"/>
      <c r="P94" s="328" t="s">
        <v>72</v>
      </c>
      <c r="Q94" s="329"/>
      <c r="R94" s="329"/>
      <c r="S94" s="329"/>
      <c r="T94" s="329"/>
      <c r="U94" s="329"/>
      <c r="V94" s="330"/>
      <c r="W94" s="37" t="s">
        <v>73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hidden="1" customHeight="1" x14ac:dyDescent="0.25">
      <c r="A95" s="324" t="s">
        <v>182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5"/>
      <c r="AB95" s="315"/>
      <c r="AC95" s="315"/>
    </row>
    <row r="96" spans="1:68" ht="14.25" hidden="1" customHeight="1" x14ac:dyDescent="0.25">
      <c r="A96" s="340" t="s">
        <v>63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hidden="1" customHeight="1" x14ac:dyDescent="0.25">
      <c r="A97" s="54" t="s">
        <v>183</v>
      </c>
      <c r="B97" s="54" t="s">
        <v>184</v>
      </c>
      <c r="C97" s="31">
        <v>4301070975</v>
      </c>
      <c r="D97" s="331">
        <v>4607111033970</v>
      </c>
      <c r="E97" s="332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31">
        <v>4607111039262</v>
      </c>
      <c r="E98" s="332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31">
        <v>4607111034144</v>
      </c>
      <c r="E99" s="332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84</v>
      </c>
      <c r="Y99" s="321">
        <f t="shared" si="12"/>
        <v>84</v>
      </c>
      <c r="Z99" s="36">
        <f t="shared" si="13"/>
        <v>1.302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628.82399999999996</v>
      </c>
      <c r="BN99" s="67">
        <f t="shared" si="15"/>
        <v>628.82399999999996</v>
      </c>
      <c r="BO99" s="67">
        <f t="shared" si="16"/>
        <v>1</v>
      </c>
      <c r="BP99" s="67">
        <f t="shared" si="17"/>
        <v>1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31">
        <v>4607111039248</v>
      </c>
      <c r="E100" s="332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4301070973</v>
      </c>
      <c r="D101" s="331">
        <v>4607111033987</v>
      </c>
      <c r="E101" s="332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31">
        <v>4607111039293</v>
      </c>
      <c r="E102" s="332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2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31">
        <v>4607111034151</v>
      </c>
      <c r="E103" s="332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168</v>
      </c>
      <c r="Y103" s="321">
        <f t="shared" si="12"/>
        <v>168</v>
      </c>
      <c r="Z103" s="36">
        <f t="shared" si="13"/>
        <v>2.6040000000000001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1257.6479999999999</v>
      </c>
      <c r="BN103" s="67">
        <f t="shared" si="15"/>
        <v>1257.6479999999999</v>
      </c>
      <c r="BO103" s="67">
        <f t="shared" si="16"/>
        <v>2</v>
      </c>
      <c r="BP103" s="67">
        <f t="shared" si="17"/>
        <v>2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31">
        <v>4607111039279</v>
      </c>
      <c r="E104" s="332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6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37"/>
      <c r="P105" s="328" t="s">
        <v>72</v>
      </c>
      <c r="Q105" s="329"/>
      <c r="R105" s="329"/>
      <c r="S105" s="329"/>
      <c r="T105" s="329"/>
      <c r="U105" s="329"/>
      <c r="V105" s="330"/>
      <c r="W105" s="37" t="s">
        <v>69</v>
      </c>
      <c r="X105" s="322">
        <f>IFERROR(SUM(X97:X104),"0")</f>
        <v>252</v>
      </c>
      <c r="Y105" s="322">
        <f>IFERROR(SUM(Y97:Y104),"0")</f>
        <v>252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3.9060000000000001</v>
      </c>
      <c r="AA105" s="323"/>
      <c r="AB105" s="323"/>
      <c r="AC105" s="323"/>
    </row>
    <row r="106" spans="1:68" x14ac:dyDescent="0.2">
      <c r="A106" s="325"/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37"/>
      <c r="P106" s="328" t="s">
        <v>72</v>
      </c>
      <c r="Q106" s="329"/>
      <c r="R106" s="329"/>
      <c r="S106" s="329"/>
      <c r="T106" s="329"/>
      <c r="U106" s="329"/>
      <c r="V106" s="330"/>
      <c r="W106" s="37" t="s">
        <v>73</v>
      </c>
      <c r="X106" s="322">
        <f>IFERROR(SUMPRODUCT(X97:X104*H97:H104),"0")</f>
        <v>1814.4</v>
      </c>
      <c r="Y106" s="322">
        <f>IFERROR(SUMPRODUCT(Y97:Y104*H97:H104),"0")</f>
        <v>1814.4</v>
      </c>
      <c r="Z106" s="37"/>
      <c r="AA106" s="323"/>
      <c r="AB106" s="323"/>
      <c r="AC106" s="323"/>
    </row>
    <row r="107" spans="1:68" ht="16.5" hidden="1" customHeight="1" x14ac:dyDescent="0.25">
      <c r="A107" s="324" t="s">
        <v>201</v>
      </c>
      <c r="B107" s="325"/>
      <c r="C107" s="325"/>
      <c r="D107" s="325"/>
      <c r="E107" s="325"/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  <c r="Z107" s="325"/>
      <c r="AA107" s="315"/>
      <c r="AB107" s="315"/>
      <c r="AC107" s="315"/>
    </row>
    <row r="108" spans="1:68" ht="14.25" hidden="1" customHeight="1" x14ac:dyDescent="0.25">
      <c r="A108" s="340" t="s">
        <v>141</v>
      </c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  <c r="Z108" s="325"/>
      <c r="AA108" s="314"/>
      <c r="AB108" s="314"/>
      <c r="AC108" s="314"/>
    </row>
    <row r="109" spans="1:68" ht="27" hidden="1" customHeight="1" x14ac:dyDescent="0.25">
      <c r="A109" s="54" t="s">
        <v>202</v>
      </c>
      <c r="B109" s="54" t="s">
        <v>203</v>
      </c>
      <c r="C109" s="31">
        <v>4301135533</v>
      </c>
      <c r="D109" s="331">
        <v>4607111034014</v>
      </c>
      <c r="E109" s="332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10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0</v>
      </c>
      <c r="Y109" s="321">
        <f>IFERROR(IF(X109="","",X109),"")</f>
        <v>0</v>
      </c>
      <c r="Z109" s="36">
        <f>IFERROR(IF(X109="","",X109*0.01788),"")</f>
        <v>0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206</v>
      </c>
      <c r="B110" s="54" t="s">
        <v>207</v>
      </c>
      <c r="C110" s="31">
        <v>4301135532</v>
      </c>
      <c r="D110" s="331">
        <v>4607111033994</v>
      </c>
      <c r="E110" s="332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0</v>
      </c>
      <c r="Y110" s="321">
        <f>IFERROR(IF(X110="","",X110),"")</f>
        <v>0</v>
      </c>
      <c r="Z110" s="36">
        <f>IFERROR(IF(X110="","",X110*0.01788),"")</f>
        <v>0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36"/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37"/>
      <c r="P111" s="328" t="s">
        <v>72</v>
      </c>
      <c r="Q111" s="329"/>
      <c r="R111" s="329"/>
      <c r="S111" s="329"/>
      <c r="T111" s="329"/>
      <c r="U111" s="329"/>
      <c r="V111" s="330"/>
      <c r="W111" s="37" t="s">
        <v>69</v>
      </c>
      <c r="X111" s="322">
        <f>IFERROR(SUM(X109:X110),"0")</f>
        <v>0</v>
      </c>
      <c r="Y111" s="322">
        <f>IFERROR(SUM(Y109:Y110),"0")</f>
        <v>0</v>
      </c>
      <c r="Z111" s="322">
        <f>IFERROR(IF(Z109="",0,Z109),"0")+IFERROR(IF(Z110="",0,Z110),"0")</f>
        <v>0</v>
      </c>
      <c r="AA111" s="323"/>
      <c r="AB111" s="323"/>
      <c r="AC111" s="323"/>
    </row>
    <row r="112" spans="1:68" hidden="1" x14ac:dyDescent="0.2">
      <c r="A112" s="325"/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37"/>
      <c r="P112" s="328" t="s">
        <v>72</v>
      </c>
      <c r="Q112" s="329"/>
      <c r="R112" s="329"/>
      <c r="S112" s="329"/>
      <c r="T112" s="329"/>
      <c r="U112" s="329"/>
      <c r="V112" s="330"/>
      <c r="W112" s="37" t="s">
        <v>73</v>
      </c>
      <c r="X112" s="322">
        <f>IFERROR(SUMPRODUCT(X109:X110*H109:H110),"0")</f>
        <v>0</v>
      </c>
      <c r="Y112" s="322">
        <f>IFERROR(SUMPRODUCT(Y109:Y110*H109:H110),"0")</f>
        <v>0</v>
      </c>
      <c r="Z112" s="37"/>
      <c r="AA112" s="323"/>
      <c r="AB112" s="323"/>
      <c r="AC112" s="323"/>
    </row>
    <row r="113" spans="1:68" ht="16.5" hidden="1" customHeight="1" x14ac:dyDescent="0.25">
      <c r="A113" s="324" t="s">
        <v>209</v>
      </c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15"/>
      <c r="AB113" s="315"/>
      <c r="AC113" s="315"/>
    </row>
    <row r="114" spans="1:68" ht="14.25" hidden="1" customHeight="1" x14ac:dyDescent="0.25">
      <c r="A114" s="340" t="s">
        <v>141</v>
      </c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14"/>
      <c r="AB114" s="314"/>
      <c r="AC114" s="314"/>
    </row>
    <row r="115" spans="1:68" ht="27" hidden="1" customHeight="1" x14ac:dyDescent="0.25">
      <c r="A115" s="54" t="s">
        <v>210</v>
      </c>
      <c r="B115" s="54" t="s">
        <v>211</v>
      </c>
      <c r="C115" s="31">
        <v>4301135311</v>
      </c>
      <c r="D115" s="331">
        <v>4607111039095</v>
      </c>
      <c r="E115" s="332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4301135300</v>
      </c>
      <c r="D116" s="331">
        <v>4607111039101</v>
      </c>
      <c r="E116" s="332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5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4301135282</v>
      </c>
      <c r="D117" s="331">
        <v>4607111034199</v>
      </c>
      <c r="E117" s="332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3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336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37"/>
      <c r="P118" s="328" t="s">
        <v>72</v>
      </c>
      <c r="Q118" s="329"/>
      <c r="R118" s="329"/>
      <c r="S118" s="329"/>
      <c r="T118" s="329"/>
      <c r="U118" s="329"/>
      <c r="V118" s="330"/>
      <c r="W118" s="37" t="s">
        <v>69</v>
      </c>
      <c r="X118" s="322">
        <f>IFERROR(SUM(X115:X117),"0")</f>
        <v>0</v>
      </c>
      <c r="Y118" s="322">
        <f>IFERROR(SUM(Y115:Y117),"0")</f>
        <v>0</v>
      </c>
      <c r="Z118" s="322">
        <f>IFERROR(IF(Z115="",0,Z115),"0")+IFERROR(IF(Z116="",0,Z116),"0")+IFERROR(IF(Z117="",0,Z117),"0")</f>
        <v>0</v>
      </c>
      <c r="AA118" s="323"/>
      <c r="AB118" s="323"/>
      <c r="AC118" s="323"/>
    </row>
    <row r="119" spans="1:68" hidden="1" x14ac:dyDescent="0.2">
      <c r="A119" s="325"/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37"/>
      <c r="P119" s="328" t="s">
        <v>72</v>
      </c>
      <c r="Q119" s="329"/>
      <c r="R119" s="329"/>
      <c r="S119" s="329"/>
      <c r="T119" s="329"/>
      <c r="U119" s="329"/>
      <c r="V119" s="330"/>
      <c r="W119" s="37" t="s">
        <v>73</v>
      </c>
      <c r="X119" s="322">
        <f>IFERROR(SUMPRODUCT(X115:X117*H115:H117),"0")</f>
        <v>0</v>
      </c>
      <c r="Y119" s="322">
        <f>IFERROR(SUMPRODUCT(Y115:Y117*H115:H117),"0")</f>
        <v>0</v>
      </c>
      <c r="Z119" s="37"/>
      <c r="AA119" s="323"/>
      <c r="AB119" s="323"/>
      <c r="AC119" s="323"/>
    </row>
    <row r="120" spans="1:68" ht="16.5" hidden="1" customHeight="1" x14ac:dyDescent="0.25">
      <c r="A120" s="324" t="s">
        <v>219</v>
      </c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15"/>
      <c r="AB120" s="315"/>
      <c r="AC120" s="315"/>
    </row>
    <row r="121" spans="1:68" ht="14.25" hidden="1" customHeight="1" x14ac:dyDescent="0.25">
      <c r="A121" s="340" t="s">
        <v>141</v>
      </c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  <c r="Z121" s="325"/>
      <c r="AA121" s="314"/>
      <c r="AB121" s="314"/>
      <c r="AC121" s="314"/>
    </row>
    <row r="122" spans="1:68" ht="27" hidden="1" customHeight="1" x14ac:dyDescent="0.25">
      <c r="A122" s="54" t="s">
        <v>220</v>
      </c>
      <c r="B122" s="54" t="s">
        <v>221</v>
      </c>
      <c r="C122" s="31">
        <v>4301135178</v>
      </c>
      <c r="D122" s="331">
        <v>4607111034816</v>
      </c>
      <c r="E122" s="332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222</v>
      </c>
      <c r="B123" s="54" t="s">
        <v>223</v>
      </c>
      <c r="C123" s="31">
        <v>4301135275</v>
      </c>
      <c r="D123" s="331">
        <v>4607111034380</v>
      </c>
      <c r="E123" s="332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0</v>
      </c>
      <c r="Y123" s="32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225</v>
      </c>
      <c r="B124" s="54" t="s">
        <v>226</v>
      </c>
      <c r="C124" s="31">
        <v>4301135277</v>
      </c>
      <c r="D124" s="331">
        <v>4607111034397</v>
      </c>
      <c r="E124" s="332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36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37"/>
      <c r="P125" s="328" t="s">
        <v>72</v>
      </c>
      <c r="Q125" s="329"/>
      <c r="R125" s="329"/>
      <c r="S125" s="329"/>
      <c r="T125" s="329"/>
      <c r="U125" s="329"/>
      <c r="V125" s="330"/>
      <c r="W125" s="37" t="s">
        <v>69</v>
      </c>
      <c r="X125" s="322">
        <f>IFERROR(SUM(X122:X124),"0")</f>
        <v>0</v>
      </c>
      <c r="Y125" s="322">
        <f>IFERROR(SUM(Y122:Y124),"0")</f>
        <v>0</v>
      </c>
      <c r="Z125" s="322">
        <f>IFERROR(IF(Z122="",0,Z122),"0")+IFERROR(IF(Z123="",0,Z123),"0")+IFERROR(IF(Z124="",0,Z124),"0")</f>
        <v>0</v>
      </c>
      <c r="AA125" s="323"/>
      <c r="AB125" s="323"/>
      <c r="AC125" s="323"/>
    </row>
    <row r="126" spans="1:68" hidden="1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37"/>
      <c r="P126" s="328" t="s">
        <v>72</v>
      </c>
      <c r="Q126" s="329"/>
      <c r="R126" s="329"/>
      <c r="S126" s="329"/>
      <c r="T126" s="329"/>
      <c r="U126" s="329"/>
      <c r="V126" s="330"/>
      <c r="W126" s="37" t="s">
        <v>73</v>
      </c>
      <c r="X126" s="322">
        <f>IFERROR(SUMPRODUCT(X122:X124*H122:H124),"0")</f>
        <v>0</v>
      </c>
      <c r="Y126" s="322">
        <f>IFERROR(SUMPRODUCT(Y122:Y124*H122:H124),"0")</f>
        <v>0</v>
      </c>
      <c r="Z126" s="37"/>
      <c r="AA126" s="323"/>
      <c r="AB126" s="323"/>
      <c r="AC126" s="323"/>
    </row>
    <row r="127" spans="1:68" ht="16.5" hidden="1" customHeight="1" x14ac:dyDescent="0.25">
      <c r="A127" s="324" t="s">
        <v>227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15"/>
      <c r="AB127" s="315"/>
      <c r="AC127" s="315"/>
    </row>
    <row r="128" spans="1:68" ht="14.25" hidden="1" customHeight="1" x14ac:dyDescent="0.25">
      <c r="A128" s="340" t="s">
        <v>141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14"/>
      <c r="AB128" s="314"/>
      <c r="AC128" s="314"/>
    </row>
    <row r="129" spans="1:68" ht="27" hidden="1" customHeight="1" x14ac:dyDescent="0.25">
      <c r="A129" s="54" t="s">
        <v>228</v>
      </c>
      <c r="B129" s="54" t="s">
        <v>229</v>
      </c>
      <c r="C129" s="31">
        <v>4301135279</v>
      </c>
      <c r="D129" s="331">
        <v>4607111035806</v>
      </c>
      <c r="E129" s="332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1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36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37"/>
      <c r="P130" s="328" t="s">
        <v>72</v>
      </c>
      <c r="Q130" s="329"/>
      <c r="R130" s="329"/>
      <c r="S130" s="329"/>
      <c r="T130" s="329"/>
      <c r="U130" s="329"/>
      <c r="V130" s="330"/>
      <c r="W130" s="37" t="s">
        <v>69</v>
      </c>
      <c r="X130" s="322">
        <f>IFERROR(SUM(X129:X129),"0")</f>
        <v>0</v>
      </c>
      <c r="Y130" s="322">
        <f>IFERROR(SUM(Y129:Y129),"0")</f>
        <v>0</v>
      </c>
      <c r="Z130" s="322">
        <f>IFERROR(IF(Z129="",0,Z129),"0")</f>
        <v>0</v>
      </c>
      <c r="AA130" s="323"/>
      <c r="AB130" s="323"/>
      <c r="AC130" s="323"/>
    </row>
    <row r="131" spans="1:68" hidden="1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37"/>
      <c r="P131" s="328" t="s">
        <v>72</v>
      </c>
      <c r="Q131" s="329"/>
      <c r="R131" s="329"/>
      <c r="S131" s="329"/>
      <c r="T131" s="329"/>
      <c r="U131" s="329"/>
      <c r="V131" s="330"/>
      <c r="W131" s="37" t="s">
        <v>73</v>
      </c>
      <c r="X131" s="322">
        <f>IFERROR(SUMPRODUCT(X129:X129*H129:H129),"0")</f>
        <v>0</v>
      </c>
      <c r="Y131" s="322">
        <f>IFERROR(SUMPRODUCT(Y129:Y129*H129:H129),"0")</f>
        <v>0</v>
      </c>
      <c r="Z131" s="37"/>
      <c r="AA131" s="323"/>
      <c r="AB131" s="323"/>
      <c r="AC131" s="323"/>
    </row>
    <row r="132" spans="1:68" ht="16.5" hidden="1" customHeight="1" x14ac:dyDescent="0.25">
      <c r="A132" s="324" t="s">
        <v>231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5"/>
      <c r="AB132" s="315"/>
      <c r="AC132" s="315"/>
    </row>
    <row r="133" spans="1:68" ht="14.25" hidden="1" customHeight="1" x14ac:dyDescent="0.25">
      <c r="A133" s="340" t="s">
        <v>232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14"/>
      <c r="AB133" s="314"/>
      <c r="AC133" s="314"/>
    </row>
    <row r="134" spans="1:68" ht="27" hidden="1" customHeight="1" x14ac:dyDescent="0.25">
      <c r="A134" s="54" t="s">
        <v>233</v>
      </c>
      <c r="B134" s="54" t="s">
        <v>234</v>
      </c>
      <c r="C134" s="31">
        <v>4301071054</v>
      </c>
      <c r="D134" s="331">
        <v>4607111035639</v>
      </c>
      <c r="E134" s="332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496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238</v>
      </c>
      <c r="B135" s="54" t="s">
        <v>239</v>
      </c>
      <c r="C135" s="31">
        <v>4301135540</v>
      </c>
      <c r="D135" s="331">
        <v>4607111035646</v>
      </c>
      <c r="E135" s="332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6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37"/>
      <c r="P136" s="328" t="s">
        <v>72</v>
      </c>
      <c r="Q136" s="329"/>
      <c r="R136" s="329"/>
      <c r="S136" s="329"/>
      <c r="T136" s="329"/>
      <c r="U136" s="329"/>
      <c r="V136" s="330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hidden="1" x14ac:dyDescent="0.2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37"/>
      <c r="P137" s="328" t="s">
        <v>72</v>
      </c>
      <c r="Q137" s="329"/>
      <c r="R137" s="329"/>
      <c r="S137" s="329"/>
      <c r="T137" s="329"/>
      <c r="U137" s="329"/>
      <c r="V137" s="330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hidden="1" customHeight="1" x14ac:dyDescent="0.25">
      <c r="A138" s="324" t="s">
        <v>240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15"/>
      <c r="AB138" s="315"/>
      <c r="AC138" s="315"/>
    </row>
    <row r="139" spans="1:68" ht="14.25" hidden="1" customHeight="1" x14ac:dyDescent="0.25">
      <c r="A139" s="340" t="s">
        <v>141</v>
      </c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14"/>
      <c r="AB139" s="314"/>
      <c r="AC139" s="314"/>
    </row>
    <row r="140" spans="1:68" ht="27" hidden="1" customHeight="1" x14ac:dyDescent="0.25">
      <c r="A140" s="54" t="s">
        <v>241</v>
      </c>
      <c r="B140" s="54" t="s">
        <v>242</v>
      </c>
      <c r="C140" s="31">
        <v>4301135281</v>
      </c>
      <c r="D140" s="331">
        <v>4607111036568</v>
      </c>
      <c r="E140" s="332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37"/>
      <c r="P141" s="328" t="s">
        <v>72</v>
      </c>
      <c r="Q141" s="329"/>
      <c r="R141" s="329"/>
      <c r="S141" s="329"/>
      <c r="T141" s="329"/>
      <c r="U141" s="329"/>
      <c r="V141" s="330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hidden="1" x14ac:dyDescent="0.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37"/>
      <c r="P142" s="328" t="s">
        <v>72</v>
      </c>
      <c r="Q142" s="329"/>
      <c r="R142" s="329"/>
      <c r="S142" s="329"/>
      <c r="T142" s="329"/>
      <c r="U142" s="329"/>
      <c r="V142" s="330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hidden="1" customHeight="1" x14ac:dyDescent="0.2">
      <c r="A143" s="389" t="s">
        <v>244</v>
      </c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390"/>
      <c r="AA143" s="48"/>
      <c r="AB143" s="48"/>
      <c r="AC143" s="48"/>
    </row>
    <row r="144" spans="1:68" ht="16.5" hidden="1" customHeight="1" x14ac:dyDescent="0.25">
      <c r="A144" s="324" t="s">
        <v>245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15"/>
      <c r="AB144" s="315"/>
      <c r="AC144" s="315"/>
    </row>
    <row r="145" spans="1:68" ht="14.25" hidden="1" customHeight="1" x14ac:dyDescent="0.25">
      <c r="A145" s="340" t="s">
        <v>141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14"/>
      <c r="AB145" s="314"/>
      <c r="AC145" s="314"/>
    </row>
    <row r="146" spans="1:68" ht="27" hidden="1" customHeight="1" x14ac:dyDescent="0.25">
      <c r="A146" s="54" t="s">
        <v>246</v>
      </c>
      <c r="B146" s="54" t="s">
        <v>247</v>
      </c>
      <c r="C146" s="31">
        <v>4301135317</v>
      </c>
      <c r="D146" s="331">
        <v>4607111039057</v>
      </c>
      <c r="E146" s="332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03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37"/>
      <c r="P147" s="328" t="s">
        <v>72</v>
      </c>
      <c r="Q147" s="329"/>
      <c r="R147" s="329"/>
      <c r="S147" s="329"/>
      <c r="T147" s="329"/>
      <c r="U147" s="329"/>
      <c r="V147" s="330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37"/>
      <c r="P148" s="328" t="s">
        <v>72</v>
      </c>
      <c r="Q148" s="329"/>
      <c r="R148" s="329"/>
      <c r="S148" s="329"/>
      <c r="T148" s="329"/>
      <c r="U148" s="329"/>
      <c r="V148" s="330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24" t="s">
        <v>249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5"/>
      <c r="AB149" s="315"/>
      <c r="AC149" s="315"/>
    </row>
    <row r="150" spans="1:68" ht="14.25" hidden="1" customHeight="1" x14ac:dyDescent="0.25">
      <c r="A150" s="340" t="s">
        <v>63</v>
      </c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14"/>
      <c r="AB150" s="314"/>
      <c r="AC150" s="314"/>
    </row>
    <row r="151" spans="1:68" ht="16.5" hidden="1" customHeight="1" x14ac:dyDescent="0.25">
      <c r="A151" s="54" t="s">
        <v>250</v>
      </c>
      <c r="B151" s="54" t="s">
        <v>251</v>
      </c>
      <c r="C151" s="31">
        <v>4301071062</v>
      </c>
      <c r="D151" s="331">
        <v>4607111036384</v>
      </c>
      <c r="E151" s="332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7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4301071056</v>
      </c>
      <c r="D152" s="331">
        <v>4640242180250</v>
      </c>
      <c r="E152" s="332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2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31">
        <v>4607111036216</v>
      </c>
      <c r="E153" s="332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392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144</v>
      </c>
      <c r="Y153" s="321">
        <f>IFERROR(IF(X153="","",X153),"")</f>
        <v>144</v>
      </c>
      <c r="Z153" s="36">
        <f>IFERROR(IF(X153="","",X153*0.00866),"")</f>
        <v>1.2470399999999999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750.70079999999996</v>
      </c>
      <c r="BN153" s="67">
        <f>IFERROR(Y153*I153,"0")</f>
        <v>750.70079999999996</v>
      </c>
      <c r="BO153" s="67">
        <f>IFERROR(X153/J153,"0")</f>
        <v>1</v>
      </c>
      <c r="BP153" s="67">
        <f>IFERROR(Y153/J153,"0")</f>
        <v>1</v>
      </c>
    </row>
    <row r="154" spans="1:68" ht="27" hidden="1" customHeight="1" x14ac:dyDescent="0.25">
      <c r="A154" s="54" t="s">
        <v>262</v>
      </c>
      <c r="B154" s="54" t="s">
        <v>263</v>
      </c>
      <c r="C154" s="31">
        <v>4301071061</v>
      </c>
      <c r="D154" s="331">
        <v>4607111036278</v>
      </c>
      <c r="E154" s="332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57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37"/>
      <c r="P155" s="328" t="s">
        <v>72</v>
      </c>
      <c r="Q155" s="329"/>
      <c r="R155" s="329"/>
      <c r="S155" s="329"/>
      <c r="T155" s="329"/>
      <c r="U155" s="329"/>
      <c r="V155" s="330"/>
      <c r="W155" s="37" t="s">
        <v>69</v>
      </c>
      <c r="X155" s="322">
        <f>IFERROR(SUM(X151:X154),"0")</f>
        <v>144</v>
      </c>
      <c r="Y155" s="322">
        <f>IFERROR(SUM(Y151:Y154),"0")</f>
        <v>144</v>
      </c>
      <c r="Z155" s="322">
        <f>IFERROR(IF(Z151="",0,Z151),"0")+IFERROR(IF(Z152="",0,Z152),"0")+IFERROR(IF(Z153="",0,Z153),"0")+IFERROR(IF(Z154="",0,Z154),"0")</f>
        <v>1.2470399999999999</v>
      </c>
      <c r="AA155" s="323"/>
      <c r="AB155" s="323"/>
      <c r="AC155" s="323"/>
    </row>
    <row r="156" spans="1:68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37"/>
      <c r="P156" s="328" t="s">
        <v>72</v>
      </c>
      <c r="Q156" s="329"/>
      <c r="R156" s="329"/>
      <c r="S156" s="329"/>
      <c r="T156" s="329"/>
      <c r="U156" s="329"/>
      <c r="V156" s="330"/>
      <c r="W156" s="37" t="s">
        <v>73</v>
      </c>
      <c r="X156" s="322">
        <f>IFERROR(SUMPRODUCT(X151:X154*H151:H154),"0")</f>
        <v>720</v>
      </c>
      <c r="Y156" s="322">
        <f>IFERROR(SUMPRODUCT(Y151:Y154*H151:H154),"0")</f>
        <v>720</v>
      </c>
      <c r="Z156" s="37"/>
      <c r="AA156" s="323"/>
      <c r="AB156" s="323"/>
      <c r="AC156" s="323"/>
    </row>
    <row r="157" spans="1:68" ht="14.25" hidden="1" customHeight="1" x14ac:dyDescent="0.25">
      <c r="A157" s="340" t="s">
        <v>266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14"/>
      <c r="AB157" s="314"/>
      <c r="AC157" s="314"/>
    </row>
    <row r="158" spans="1:68" ht="27" hidden="1" customHeight="1" x14ac:dyDescent="0.25">
      <c r="A158" s="54" t="s">
        <v>267</v>
      </c>
      <c r="B158" s="54" t="s">
        <v>268</v>
      </c>
      <c r="C158" s="31">
        <v>4301080153</v>
      </c>
      <c r="D158" s="331">
        <v>4607111036827</v>
      </c>
      <c r="E158" s="332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4301080154</v>
      </c>
      <c r="D159" s="331">
        <v>4607111036834</v>
      </c>
      <c r="E159" s="332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36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37"/>
      <c r="P160" s="328" t="s">
        <v>72</v>
      </c>
      <c r="Q160" s="329"/>
      <c r="R160" s="329"/>
      <c r="S160" s="329"/>
      <c r="T160" s="329"/>
      <c r="U160" s="329"/>
      <c r="V160" s="330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hidden="1" x14ac:dyDescent="0.2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37"/>
      <c r="P161" s="328" t="s">
        <v>72</v>
      </c>
      <c r="Q161" s="329"/>
      <c r="R161" s="329"/>
      <c r="S161" s="329"/>
      <c r="T161" s="329"/>
      <c r="U161" s="329"/>
      <c r="V161" s="330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hidden="1" customHeight="1" x14ac:dyDescent="0.2">
      <c r="A162" s="389" t="s">
        <v>272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90"/>
      <c r="AA162" s="48"/>
      <c r="AB162" s="48"/>
      <c r="AC162" s="48"/>
    </row>
    <row r="163" spans="1:68" ht="16.5" hidden="1" customHeight="1" x14ac:dyDescent="0.25">
      <c r="A163" s="324" t="s">
        <v>273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15"/>
      <c r="AB163" s="315"/>
      <c r="AC163" s="315"/>
    </row>
    <row r="164" spans="1:68" ht="14.25" hidden="1" customHeight="1" x14ac:dyDescent="0.25">
      <c r="A164" s="340" t="s">
        <v>76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14"/>
      <c r="AB164" s="314"/>
      <c r="AC164" s="314"/>
    </row>
    <row r="165" spans="1:68" ht="27" hidden="1" customHeight="1" x14ac:dyDescent="0.25">
      <c r="A165" s="54" t="s">
        <v>274</v>
      </c>
      <c r="B165" s="54" t="s">
        <v>275</v>
      </c>
      <c r="C165" s="31">
        <v>4301132097</v>
      </c>
      <c r="D165" s="331">
        <v>4607111035721</v>
      </c>
      <c r="E165" s="332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5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0</v>
      </c>
      <c r="Y165" s="321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277</v>
      </c>
      <c r="B166" s="54" t="s">
        <v>278</v>
      </c>
      <c r="C166" s="31">
        <v>4301132100</v>
      </c>
      <c r="D166" s="331">
        <v>4607111035691</v>
      </c>
      <c r="E166" s="332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0</v>
      </c>
      <c r="Y166" s="32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280</v>
      </c>
      <c r="B167" s="54" t="s">
        <v>281</v>
      </c>
      <c r="C167" s="31">
        <v>4301132079</v>
      </c>
      <c r="D167" s="331">
        <v>4607111038487</v>
      </c>
      <c r="E167" s="332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3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0</v>
      </c>
      <c r="Y167" s="321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36"/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37"/>
      <c r="P168" s="328" t="s">
        <v>72</v>
      </c>
      <c r="Q168" s="329"/>
      <c r="R168" s="329"/>
      <c r="S168" s="329"/>
      <c r="T168" s="329"/>
      <c r="U168" s="329"/>
      <c r="V168" s="330"/>
      <c r="W168" s="37" t="s">
        <v>69</v>
      </c>
      <c r="X168" s="322">
        <f>IFERROR(SUM(X165:X167),"0")</f>
        <v>0</v>
      </c>
      <c r="Y168" s="322">
        <f>IFERROR(SUM(Y165:Y167),"0")</f>
        <v>0</v>
      </c>
      <c r="Z168" s="322">
        <f>IFERROR(IF(Z165="",0,Z165),"0")+IFERROR(IF(Z166="",0,Z166),"0")+IFERROR(IF(Z167="",0,Z167),"0")</f>
        <v>0</v>
      </c>
      <c r="AA168" s="323"/>
      <c r="AB168" s="323"/>
      <c r="AC168" s="323"/>
    </row>
    <row r="169" spans="1:68" hidden="1" x14ac:dyDescent="0.2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37"/>
      <c r="P169" s="328" t="s">
        <v>72</v>
      </c>
      <c r="Q169" s="329"/>
      <c r="R169" s="329"/>
      <c r="S169" s="329"/>
      <c r="T169" s="329"/>
      <c r="U169" s="329"/>
      <c r="V169" s="330"/>
      <c r="W169" s="37" t="s">
        <v>73</v>
      </c>
      <c r="X169" s="322">
        <f>IFERROR(SUMPRODUCT(X165:X167*H165:H167),"0")</f>
        <v>0</v>
      </c>
      <c r="Y169" s="322">
        <f>IFERROR(SUMPRODUCT(Y165:Y167*H165:H167),"0")</f>
        <v>0</v>
      </c>
      <c r="Z169" s="37"/>
      <c r="AA169" s="323"/>
      <c r="AB169" s="323"/>
      <c r="AC169" s="323"/>
    </row>
    <row r="170" spans="1:68" ht="14.25" hidden="1" customHeight="1" x14ac:dyDescent="0.25">
      <c r="A170" s="340" t="s">
        <v>283</v>
      </c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14"/>
      <c r="AB170" s="314"/>
      <c r="AC170" s="314"/>
    </row>
    <row r="171" spans="1:68" ht="27" hidden="1" customHeight="1" x14ac:dyDescent="0.25">
      <c r="A171" s="54" t="s">
        <v>284</v>
      </c>
      <c r="B171" s="54" t="s">
        <v>285</v>
      </c>
      <c r="C171" s="31">
        <v>4301051855</v>
      </c>
      <c r="D171" s="331">
        <v>4680115885875</v>
      </c>
      <c r="E171" s="332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2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291</v>
      </c>
      <c r="B172" s="54" t="s">
        <v>292</v>
      </c>
      <c r="C172" s="31">
        <v>4301051319</v>
      </c>
      <c r="D172" s="331">
        <v>4680115881204</v>
      </c>
      <c r="E172" s="332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6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37"/>
      <c r="P173" s="328" t="s">
        <v>72</v>
      </c>
      <c r="Q173" s="329"/>
      <c r="R173" s="329"/>
      <c r="S173" s="329"/>
      <c r="T173" s="329"/>
      <c r="U173" s="329"/>
      <c r="V173" s="330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hidden="1" x14ac:dyDescent="0.2">
      <c r="A174" s="325"/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37"/>
      <c r="P174" s="328" t="s">
        <v>72</v>
      </c>
      <c r="Q174" s="329"/>
      <c r="R174" s="329"/>
      <c r="S174" s="329"/>
      <c r="T174" s="329"/>
      <c r="U174" s="329"/>
      <c r="V174" s="330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hidden="1" customHeight="1" x14ac:dyDescent="0.2">
      <c r="A175" s="389" t="s">
        <v>294</v>
      </c>
      <c r="B175" s="390"/>
      <c r="C175" s="390"/>
      <c r="D175" s="390"/>
      <c r="E175" s="390"/>
      <c r="F175" s="390"/>
      <c r="G175" s="390"/>
      <c r="H175" s="390"/>
      <c r="I175" s="390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  <c r="X175" s="390"/>
      <c r="Y175" s="390"/>
      <c r="Z175" s="390"/>
      <c r="AA175" s="48"/>
      <c r="AB175" s="48"/>
      <c r="AC175" s="48"/>
    </row>
    <row r="176" spans="1:68" ht="16.5" hidden="1" customHeight="1" x14ac:dyDescent="0.25">
      <c r="A176" s="324" t="s">
        <v>295</v>
      </c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5"/>
      <c r="P176" s="325"/>
      <c r="Q176" s="325"/>
      <c r="R176" s="325"/>
      <c r="S176" s="325"/>
      <c r="T176" s="325"/>
      <c r="U176" s="325"/>
      <c r="V176" s="325"/>
      <c r="W176" s="325"/>
      <c r="X176" s="325"/>
      <c r="Y176" s="325"/>
      <c r="Z176" s="325"/>
      <c r="AA176" s="315"/>
      <c r="AB176" s="315"/>
      <c r="AC176" s="315"/>
    </row>
    <row r="177" spans="1:68" ht="14.25" hidden="1" customHeight="1" x14ac:dyDescent="0.25">
      <c r="A177" s="340" t="s">
        <v>141</v>
      </c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25"/>
      <c r="P177" s="325"/>
      <c r="Q177" s="325"/>
      <c r="R177" s="325"/>
      <c r="S177" s="325"/>
      <c r="T177" s="325"/>
      <c r="U177" s="325"/>
      <c r="V177" s="325"/>
      <c r="W177" s="325"/>
      <c r="X177" s="325"/>
      <c r="Y177" s="325"/>
      <c r="Z177" s="325"/>
      <c r="AA177" s="314"/>
      <c r="AB177" s="314"/>
      <c r="AC177" s="314"/>
    </row>
    <row r="178" spans="1:68" ht="27" hidden="1" customHeight="1" x14ac:dyDescent="0.25">
      <c r="A178" s="54" t="s">
        <v>296</v>
      </c>
      <c r="B178" s="54" t="s">
        <v>297</v>
      </c>
      <c r="C178" s="31">
        <v>4301135707</v>
      </c>
      <c r="D178" s="331">
        <v>4620207490198</v>
      </c>
      <c r="E178" s="332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9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301</v>
      </c>
      <c r="B179" s="54" t="s">
        <v>302</v>
      </c>
      <c r="C179" s="31">
        <v>4301135697</v>
      </c>
      <c r="D179" s="331">
        <v>4620207490259</v>
      </c>
      <c r="E179" s="332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6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4301135719</v>
      </c>
      <c r="D180" s="331">
        <v>4620207490235</v>
      </c>
      <c r="E180" s="332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3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36"/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37"/>
      <c r="P181" s="328" t="s">
        <v>72</v>
      </c>
      <c r="Q181" s="329"/>
      <c r="R181" s="329"/>
      <c r="S181" s="329"/>
      <c r="T181" s="329"/>
      <c r="U181" s="329"/>
      <c r="V181" s="330"/>
      <c r="W181" s="37" t="s">
        <v>69</v>
      </c>
      <c r="X181" s="322">
        <f>IFERROR(SUM(X178:X180),"0")</f>
        <v>0</v>
      </c>
      <c r="Y181" s="322">
        <f>IFERROR(SUM(Y178:Y180),"0")</f>
        <v>0</v>
      </c>
      <c r="Z181" s="322">
        <f>IFERROR(IF(Z178="",0,Z178),"0")+IFERROR(IF(Z179="",0,Z179),"0")+IFERROR(IF(Z180="",0,Z180),"0")</f>
        <v>0</v>
      </c>
      <c r="AA181" s="323"/>
      <c r="AB181" s="323"/>
      <c r="AC181" s="323"/>
    </row>
    <row r="182" spans="1:68" hidden="1" x14ac:dyDescent="0.2">
      <c r="A182" s="325"/>
      <c r="B182" s="325"/>
      <c r="C182" s="325"/>
      <c r="D182" s="325"/>
      <c r="E182" s="325"/>
      <c r="F182" s="325"/>
      <c r="G182" s="325"/>
      <c r="H182" s="325"/>
      <c r="I182" s="325"/>
      <c r="J182" s="325"/>
      <c r="K182" s="325"/>
      <c r="L182" s="325"/>
      <c r="M182" s="325"/>
      <c r="N182" s="325"/>
      <c r="O182" s="337"/>
      <c r="P182" s="328" t="s">
        <v>72</v>
      </c>
      <c r="Q182" s="329"/>
      <c r="R182" s="329"/>
      <c r="S182" s="329"/>
      <c r="T182" s="329"/>
      <c r="U182" s="329"/>
      <c r="V182" s="330"/>
      <c r="W182" s="37" t="s">
        <v>73</v>
      </c>
      <c r="X182" s="322">
        <f>IFERROR(SUMPRODUCT(X178:X180*H178:H180),"0")</f>
        <v>0</v>
      </c>
      <c r="Y182" s="322">
        <f>IFERROR(SUMPRODUCT(Y178:Y180*H178:H180),"0")</f>
        <v>0</v>
      </c>
      <c r="Z182" s="37"/>
      <c r="AA182" s="323"/>
      <c r="AB182" s="323"/>
      <c r="AC182" s="323"/>
    </row>
    <row r="183" spans="1:68" ht="16.5" hidden="1" customHeight="1" x14ac:dyDescent="0.25">
      <c r="A183" s="324" t="s">
        <v>308</v>
      </c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  <c r="X183" s="325"/>
      <c r="Y183" s="325"/>
      <c r="Z183" s="325"/>
      <c r="AA183" s="315"/>
      <c r="AB183" s="315"/>
      <c r="AC183" s="315"/>
    </row>
    <row r="184" spans="1:68" ht="14.25" hidden="1" customHeight="1" x14ac:dyDescent="0.25">
      <c r="A184" s="340" t="s">
        <v>63</v>
      </c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  <c r="Y184" s="325"/>
      <c r="Z184" s="325"/>
      <c r="AA184" s="314"/>
      <c r="AB184" s="314"/>
      <c r="AC184" s="314"/>
    </row>
    <row r="185" spans="1:68" ht="16.5" hidden="1" customHeight="1" x14ac:dyDescent="0.25">
      <c r="A185" s="54" t="s">
        <v>309</v>
      </c>
      <c r="B185" s="54" t="s">
        <v>310</v>
      </c>
      <c r="C185" s="31">
        <v>4301070948</v>
      </c>
      <c r="D185" s="331">
        <v>4607111037022</v>
      </c>
      <c r="E185" s="332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0</v>
      </c>
      <c r="Y185" s="321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4301070990</v>
      </c>
      <c r="D186" s="331">
        <v>4607111038494</v>
      </c>
      <c r="E186" s="332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4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4301070966</v>
      </c>
      <c r="D187" s="331">
        <v>4607111038135</v>
      </c>
      <c r="E187" s="332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36"/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37"/>
      <c r="P188" s="328" t="s">
        <v>72</v>
      </c>
      <c r="Q188" s="329"/>
      <c r="R188" s="329"/>
      <c r="S188" s="329"/>
      <c r="T188" s="329"/>
      <c r="U188" s="329"/>
      <c r="V188" s="330"/>
      <c r="W188" s="37" t="s">
        <v>69</v>
      </c>
      <c r="X188" s="322">
        <f>IFERROR(SUM(X185:X187),"0")</f>
        <v>0</v>
      </c>
      <c r="Y188" s="322">
        <f>IFERROR(SUM(Y185:Y187),"0")</f>
        <v>0</v>
      </c>
      <c r="Z188" s="322">
        <f>IFERROR(IF(Z185="",0,Z185),"0")+IFERROR(IF(Z186="",0,Z186),"0")+IFERROR(IF(Z187="",0,Z187),"0")</f>
        <v>0</v>
      </c>
      <c r="AA188" s="323"/>
      <c r="AB188" s="323"/>
      <c r="AC188" s="323"/>
    </row>
    <row r="189" spans="1:68" hidden="1" x14ac:dyDescent="0.2">
      <c r="A189" s="325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37"/>
      <c r="P189" s="328" t="s">
        <v>72</v>
      </c>
      <c r="Q189" s="329"/>
      <c r="R189" s="329"/>
      <c r="S189" s="329"/>
      <c r="T189" s="329"/>
      <c r="U189" s="329"/>
      <c r="V189" s="330"/>
      <c r="W189" s="37" t="s">
        <v>73</v>
      </c>
      <c r="X189" s="322">
        <f>IFERROR(SUMPRODUCT(X185:X187*H185:H187),"0")</f>
        <v>0</v>
      </c>
      <c r="Y189" s="322">
        <f>IFERROR(SUMPRODUCT(Y185:Y187*H185:H187),"0")</f>
        <v>0</v>
      </c>
      <c r="Z189" s="37"/>
      <c r="AA189" s="323"/>
      <c r="AB189" s="323"/>
      <c r="AC189" s="323"/>
    </row>
    <row r="190" spans="1:68" ht="16.5" hidden="1" customHeight="1" x14ac:dyDescent="0.25">
      <c r="A190" s="324" t="s">
        <v>318</v>
      </c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325"/>
      <c r="Z190" s="325"/>
      <c r="AA190" s="315"/>
      <c r="AB190" s="315"/>
      <c r="AC190" s="315"/>
    </row>
    <row r="191" spans="1:68" ht="14.25" hidden="1" customHeight="1" x14ac:dyDescent="0.25">
      <c r="A191" s="340" t="s">
        <v>63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  <c r="Z191" s="325"/>
      <c r="AA191" s="314"/>
      <c r="AB191" s="314"/>
      <c r="AC191" s="314"/>
    </row>
    <row r="192" spans="1:68" ht="27" hidden="1" customHeight="1" x14ac:dyDescent="0.25">
      <c r="A192" s="54" t="s">
        <v>319</v>
      </c>
      <c r="B192" s="54" t="s">
        <v>320</v>
      </c>
      <c r="C192" s="31">
        <v>4301070996</v>
      </c>
      <c r="D192" s="331">
        <v>4607111038654</v>
      </c>
      <c r="E192" s="332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4301070997</v>
      </c>
      <c r="D193" s="331">
        <v>4607111038586</v>
      </c>
      <c r="E193" s="332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5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4301070962</v>
      </c>
      <c r="D194" s="331">
        <v>4607111038609</v>
      </c>
      <c r="E194" s="332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4301070963</v>
      </c>
      <c r="D195" s="331">
        <v>4607111038630</v>
      </c>
      <c r="E195" s="332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329</v>
      </c>
      <c r="B196" s="54" t="s">
        <v>330</v>
      </c>
      <c r="C196" s="31">
        <v>4301070959</v>
      </c>
      <c r="D196" s="331">
        <v>4607111038616</v>
      </c>
      <c r="E196" s="332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2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331</v>
      </c>
      <c r="B197" s="54" t="s">
        <v>332</v>
      </c>
      <c r="C197" s="31">
        <v>4301070960</v>
      </c>
      <c r="D197" s="331">
        <v>4607111038623</v>
      </c>
      <c r="E197" s="332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idden="1" x14ac:dyDescent="0.2">
      <c r="A198" s="336"/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37"/>
      <c r="P198" s="328" t="s">
        <v>72</v>
      </c>
      <c r="Q198" s="329"/>
      <c r="R198" s="329"/>
      <c r="S198" s="329"/>
      <c r="T198" s="329"/>
      <c r="U198" s="329"/>
      <c r="V198" s="330"/>
      <c r="W198" s="37" t="s">
        <v>69</v>
      </c>
      <c r="X198" s="322">
        <f>IFERROR(SUM(X192:X197),"0")</f>
        <v>0</v>
      </c>
      <c r="Y198" s="322">
        <f>IFERROR(SUM(Y192:Y197),"0")</f>
        <v>0</v>
      </c>
      <c r="Z198" s="322">
        <f>IFERROR(IF(Z192="",0,Z192),"0")+IFERROR(IF(Z193="",0,Z193),"0")+IFERROR(IF(Z194="",0,Z194),"0")+IFERROR(IF(Z195="",0,Z195),"0")+IFERROR(IF(Z196="",0,Z196),"0")+IFERROR(IF(Z197="",0,Z197),"0")</f>
        <v>0</v>
      </c>
      <c r="AA198" s="323"/>
      <c r="AB198" s="323"/>
      <c r="AC198" s="323"/>
    </row>
    <row r="199" spans="1:68" hidden="1" x14ac:dyDescent="0.2">
      <c r="A199" s="325"/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37"/>
      <c r="P199" s="328" t="s">
        <v>72</v>
      </c>
      <c r="Q199" s="329"/>
      <c r="R199" s="329"/>
      <c r="S199" s="329"/>
      <c r="T199" s="329"/>
      <c r="U199" s="329"/>
      <c r="V199" s="330"/>
      <c r="W199" s="37" t="s">
        <v>73</v>
      </c>
      <c r="X199" s="322">
        <f>IFERROR(SUMPRODUCT(X192:X197*H192:H197),"0")</f>
        <v>0</v>
      </c>
      <c r="Y199" s="322">
        <f>IFERROR(SUMPRODUCT(Y192:Y197*H192:H197),"0")</f>
        <v>0</v>
      </c>
      <c r="Z199" s="37"/>
      <c r="AA199" s="323"/>
      <c r="AB199" s="323"/>
      <c r="AC199" s="323"/>
    </row>
    <row r="200" spans="1:68" ht="16.5" hidden="1" customHeight="1" x14ac:dyDescent="0.25">
      <c r="A200" s="324" t="s">
        <v>333</v>
      </c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5"/>
      <c r="P200" s="325"/>
      <c r="Q200" s="325"/>
      <c r="R200" s="325"/>
      <c r="S200" s="325"/>
      <c r="T200" s="325"/>
      <c r="U200" s="325"/>
      <c r="V200" s="325"/>
      <c r="W200" s="325"/>
      <c r="X200" s="325"/>
      <c r="Y200" s="325"/>
      <c r="Z200" s="325"/>
      <c r="AA200" s="315"/>
      <c r="AB200" s="315"/>
      <c r="AC200" s="315"/>
    </row>
    <row r="201" spans="1:68" ht="14.25" hidden="1" customHeight="1" x14ac:dyDescent="0.25">
      <c r="A201" s="340" t="s">
        <v>63</v>
      </c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5"/>
      <c r="P201" s="325"/>
      <c r="Q201" s="325"/>
      <c r="R201" s="325"/>
      <c r="S201" s="325"/>
      <c r="T201" s="325"/>
      <c r="U201" s="325"/>
      <c r="V201" s="325"/>
      <c r="W201" s="325"/>
      <c r="X201" s="325"/>
      <c r="Y201" s="325"/>
      <c r="Z201" s="325"/>
      <c r="AA201" s="314"/>
      <c r="AB201" s="314"/>
      <c r="AC201" s="314"/>
    </row>
    <row r="202" spans="1:68" ht="27" hidden="1" customHeight="1" x14ac:dyDescent="0.25">
      <c r="A202" s="54" t="s">
        <v>334</v>
      </c>
      <c r="B202" s="54" t="s">
        <v>335</v>
      </c>
      <c r="C202" s="31">
        <v>4301070915</v>
      </c>
      <c r="D202" s="331">
        <v>4607111035882</v>
      </c>
      <c r="E202" s="332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4301070921</v>
      </c>
      <c r="D203" s="331">
        <v>4607111035905</v>
      </c>
      <c r="E203" s="332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0</v>
      </c>
      <c r="Y203" s="321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4301070917</v>
      </c>
      <c r="D204" s="331">
        <v>4607111035912</v>
      </c>
      <c r="E204" s="332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342</v>
      </c>
      <c r="B205" s="54" t="s">
        <v>343</v>
      </c>
      <c r="C205" s="31">
        <v>4301070920</v>
      </c>
      <c r="D205" s="331">
        <v>4607111035929</v>
      </c>
      <c r="E205" s="332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36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37"/>
      <c r="P206" s="328" t="s">
        <v>72</v>
      </c>
      <c r="Q206" s="329"/>
      <c r="R206" s="329"/>
      <c r="S206" s="329"/>
      <c r="T206" s="329"/>
      <c r="U206" s="329"/>
      <c r="V206" s="330"/>
      <c r="W206" s="37" t="s">
        <v>69</v>
      </c>
      <c r="X206" s="322">
        <f>IFERROR(SUM(X202:X205),"0")</f>
        <v>0</v>
      </c>
      <c r="Y206" s="322">
        <f>IFERROR(SUM(Y202:Y205),"0")</f>
        <v>0</v>
      </c>
      <c r="Z206" s="322">
        <f>IFERROR(IF(Z202="",0,Z202),"0")+IFERROR(IF(Z203="",0,Z203),"0")+IFERROR(IF(Z204="",0,Z204),"0")+IFERROR(IF(Z205="",0,Z205),"0")</f>
        <v>0</v>
      </c>
      <c r="AA206" s="323"/>
      <c r="AB206" s="323"/>
      <c r="AC206" s="323"/>
    </row>
    <row r="207" spans="1:68" hidden="1" x14ac:dyDescent="0.2">
      <c r="A207" s="325"/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  <c r="L207" s="325"/>
      <c r="M207" s="325"/>
      <c r="N207" s="325"/>
      <c r="O207" s="337"/>
      <c r="P207" s="328" t="s">
        <v>72</v>
      </c>
      <c r="Q207" s="329"/>
      <c r="R207" s="329"/>
      <c r="S207" s="329"/>
      <c r="T207" s="329"/>
      <c r="U207" s="329"/>
      <c r="V207" s="330"/>
      <c r="W207" s="37" t="s">
        <v>73</v>
      </c>
      <c r="X207" s="322">
        <f>IFERROR(SUMPRODUCT(X202:X205*H202:H205),"0")</f>
        <v>0</v>
      </c>
      <c r="Y207" s="322">
        <f>IFERROR(SUMPRODUCT(Y202:Y205*H202:H205),"0")</f>
        <v>0</v>
      </c>
      <c r="Z207" s="37"/>
      <c r="AA207" s="323"/>
      <c r="AB207" s="323"/>
      <c r="AC207" s="323"/>
    </row>
    <row r="208" spans="1:68" ht="16.5" hidden="1" customHeight="1" x14ac:dyDescent="0.25">
      <c r="A208" s="324" t="s">
        <v>344</v>
      </c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25"/>
      <c r="Z208" s="325"/>
      <c r="AA208" s="315"/>
      <c r="AB208" s="315"/>
      <c r="AC208" s="315"/>
    </row>
    <row r="209" spans="1:68" ht="14.25" hidden="1" customHeight="1" x14ac:dyDescent="0.25">
      <c r="A209" s="340" t="s">
        <v>63</v>
      </c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5"/>
      <c r="P209" s="325"/>
      <c r="Q209" s="325"/>
      <c r="R209" s="325"/>
      <c r="S209" s="325"/>
      <c r="T209" s="325"/>
      <c r="U209" s="325"/>
      <c r="V209" s="325"/>
      <c r="W209" s="325"/>
      <c r="X209" s="325"/>
      <c r="Y209" s="325"/>
      <c r="Z209" s="325"/>
      <c r="AA209" s="314"/>
      <c r="AB209" s="314"/>
      <c r="AC209" s="314"/>
    </row>
    <row r="210" spans="1:68" ht="16.5" hidden="1" customHeight="1" x14ac:dyDescent="0.25">
      <c r="A210" s="54" t="s">
        <v>345</v>
      </c>
      <c r="B210" s="54" t="s">
        <v>346</v>
      </c>
      <c r="C210" s="31">
        <v>4301070912</v>
      </c>
      <c r="D210" s="331">
        <v>4607111037213</v>
      </c>
      <c r="E210" s="332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0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36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37"/>
      <c r="P211" s="328" t="s">
        <v>72</v>
      </c>
      <c r="Q211" s="329"/>
      <c r="R211" s="329"/>
      <c r="S211" s="329"/>
      <c r="T211" s="329"/>
      <c r="U211" s="329"/>
      <c r="V211" s="330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hidden="1" x14ac:dyDescent="0.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37"/>
      <c r="P212" s="328" t="s">
        <v>72</v>
      </c>
      <c r="Q212" s="329"/>
      <c r="R212" s="329"/>
      <c r="S212" s="329"/>
      <c r="T212" s="329"/>
      <c r="U212" s="329"/>
      <c r="V212" s="330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hidden="1" customHeight="1" x14ac:dyDescent="0.25">
      <c r="A213" s="324" t="s">
        <v>348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15"/>
      <c r="AB213" s="315"/>
      <c r="AC213" s="315"/>
    </row>
    <row r="214" spans="1:68" ht="14.25" hidden="1" customHeight="1" x14ac:dyDescent="0.25">
      <c r="A214" s="340" t="s">
        <v>283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4"/>
      <c r="AB214" s="314"/>
      <c r="AC214" s="314"/>
    </row>
    <row r="215" spans="1:68" ht="27" hidden="1" customHeight="1" x14ac:dyDescent="0.25">
      <c r="A215" s="54" t="s">
        <v>349</v>
      </c>
      <c r="B215" s="54" t="s">
        <v>350</v>
      </c>
      <c r="C215" s="31">
        <v>4301051320</v>
      </c>
      <c r="D215" s="331">
        <v>4680115881334</v>
      </c>
      <c r="E215" s="332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36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37"/>
      <c r="P216" s="328" t="s">
        <v>72</v>
      </c>
      <c r="Q216" s="329"/>
      <c r="R216" s="329"/>
      <c r="S216" s="329"/>
      <c r="T216" s="329"/>
      <c r="U216" s="329"/>
      <c r="V216" s="330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hidden="1" x14ac:dyDescent="0.2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37"/>
      <c r="P217" s="328" t="s">
        <v>72</v>
      </c>
      <c r="Q217" s="329"/>
      <c r="R217" s="329"/>
      <c r="S217" s="329"/>
      <c r="T217" s="329"/>
      <c r="U217" s="329"/>
      <c r="V217" s="330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hidden="1" customHeight="1" x14ac:dyDescent="0.25">
      <c r="A218" s="324" t="s">
        <v>352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15"/>
      <c r="AB218" s="315"/>
      <c r="AC218" s="315"/>
    </row>
    <row r="219" spans="1:68" ht="14.25" hidden="1" customHeight="1" x14ac:dyDescent="0.25">
      <c r="A219" s="340" t="s">
        <v>63</v>
      </c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14"/>
      <c r="AB219" s="314"/>
      <c r="AC219" s="314"/>
    </row>
    <row r="220" spans="1:68" ht="16.5" hidden="1" customHeight="1" x14ac:dyDescent="0.25">
      <c r="A220" s="54" t="s">
        <v>353</v>
      </c>
      <c r="B220" s="54" t="s">
        <v>354</v>
      </c>
      <c r="C220" s="31">
        <v>4301071063</v>
      </c>
      <c r="D220" s="331">
        <v>4607111039019</v>
      </c>
      <c r="E220" s="332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hidden="1" customHeight="1" x14ac:dyDescent="0.25">
      <c r="A221" s="54" t="s">
        <v>357</v>
      </c>
      <c r="B221" s="54" t="s">
        <v>358</v>
      </c>
      <c r="C221" s="31">
        <v>4301071000</v>
      </c>
      <c r="D221" s="331">
        <v>4607111038708</v>
      </c>
      <c r="E221" s="332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36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37"/>
      <c r="P222" s="328" t="s">
        <v>72</v>
      </c>
      <c r="Q222" s="329"/>
      <c r="R222" s="329"/>
      <c r="S222" s="329"/>
      <c r="T222" s="329"/>
      <c r="U222" s="329"/>
      <c r="V222" s="330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hidden="1" x14ac:dyDescent="0.2">
      <c r="A223" s="325"/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37"/>
      <c r="P223" s="328" t="s">
        <v>72</v>
      </c>
      <c r="Q223" s="329"/>
      <c r="R223" s="329"/>
      <c r="S223" s="329"/>
      <c r="T223" s="329"/>
      <c r="U223" s="329"/>
      <c r="V223" s="330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hidden="1" customHeight="1" x14ac:dyDescent="0.2">
      <c r="A224" s="389" t="s">
        <v>359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90"/>
      <c r="AA224" s="48"/>
      <c r="AB224" s="48"/>
      <c r="AC224" s="48"/>
    </row>
    <row r="225" spans="1:68" ht="16.5" hidden="1" customHeight="1" x14ac:dyDescent="0.25">
      <c r="A225" s="324" t="s">
        <v>360</v>
      </c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25"/>
      <c r="Z225" s="325"/>
      <c r="AA225" s="315"/>
      <c r="AB225" s="315"/>
      <c r="AC225" s="315"/>
    </row>
    <row r="226" spans="1:68" ht="14.25" hidden="1" customHeight="1" x14ac:dyDescent="0.25">
      <c r="A226" s="340" t="s">
        <v>63</v>
      </c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25"/>
      <c r="Z226" s="325"/>
      <c r="AA226" s="314"/>
      <c r="AB226" s="314"/>
      <c r="AC226" s="314"/>
    </row>
    <row r="227" spans="1:68" ht="27" hidden="1" customHeight="1" x14ac:dyDescent="0.25">
      <c r="A227" s="54" t="s">
        <v>361</v>
      </c>
      <c r="B227" s="54" t="s">
        <v>362</v>
      </c>
      <c r="C227" s="31">
        <v>4301071036</v>
      </c>
      <c r="D227" s="331">
        <v>4607111036162</v>
      </c>
      <c r="E227" s="332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85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6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37"/>
      <c r="P228" s="328" t="s">
        <v>72</v>
      </c>
      <c r="Q228" s="329"/>
      <c r="R228" s="329"/>
      <c r="S228" s="329"/>
      <c r="T228" s="329"/>
      <c r="U228" s="329"/>
      <c r="V228" s="330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hidden="1" x14ac:dyDescent="0.2">
      <c r="A229" s="325"/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37"/>
      <c r="P229" s="328" t="s">
        <v>72</v>
      </c>
      <c r="Q229" s="329"/>
      <c r="R229" s="329"/>
      <c r="S229" s="329"/>
      <c r="T229" s="329"/>
      <c r="U229" s="329"/>
      <c r="V229" s="330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89" t="s">
        <v>365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90"/>
      <c r="AA230" s="48"/>
      <c r="AB230" s="48"/>
      <c r="AC230" s="48"/>
    </row>
    <row r="231" spans="1:68" ht="16.5" hidden="1" customHeight="1" x14ac:dyDescent="0.25">
      <c r="A231" s="324" t="s">
        <v>366</v>
      </c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15"/>
      <c r="AB231" s="315"/>
      <c r="AC231" s="315"/>
    </row>
    <row r="232" spans="1:68" ht="14.25" hidden="1" customHeight="1" x14ac:dyDescent="0.25">
      <c r="A232" s="340" t="s">
        <v>63</v>
      </c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25"/>
      <c r="Z232" s="325"/>
      <c r="AA232" s="314"/>
      <c r="AB232" s="314"/>
      <c r="AC232" s="314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31">
        <v>4607111035899</v>
      </c>
      <c r="E233" s="332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168</v>
      </c>
      <c r="Y233" s="321">
        <f>IFERROR(IF(X233="","",X233),"")</f>
        <v>168</v>
      </c>
      <c r="Z233" s="36">
        <f>IFERROR(IF(X233="","",X233*0.0155),"")</f>
        <v>2.6040000000000001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884.01599999999996</v>
      </c>
      <c r="BN233" s="67">
        <f>IFERROR(Y233*I233,"0")</f>
        <v>884.01599999999996</v>
      </c>
      <c r="BO233" s="67">
        <f>IFERROR(X233/J233,"0")</f>
        <v>2</v>
      </c>
      <c r="BP233" s="67">
        <f>IFERROR(Y233/J233,"0")</f>
        <v>2</v>
      </c>
    </row>
    <row r="234" spans="1:68" ht="27" hidden="1" customHeight="1" x14ac:dyDescent="0.25">
      <c r="A234" s="54" t="s">
        <v>369</v>
      </c>
      <c r="B234" s="54" t="s">
        <v>370</v>
      </c>
      <c r="C234" s="31">
        <v>4301070991</v>
      </c>
      <c r="D234" s="331">
        <v>4607111038180</v>
      </c>
      <c r="E234" s="332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37"/>
      <c r="P235" s="328" t="s">
        <v>72</v>
      </c>
      <c r="Q235" s="329"/>
      <c r="R235" s="329"/>
      <c r="S235" s="329"/>
      <c r="T235" s="329"/>
      <c r="U235" s="329"/>
      <c r="V235" s="330"/>
      <c r="W235" s="37" t="s">
        <v>69</v>
      </c>
      <c r="X235" s="322">
        <f>IFERROR(SUM(X233:X234),"0")</f>
        <v>168</v>
      </c>
      <c r="Y235" s="322">
        <f>IFERROR(SUM(Y233:Y234),"0")</f>
        <v>168</v>
      </c>
      <c r="Z235" s="322">
        <f>IFERROR(IF(Z233="",0,Z233),"0")+IFERROR(IF(Z234="",0,Z234),"0")</f>
        <v>2.6040000000000001</v>
      </c>
      <c r="AA235" s="323"/>
      <c r="AB235" s="323"/>
      <c r="AC235" s="323"/>
    </row>
    <row r="236" spans="1:68" x14ac:dyDescent="0.2">
      <c r="A236" s="325"/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37"/>
      <c r="P236" s="328" t="s">
        <v>72</v>
      </c>
      <c r="Q236" s="329"/>
      <c r="R236" s="329"/>
      <c r="S236" s="329"/>
      <c r="T236" s="329"/>
      <c r="U236" s="329"/>
      <c r="V236" s="330"/>
      <c r="W236" s="37" t="s">
        <v>73</v>
      </c>
      <c r="X236" s="322">
        <f>IFERROR(SUMPRODUCT(X233:X234*H233:H234),"0")</f>
        <v>840</v>
      </c>
      <c r="Y236" s="322">
        <f>IFERROR(SUMPRODUCT(Y233:Y234*H233:H234),"0")</f>
        <v>840</v>
      </c>
      <c r="Z236" s="37"/>
      <c r="AA236" s="323"/>
      <c r="AB236" s="323"/>
      <c r="AC236" s="323"/>
    </row>
    <row r="237" spans="1:68" ht="16.5" hidden="1" customHeight="1" x14ac:dyDescent="0.25">
      <c r="A237" s="324" t="s">
        <v>372</v>
      </c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15"/>
      <c r="AB237" s="315"/>
      <c r="AC237" s="315"/>
    </row>
    <row r="238" spans="1:68" ht="14.25" hidden="1" customHeight="1" x14ac:dyDescent="0.25">
      <c r="A238" s="340" t="s">
        <v>63</v>
      </c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5"/>
      <c r="P238" s="325"/>
      <c r="Q238" s="325"/>
      <c r="R238" s="325"/>
      <c r="S238" s="325"/>
      <c r="T238" s="325"/>
      <c r="U238" s="325"/>
      <c r="V238" s="325"/>
      <c r="W238" s="325"/>
      <c r="X238" s="325"/>
      <c r="Y238" s="325"/>
      <c r="Z238" s="325"/>
      <c r="AA238" s="314"/>
      <c r="AB238" s="314"/>
      <c r="AC238" s="314"/>
    </row>
    <row r="239" spans="1:68" ht="27" hidden="1" customHeight="1" x14ac:dyDescent="0.25">
      <c r="A239" s="54" t="s">
        <v>373</v>
      </c>
      <c r="B239" s="54" t="s">
        <v>374</v>
      </c>
      <c r="C239" s="31">
        <v>4301070870</v>
      </c>
      <c r="D239" s="331">
        <v>4607111036711</v>
      </c>
      <c r="E239" s="332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36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37"/>
      <c r="P240" s="328" t="s">
        <v>72</v>
      </c>
      <c r="Q240" s="329"/>
      <c r="R240" s="329"/>
      <c r="S240" s="329"/>
      <c r="T240" s="329"/>
      <c r="U240" s="329"/>
      <c r="V240" s="330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hidden="1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37"/>
      <c r="P241" s="328" t="s">
        <v>72</v>
      </c>
      <c r="Q241" s="329"/>
      <c r="R241" s="329"/>
      <c r="S241" s="329"/>
      <c r="T241" s="329"/>
      <c r="U241" s="329"/>
      <c r="V241" s="330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hidden="1" customHeight="1" x14ac:dyDescent="0.2">
      <c r="A242" s="389" t="s">
        <v>375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90"/>
      <c r="AA242" s="48"/>
      <c r="AB242" s="48"/>
      <c r="AC242" s="48"/>
    </row>
    <row r="243" spans="1:68" ht="16.5" hidden="1" customHeight="1" x14ac:dyDescent="0.25">
      <c r="A243" s="324" t="s">
        <v>376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15"/>
      <c r="AB243" s="315"/>
      <c r="AC243" s="315"/>
    </row>
    <row r="244" spans="1:68" ht="14.25" hidden="1" customHeight="1" x14ac:dyDescent="0.25">
      <c r="A244" s="340" t="s">
        <v>141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  <c r="Z244" s="325"/>
      <c r="AA244" s="314"/>
      <c r="AB244" s="314"/>
      <c r="AC244" s="314"/>
    </row>
    <row r="245" spans="1:68" ht="37.5" hidden="1" customHeight="1" x14ac:dyDescent="0.25">
      <c r="A245" s="54" t="s">
        <v>377</v>
      </c>
      <c r="B245" s="54" t="s">
        <v>378</v>
      </c>
      <c r="C245" s="31">
        <v>4301135400</v>
      </c>
      <c r="D245" s="331">
        <v>4607111039361</v>
      </c>
      <c r="E245" s="332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42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37"/>
      <c r="P246" s="328" t="s">
        <v>72</v>
      </c>
      <c r="Q246" s="329"/>
      <c r="R246" s="329"/>
      <c r="S246" s="329"/>
      <c r="T246" s="329"/>
      <c r="U246" s="329"/>
      <c r="V246" s="330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25"/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37"/>
      <c r="P247" s="328" t="s">
        <v>72</v>
      </c>
      <c r="Q247" s="329"/>
      <c r="R247" s="329"/>
      <c r="S247" s="329"/>
      <c r="T247" s="329"/>
      <c r="U247" s="329"/>
      <c r="V247" s="330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89" t="s">
        <v>245</v>
      </c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390"/>
      <c r="O248" s="390"/>
      <c r="P248" s="390"/>
      <c r="Q248" s="390"/>
      <c r="R248" s="390"/>
      <c r="S248" s="390"/>
      <c r="T248" s="390"/>
      <c r="U248" s="390"/>
      <c r="V248" s="390"/>
      <c r="W248" s="390"/>
      <c r="X248" s="390"/>
      <c r="Y248" s="390"/>
      <c r="Z248" s="390"/>
      <c r="AA248" s="48"/>
      <c r="AB248" s="48"/>
      <c r="AC248" s="48"/>
    </row>
    <row r="249" spans="1:68" ht="16.5" hidden="1" customHeight="1" x14ac:dyDescent="0.25">
      <c r="A249" s="324" t="s">
        <v>245</v>
      </c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15"/>
      <c r="AB249" s="315"/>
      <c r="AC249" s="315"/>
    </row>
    <row r="250" spans="1:68" ht="14.25" hidden="1" customHeight="1" x14ac:dyDescent="0.25">
      <c r="A250" s="340" t="s">
        <v>63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  <c r="Z250" s="325"/>
      <c r="AA250" s="314"/>
      <c r="AB250" s="314"/>
      <c r="AC250" s="314"/>
    </row>
    <row r="251" spans="1:68" ht="27" hidden="1" customHeight="1" x14ac:dyDescent="0.25">
      <c r="A251" s="54" t="s">
        <v>381</v>
      </c>
      <c r="B251" s="54" t="s">
        <v>382</v>
      </c>
      <c r="C251" s="31">
        <v>4301071014</v>
      </c>
      <c r="D251" s="331">
        <v>4640242181264</v>
      </c>
      <c r="E251" s="332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385</v>
      </c>
      <c r="B252" s="54" t="s">
        <v>386</v>
      </c>
      <c r="C252" s="31">
        <v>4301071021</v>
      </c>
      <c r="D252" s="331">
        <v>4640242181325</v>
      </c>
      <c r="E252" s="332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60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4301070993</v>
      </c>
      <c r="D253" s="331">
        <v>4640242180670</v>
      </c>
      <c r="E253" s="332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00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36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37"/>
      <c r="P254" s="328" t="s">
        <v>72</v>
      </c>
      <c r="Q254" s="329"/>
      <c r="R254" s="329"/>
      <c r="S254" s="329"/>
      <c r="T254" s="329"/>
      <c r="U254" s="329"/>
      <c r="V254" s="330"/>
      <c r="W254" s="37" t="s">
        <v>69</v>
      </c>
      <c r="X254" s="322">
        <f>IFERROR(SUM(X251:X253),"0")</f>
        <v>0</v>
      </c>
      <c r="Y254" s="322">
        <f>IFERROR(SUM(Y251:Y253),"0")</f>
        <v>0</v>
      </c>
      <c r="Z254" s="322">
        <f>IFERROR(IF(Z251="",0,Z251),"0")+IFERROR(IF(Z252="",0,Z252),"0")+IFERROR(IF(Z253="",0,Z253),"0")</f>
        <v>0</v>
      </c>
      <c r="AA254" s="323"/>
      <c r="AB254" s="323"/>
      <c r="AC254" s="323"/>
    </row>
    <row r="255" spans="1:68" hidden="1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37"/>
      <c r="P255" s="328" t="s">
        <v>72</v>
      </c>
      <c r="Q255" s="329"/>
      <c r="R255" s="329"/>
      <c r="S255" s="329"/>
      <c r="T255" s="329"/>
      <c r="U255" s="329"/>
      <c r="V255" s="330"/>
      <c r="W255" s="37" t="s">
        <v>73</v>
      </c>
      <c r="X255" s="322">
        <f>IFERROR(SUMPRODUCT(X251:X253*H251:H253),"0")</f>
        <v>0</v>
      </c>
      <c r="Y255" s="322">
        <f>IFERROR(SUMPRODUCT(Y251:Y253*H251:H253),"0")</f>
        <v>0</v>
      </c>
      <c r="Z255" s="37"/>
      <c r="AA255" s="323"/>
      <c r="AB255" s="323"/>
      <c r="AC255" s="323"/>
    </row>
    <row r="256" spans="1:68" ht="14.25" hidden="1" customHeight="1" x14ac:dyDescent="0.25">
      <c r="A256" s="340" t="s">
        <v>146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25"/>
      <c r="Z256" s="325"/>
      <c r="AA256" s="314"/>
      <c r="AB256" s="314"/>
      <c r="AC256" s="314"/>
    </row>
    <row r="257" spans="1:68" ht="27" hidden="1" customHeight="1" x14ac:dyDescent="0.25">
      <c r="A257" s="54" t="s">
        <v>392</v>
      </c>
      <c r="B257" s="54" t="s">
        <v>393</v>
      </c>
      <c r="C257" s="31">
        <v>4301131019</v>
      </c>
      <c r="D257" s="331">
        <v>4640242180427</v>
      </c>
      <c r="E257" s="332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73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0</v>
      </c>
      <c r="Y257" s="321">
        <f>IFERROR(IF(X257="","",X257),"")</f>
        <v>0</v>
      </c>
      <c r="Z257" s="36">
        <f>IFERROR(IF(X257="","",X257*0.00502),"")</f>
        <v>0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36"/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37"/>
      <c r="P258" s="328" t="s">
        <v>72</v>
      </c>
      <c r="Q258" s="329"/>
      <c r="R258" s="329"/>
      <c r="S258" s="329"/>
      <c r="T258" s="329"/>
      <c r="U258" s="329"/>
      <c r="V258" s="330"/>
      <c r="W258" s="37" t="s">
        <v>69</v>
      </c>
      <c r="X258" s="322">
        <f>IFERROR(SUM(X257:X257),"0")</f>
        <v>0</v>
      </c>
      <c r="Y258" s="322">
        <f>IFERROR(SUM(Y257:Y257),"0")</f>
        <v>0</v>
      </c>
      <c r="Z258" s="322">
        <f>IFERROR(IF(Z257="",0,Z257),"0")</f>
        <v>0</v>
      </c>
      <c r="AA258" s="323"/>
      <c r="AB258" s="323"/>
      <c r="AC258" s="323"/>
    </row>
    <row r="259" spans="1:68" hidden="1" x14ac:dyDescent="0.2">
      <c r="A259" s="325"/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37"/>
      <c r="P259" s="328" t="s">
        <v>72</v>
      </c>
      <c r="Q259" s="329"/>
      <c r="R259" s="329"/>
      <c r="S259" s="329"/>
      <c r="T259" s="329"/>
      <c r="U259" s="329"/>
      <c r="V259" s="330"/>
      <c r="W259" s="37" t="s">
        <v>73</v>
      </c>
      <c r="X259" s="322">
        <f>IFERROR(SUMPRODUCT(X257:X257*H257:H257),"0")</f>
        <v>0</v>
      </c>
      <c r="Y259" s="322">
        <f>IFERROR(SUMPRODUCT(Y257:Y257*H257:H257),"0")</f>
        <v>0</v>
      </c>
      <c r="Z259" s="37"/>
      <c r="AA259" s="323"/>
      <c r="AB259" s="323"/>
      <c r="AC259" s="323"/>
    </row>
    <row r="260" spans="1:68" ht="14.25" hidden="1" customHeight="1" x14ac:dyDescent="0.25">
      <c r="A260" s="340" t="s">
        <v>76</v>
      </c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5"/>
      <c r="P260" s="325"/>
      <c r="Q260" s="325"/>
      <c r="R260" s="325"/>
      <c r="S260" s="325"/>
      <c r="T260" s="325"/>
      <c r="U260" s="325"/>
      <c r="V260" s="325"/>
      <c r="W260" s="325"/>
      <c r="X260" s="325"/>
      <c r="Y260" s="325"/>
      <c r="Z260" s="325"/>
      <c r="AA260" s="314"/>
      <c r="AB260" s="314"/>
      <c r="AC260" s="314"/>
    </row>
    <row r="261" spans="1:68" ht="27" hidden="1" customHeight="1" x14ac:dyDescent="0.25">
      <c r="A261" s="54" t="s">
        <v>396</v>
      </c>
      <c r="B261" s="54" t="s">
        <v>397</v>
      </c>
      <c r="C261" s="31">
        <v>4301132080</v>
      </c>
      <c r="D261" s="331">
        <v>4640242180397</v>
      </c>
      <c r="E261" s="332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5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400</v>
      </c>
      <c r="B262" s="54" t="s">
        <v>401</v>
      </c>
      <c r="C262" s="31">
        <v>4301132104</v>
      </c>
      <c r="D262" s="331">
        <v>4640242181219</v>
      </c>
      <c r="E262" s="332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3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36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37"/>
      <c r="P263" s="328" t="s">
        <v>72</v>
      </c>
      <c r="Q263" s="329"/>
      <c r="R263" s="329"/>
      <c r="S263" s="329"/>
      <c r="T263" s="329"/>
      <c r="U263" s="329"/>
      <c r="V263" s="330"/>
      <c r="W263" s="37" t="s">
        <v>69</v>
      </c>
      <c r="X263" s="322">
        <f>IFERROR(SUM(X261:X262),"0")</f>
        <v>0</v>
      </c>
      <c r="Y263" s="322">
        <f>IFERROR(SUM(Y261:Y262),"0")</f>
        <v>0</v>
      </c>
      <c r="Z263" s="322">
        <f>IFERROR(IF(Z261="",0,Z261),"0")+IFERROR(IF(Z262="",0,Z262),"0")</f>
        <v>0</v>
      </c>
      <c r="AA263" s="323"/>
      <c r="AB263" s="323"/>
      <c r="AC263" s="323"/>
    </row>
    <row r="264" spans="1:68" hidden="1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37"/>
      <c r="P264" s="328" t="s">
        <v>72</v>
      </c>
      <c r="Q264" s="329"/>
      <c r="R264" s="329"/>
      <c r="S264" s="329"/>
      <c r="T264" s="329"/>
      <c r="U264" s="329"/>
      <c r="V264" s="330"/>
      <c r="W264" s="37" t="s">
        <v>73</v>
      </c>
      <c r="X264" s="322">
        <f>IFERROR(SUMPRODUCT(X261:X262*H261:H262),"0")</f>
        <v>0</v>
      </c>
      <c r="Y264" s="322">
        <f>IFERROR(SUMPRODUCT(Y261:Y262*H261:H262),"0")</f>
        <v>0</v>
      </c>
      <c r="Z264" s="37"/>
      <c r="AA264" s="323"/>
      <c r="AB264" s="323"/>
      <c r="AC264" s="323"/>
    </row>
    <row r="265" spans="1:68" ht="14.25" hidden="1" customHeight="1" x14ac:dyDescent="0.25">
      <c r="A265" s="340" t="s">
        <v>173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14"/>
      <c r="AB265" s="314"/>
      <c r="AC265" s="314"/>
    </row>
    <row r="266" spans="1:68" ht="27" hidden="1" customHeight="1" x14ac:dyDescent="0.25">
      <c r="A266" s="54" t="s">
        <v>403</v>
      </c>
      <c r="B266" s="54" t="s">
        <v>404</v>
      </c>
      <c r="C266" s="31">
        <v>4301136028</v>
      </c>
      <c r="D266" s="331">
        <v>4640242180304</v>
      </c>
      <c r="E266" s="332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9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407</v>
      </c>
      <c r="B267" s="54" t="s">
        <v>408</v>
      </c>
      <c r="C267" s="31">
        <v>4301136026</v>
      </c>
      <c r="D267" s="331">
        <v>4640242180236</v>
      </c>
      <c r="E267" s="332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9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0</v>
      </c>
      <c r="Y267" s="321">
        <f>IFERROR(IF(X267="","",X267),"")</f>
        <v>0</v>
      </c>
      <c r="Z267" s="36">
        <f>IFERROR(IF(X267="","",X267*0.0155),"")</f>
        <v>0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410</v>
      </c>
      <c r="B268" s="54" t="s">
        <v>411</v>
      </c>
      <c r="C268" s="31">
        <v>4301136029</v>
      </c>
      <c r="D268" s="331">
        <v>4640242180410</v>
      </c>
      <c r="E268" s="332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36"/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37"/>
      <c r="P269" s="328" t="s">
        <v>72</v>
      </c>
      <c r="Q269" s="329"/>
      <c r="R269" s="329"/>
      <c r="S269" s="329"/>
      <c r="T269" s="329"/>
      <c r="U269" s="329"/>
      <c r="V269" s="330"/>
      <c r="W269" s="37" t="s">
        <v>69</v>
      </c>
      <c r="X269" s="322">
        <f>IFERROR(SUM(X266:X268),"0")</f>
        <v>0</v>
      </c>
      <c r="Y269" s="322">
        <f>IFERROR(SUM(Y266:Y268),"0")</f>
        <v>0</v>
      </c>
      <c r="Z269" s="322">
        <f>IFERROR(IF(Z266="",0,Z266),"0")+IFERROR(IF(Z267="",0,Z267),"0")+IFERROR(IF(Z268="",0,Z268),"0")</f>
        <v>0</v>
      </c>
      <c r="AA269" s="323"/>
      <c r="AB269" s="323"/>
      <c r="AC269" s="323"/>
    </row>
    <row r="270" spans="1:68" hidden="1" x14ac:dyDescent="0.2">
      <c r="A270" s="325"/>
      <c r="B270" s="325"/>
      <c r="C270" s="325"/>
      <c r="D270" s="325"/>
      <c r="E270" s="325"/>
      <c r="F270" s="325"/>
      <c r="G270" s="325"/>
      <c r="H270" s="325"/>
      <c r="I270" s="325"/>
      <c r="J270" s="325"/>
      <c r="K270" s="325"/>
      <c r="L270" s="325"/>
      <c r="M270" s="325"/>
      <c r="N270" s="325"/>
      <c r="O270" s="337"/>
      <c r="P270" s="328" t="s">
        <v>72</v>
      </c>
      <c r="Q270" s="329"/>
      <c r="R270" s="329"/>
      <c r="S270" s="329"/>
      <c r="T270" s="329"/>
      <c r="U270" s="329"/>
      <c r="V270" s="330"/>
      <c r="W270" s="37" t="s">
        <v>73</v>
      </c>
      <c r="X270" s="322">
        <f>IFERROR(SUMPRODUCT(X266:X268*H266:H268),"0")</f>
        <v>0</v>
      </c>
      <c r="Y270" s="322">
        <f>IFERROR(SUMPRODUCT(Y266:Y268*H266:H268),"0")</f>
        <v>0</v>
      </c>
      <c r="Z270" s="37"/>
      <c r="AA270" s="323"/>
      <c r="AB270" s="323"/>
      <c r="AC270" s="323"/>
    </row>
    <row r="271" spans="1:68" ht="14.25" hidden="1" customHeight="1" x14ac:dyDescent="0.25">
      <c r="A271" s="340" t="s">
        <v>141</v>
      </c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  <c r="Z271" s="325"/>
      <c r="AA271" s="314"/>
      <c r="AB271" s="314"/>
      <c r="AC271" s="314"/>
    </row>
    <row r="272" spans="1:68" ht="27" hidden="1" customHeight="1" x14ac:dyDescent="0.25">
      <c r="A272" s="54" t="s">
        <v>412</v>
      </c>
      <c r="B272" s="54" t="s">
        <v>413</v>
      </c>
      <c r="C272" s="31">
        <v>4301135504</v>
      </c>
      <c r="D272" s="331">
        <v>4640242181554</v>
      </c>
      <c r="E272" s="332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02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hidden="1" customHeight="1" x14ac:dyDescent="0.25">
      <c r="A273" s="54" t="s">
        <v>416</v>
      </c>
      <c r="B273" s="54" t="s">
        <v>417</v>
      </c>
      <c r="C273" s="31">
        <v>4301135394</v>
      </c>
      <c r="D273" s="331">
        <v>4640242181561</v>
      </c>
      <c r="E273" s="332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9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0</v>
      </c>
      <c r="Y273" s="321">
        <f t="shared" si="24"/>
        <v>0</v>
      </c>
      <c r="Z273" s="36">
        <f>IFERROR(IF(X273="","",X273*0.00936),"")</f>
        <v>0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37.5" hidden="1" customHeight="1" x14ac:dyDescent="0.25">
      <c r="A274" s="54" t="s">
        <v>420</v>
      </c>
      <c r="B274" s="54" t="s">
        <v>421</v>
      </c>
      <c r="C274" s="31">
        <v>4301135552</v>
      </c>
      <c r="D274" s="331">
        <v>4640242181431</v>
      </c>
      <c r="E274" s="332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1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424</v>
      </c>
      <c r="B275" s="54" t="s">
        <v>425</v>
      </c>
      <c r="C275" s="31">
        <v>4301135374</v>
      </c>
      <c r="D275" s="331">
        <v>4640242181424</v>
      </c>
      <c r="E275" s="332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5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0</v>
      </c>
      <c r="Y275" s="321">
        <f t="shared" si="24"/>
        <v>0</v>
      </c>
      <c r="Z275" s="36">
        <f>IFERROR(IF(X275="","",X275*0.0155),"")</f>
        <v>0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4301135320</v>
      </c>
      <c r="D276" s="331">
        <v>4640242181592</v>
      </c>
      <c r="E276" s="332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0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431</v>
      </c>
      <c r="B277" s="54" t="s">
        <v>432</v>
      </c>
      <c r="C277" s="31">
        <v>4301135405</v>
      </c>
      <c r="D277" s="331">
        <v>4640242181523</v>
      </c>
      <c r="E277" s="332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40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434</v>
      </c>
      <c r="B278" s="54" t="s">
        <v>435</v>
      </c>
      <c r="C278" s="31">
        <v>4301135404</v>
      </c>
      <c r="D278" s="331">
        <v>4640242181516</v>
      </c>
      <c r="E278" s="332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79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hidden="1" customHeight="1" x14ac:dyDescent="0.25">
      <c r="A279" s="54" t="s">
        <v>437</v>
      </c>
      <c r="B279" s="54" t="s">
        <v>438</v>
      </c>
      <c r="C279" s="31">
        <v>4301135402</v>
      </c>
      <c r="D279" s="331">
        <v>4640242181493</v>
      </c>
      <c r="E279" s="332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440</v>
      </c>
      <c r="B280" s="54" t="s">
        <v>441</v>
      </c>
      <c r="C280" s="31">
        <v>4301135375</v>
      </c>
      <c r="D280" s="331">
        <v>4640242181486</v>
      </c>
      <c r="E280" s="332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4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443</v>
      </c>
      <c r="B281" s="54" t="s">
        <v>444</v>
      </c>
      <c r="C281" s="31">
        <v>4301135403</v>
      </c>
      <c r="D281" s="331">
        <v>4640242181509</v>
      </c>
      <c r="E281" s="332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0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4301135304</v>
      </c>
      <c r="D282" s="331">
        <v>4640242181240</v>
      </c>
      <c r="E282" s="332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88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4301135310</v>
      </c>
      <c r="D283" s="331">
        <v>4640242181318</v>
      </c>
      <c r="E283" s="332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9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4301135306</v>
      </c>
      <c r="D284" s="331">
        <v>4640242181578</v>
      </c>
      <c r="E284" s="332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407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4301135305</v>
      </c>
      <c r="D285" s="331">
        <v>4640242181394</v>
      </c>
      <c r="E285" s="332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41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4301135309</v>
      </c>
      <c r="D286" s="331">
        <v>4640242181332</v>
      </c>
      <c r="E286" s="332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21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4301135308</v>
      </c>
      <c r="D287" s="331">
        <v>4640242181349</v>
      </c>
      <c r="E287" s="332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19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4301135307</v>
      </c>
      <c r="D288" s="331">
        <v>4640242181370</v>
      </c>
      <c r="E288" s="332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12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468</v>
      </c>
      <c r="B289" s="54" t="s">
        <v>469</v>
      </c>
      <c r="C289" s="31">
        <v>4301135318</v>
      </c>
      <c r="D289" s="331">
        <v>4607111037480</v>
      </c>
      <c r="E289" s="332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01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472</v>
      </c>
      <c r="B290" s="54" t="s">
        <v>473</v>
      </c>
      <c r="C290" s="31">
        <v>4301135319</v>
      </c>
      <c r="D290" s="331">
        <v>4607111037473</v>
      </c>
      <c r="E290" s="332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476</v>
      </c>
      <c r="B291" s="54" t="s">
        <v>477</v>
      </c>
      <c r="C291" s="31">
        <v>4301135198</v>
      </c>
      <c r="D291" s="331">
        <v>4640242180663</v>
      </c>
      <c r="E291" s="332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11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idden="1" x14ac:dyDescent="0.2">
      <c r="A292" s="336"/>
      <c r="B292" s="325"/>
      <c r="C292" s="325"/>
      <c r="D292" s="325"/>
      <c r="E292" s="325"/>
      <c r="F292" s="325"/>
      <c r="G292" s="325"/>
      <c r="H292" s="325"/>
      <c r="I292" s="325"/>
      <c r="J292" s="325"/>
      <c r="K292" s="325"/>
      <c r="L292" s="325"/>
      <c r="M292" s="325"/>
      <c r="N292" s="325"/>
      <c r="O292" s="337"/>
      <c r="P292" s="328" t="s">
        <v>72</v>
      </c>
      <c r="Q292" s="329"/>
      <c r="R292" s="329"/>
      <c r="S292" s="329"/>
      <c r="T292" s="329"/>
      <c r="U292" s="329"/>
      <c r="V292" s="330"/>
      <c r="W292" s="37" t="s">
        <v>69</v>
      </c>
      <c r="X292" s="322">
        <f>IFERROR(SUM(X272:X291),"0")</f>
        <v>0</v>
      </c>
      <c r="Y292" s="322">
        <f>IFERROR(SUM(Y272:Y291),"0")</f>
        <v>0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323"/>
      <c r="AB292" s="323"/>
      <c r="AC292" s="323"/>
    </row>
    <row r="293" spans="1:68" hidden="1" x14ac:dyDescent="0.2">
      <c r="A293" s="325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25"/>
      <c r="N293" s="325"/>
      <c r="O293" s="337"/>
      <c r="P293" s="328" t="s">
        <v>72</v>
      </c>
      <c r="Q293" s="329"/>
      <c r="R293" s="329"/>
      <c r="S293" s="329"/>
      <c r="T293" s="329"/>
      <c r="U293" s="329"/>
      <c r="V293" s="330"/>
      <c r="W293" s="37" t="s">
        <v>73</v>
      </c>
      <c r="X293" s="322">
        <f>IFERROR(SUMPRODUCT(X272:X291*H272:H291),"0")</f>
        <v>0</v>
      </c>
      <c r="Y293" s="322">
        <f>IFERROR(SUMPRODUCT(Y272:Y291*H272:H291),"0")</f>
        <v>0</v>
      </c>
      <c r="Z293" s="37"/>
      <c r="AA293" s="323"/>
      <c r="AB293" s="323"/>
      <c r="AC293" s="323"/>
    </row>
    <row r="294" spans="1:68" ht="15" customHeight="1" x14ac:dyDescent="0.2">
      <c r="A294" s="372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25"/>
      <c r="N294" s="325"/>
      <c r="O294" s="373"/>
      <c r="P294" s="361" t="s">
        <v>480</v>
      </c>
      <c r="Q294" s="362"/>
      <c r="R294" s="362"/>
      <c r="S294" s="362"/>
      <c r="T294" s="362"/>
      <c r="U294" s="362"/>
      <c r="V294" s="363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5255.4</v>
      </c>
      <c r="Y294" s="322">
        <f>IFERROR(Y24+Y33+Y39+Y44+Y60+Y66+Y71+Y77+Y87+Y94+Y106+Y112+Y119+Y126+Y131+Y137+Y142+Y148+Y156+Y161+Y169+Y174+Y182+Y189+Y199+Y207+Y212+Y217+Y223+Y229+Y236+Y241+Y247+Y255+Y259+Y264+Y270+Y293,"0")</f>
        <v>5255.4</v>
      </c>
      <c r="Z294" s="37"/>
      <c r="AA294" s="323"/>
      <c r="AB294" s="323"/>
      <c r="AC294" s="323"/>
    </row>
    <row r="295" spans="1:68" x14ac:dyDescent="0.2">
      <c r="A295" s="325"/>
      <c r="B295" s="325"/>
      <c r="C295" s="325"/>
      <c r="D295" s="325"/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73"/>
      <c r="P295" s="361" t="s">
        <v>481</v>
      </c>
      <c r="Q295" s="362"/>
      <c r="R295" s="362"/>
      <c r="S295" s="362"/>
      <c r="T295" s="362"/>
      <c r="U295" s="362"/>
      <c r="V295" s="363"/>
      <c r="W295" s="37" t="s">
        <v>73</v>
      </c>
      <c r="X295" s="322">
        <f>IFERROR(SUM(BM22:BM291),"0")</f>
        <v>5565.9891999999991</v>
      </c>
      <c r="Y295" s="322">
        <f>IFERROR(SUM(BN22:BN291),"0")</f>
        <v>5565.9891999999991</v>
      </c>
      <c r="Z295" s="37"/>
      <c r="AA295" s="323"/>
      <c r="AB295" s="323"/>
      <c r="AC295" s="323"/>
    </row>
    <row r="296" spans="1:68" x14ac:dyDescent="0.2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73"/>
      <c r="P296" s="361" t="s">
        <v>482</v>
      </c>
      <c r="Q296" s="362"/>
      <c r="R296" s="362"/>
      <c r="S296" s="362"/>
      <c r="T296" s="362"/>
      <c r="U296" s="362"/>
      <c r="V296" s="363"/>
      <c r="W296" s="37" t="s">
        <v>483</v>
      </c>
      <c r="X296" s="38">
        <f>ROUNDUP(SUM(BO22:BO291),0)</f>
        <v>10</v>
      </c>
      <c r="Y296" s="38">
        <f>ROUNDUP(SUM(BP22:BP291),0)</f>
        <v>10</v>
      </c>
      <c r="Z296" s="37"/>
      <c r="AA296" s="323"/>
      <c r="AB296" s="323"/>
      <c r="AC296" s="323"/>
    </row>
    <row r="297" spans="1:68" x14ac:dyDescent="0.2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73"/>
      <c r="P297" s="361" t="s">
        <v>484</v>
      </c>
      <c r="Q297" s="362"/>
      <c r="R297" s="362"/>
      <c r="S297" s="362"/>
      <c r="T297" s="362"/>
      <c r="U297" s="362"/>
      <c r="V297" s="363"/>
      <c r="W297" s="37" t="s">
        <v>73</v>
      </c>
      <c r="X297" s="322">
        <f>GrossWeightTotal+PalletQtyTotal*25</f>
        <v>5815.9891999999991</v>
      </c>
      <c r="Y297" s="322">
        <f>GrossWeightTotalR+PalletQtyTotalR*25</f>
        <v>5815.9891999999991</v>
      </c>
      <c r="Z297" s="37"/>
      <c r="AA297" s="323"/>
      <c r="AB297" s="323"/>
      <c r="AC297" s="323"/>
    </row>
    <row r="298" spans="1:68" x14ac:dyDescent="0.2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373"/>
      <c r="P298" s="361" t="s">
        <v>485</v>
      </c>
      <c r="Q298" s="362"/>
      <c r="R298" s="362"/>
      <c r="S298" s="362"/>
      <c r="T298" s="362"/>
      <c r="U298" s="362"/>
      <c r="V298" s="363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1048</v>
      </c>
      <c r="Y298" s="322">
        <f>IFERROR(Y23+Y32+Y38+Y43+Y59+Y65+Y70+Y76+Y86+Y93+Y105+Y111+Y118+Y125+Y130+Y136+Y141+Y147+Y155+Y160+Y168+Y173+Y181+Y188+Y198+Y206+Y211+Y216+Y222+Y228+Y235+Y240+Y246+Y254+Y258+Y263+Y269+Y292,"0")</f>
        <v>1048</v>
      </c>
      <c r="Z298" s="37"/>
      <c r="AA298" s="323"/>
      <c r="AB298" s="323"/>
      <c r="AC298" s="323"/>
    </row>
    <row r="299" spans="1:68" ht="14.25" hidden="1" customHeight="1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73"/>
      <c r="P299" s="361" t="s">
        <v>486</v>
      </c>
      <c r="Q299" s="362"/>
      <c r="R299" s="362"/>
      <c r="S299" s="362"/>
      <c r="T299" s="362"/>
      <c r="U299" s="362"/>
      <c r="V299" s="363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12.688379999999999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42" t="s">
        <v>74</v>
      </c>
      <c r="D301" s="427"/>
      <c r="E301" s="427"/>
      <c r="F301" s="427"/>
      <c r="G301" s="427"/>
      <c r="H301" s="427"/>
      <c r="I301" s="427"/>
      <c r="J301" s="427"/>
      <c r="K301" s="427"/>
      <c r="L301" s="427"/>
      <c r="M301" s="427"/>
      <c r="N301" s="427"/>
      <c r="O301" s="427"/>
      <c r="P301" s="427"/>
      <c r="Q301" s="427"/>
      <c r="R301" s="427"/>
      <c r="S301" s="428"/>
      <c r="T301" s="342" t="s">
        <v>244</v>
      </c>
      <c r="U301" s="428"/>
      <c r="V301" s="312" t="s">
        <v>272</v>
      </c>
      <c r="W301" s="342" t="s">
        <v>294</v>
      </c>
      <c r="X301" s="427"/>
      <c r="Y301" s="427"/>
      <c r="Z301" s="427"/>
      <c r="AA301" s="427"/>
      <c r="AB301" s="427"/>
      <c r="AC301" s="428"/>
      <c r="AD301" s="312" t="s">
        <v>359</v>
      </c>
      <c r="AE301" s="342" t="s">
        <v>365</v>
      </c>
      <c r="AF301" s="428"/>
      <c r="AG301" s="312" t="s">
        <v>375</v>
      </c>
      <c r="AH301" s="312" t="s">
        <v>245</v>
      </c>
    </row>
    <row r="302" spans="1:68" ht="14.25" customHeight="1" thickTop="1" x14ac:dyDescent="0.2">
      <c r="A302" s="458" t="s">
        <v>489</v>
      </c>
      <c r="B302" s="342" t="s">
        <v>62</v>
      </c>
      <c r="C302" s="342" t="s">
        <v>75</v>
      </c>
      <c r="D302" s="342" t="s">
        <v>92</v>
      </c>
      <c r="E302" s="342" t="s">
        <v>99</v>
      </c>
      <c r="F302" s="342" t="s">
        <v>105</v>
      </c>
      <c r="G302" s="342" t="s">
        <v>133</v>
      </c>
      <c r="H302" s="342" t="s">
        <v>140</v>
      </c>
      <c r="I302" s="342" t="s">
        <v>145</v>
      </c>
      <c r="J302" s="342" t="s">
        <v>153</v>
      </c>
      <c r="K302" s="342" t="s">
        <v>172</v>
      </c>
      <c r="L302" s="342" t="s">
        <v>182</v>
      </c>
      <c r="M302" s="342" t="s">
        <v>201</v>
      </c>
      <c r="N302" s="313"/>
      <c r="O302" s="342" t="s">
        <v>209</v>
      </c>
      <c r="P302" s="342" t="s">
        <v>219</v>
      </c>
      <c r="Q302" s="342" t="s">
        <v>227</v>
      </c>
      <c r="R302" s="342" t="s">
        <v>231</v>
      </c>
      <c r="S302" s="342" t="s">
        <v>240</v>
      </c>
      <c r="T302" s="342" t="s">
        <v>245</v>
      </c>
      <c r="U302" s="342" t="s">
        <v>249</v>
      </c>
      <c r="V302" s="342" t="s">
        <v>273</v>
      </c>
      <c r="W302" s="342" t="s">
        <v>295</v>
      </c>
      <c r="X302" s="342" t="s">
        <v>308</v>
      </c>
      <c r="Y302" s="342" t="s">
        <v>318</v>
      </c>
      <c r="Z302" s="342" t="s">
        <v>333</v>
      </c>
      <c r="AA302" s="342" t="s">
        <v>344</v>
      </c>
      <c r="AB302" s="342" t="s">
        <v>348</v>
      </c>
      <c r="AC302" s="342" t="s">
        <v>352</v>
      </c>
      <c r="AD302" s="342" t="s">
        <v>360</v>
      </c>
      <c r="AE302" s="342" t="s">
        <v>366</v>
      </c>
      <c r="AF302" s="342" t="s">
        <v>372</v>
      </c>
      <c r="AG302" s="342" t="s">
        <v>376</v>
      </c>
      <c r="AH302" s="342" t="s">
        <v>245</v>
      </c>
    </row>
    <row r="303" spans="1:68" ht="13.5" customHeight="1" thickBot="1" x14ac:dyDescent="0.25">
      <c r="A303" s="459"/>
      <c r="B303" s="343"/>
      <c r="C303" s="343"/>
      <c r="D303" s="343"/>
      <c r="E303" s="343"/>
      <c r="F303" s="343"/>
      <c r="G303" s="343"/>
      <c r="H303" s="343"/>
      <c r="I303" s="343"/>
      <c r="J303" s="343"/>
      <c r="K303" s="343"/>
      <c r="L303" s="343"/>
      <c r="M303" s="343"/>
      <c r="N303" s="313"/>
      <c r="O303" s="343"/>
      <c r="P303" s="343"/>
      <c r="Q303" s="343"/>
      <c r="R303" s="343"/>
      <c r="S303" s="343"/>
      <c r="T303" s="343"/>
      <c r="U303" s="343"/>
      <c r="V303" s="343"/>
      <c r="W303" s="343"/>
      <c r="X303" s="343"/>
      <c r="Y303" s="343"/>
      <c r="Z303" s="343"/>
      <c r="AA303" s="343"/>
      <c r="AB303" s="343"/>
      <c r="AC303" s="343"/>
      <c r="AD303" s="343"/>
      <c r="AE303" s="343"/>
      <c r="AF303" s="343"/>
      <c r="AG303" s="343"/>
      <c r="AH303" s="343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189</v>
      </c>
      <c r="D304" s="46">
        <f>IFERROR(X36*H36,"0")+IFERROR(X37*H37,"0")</f>
        <v>0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4" s="46">
        <f>IFERROR(X63*H63,"0")+IFERROR(X64*H64,"0")</f>
        <v>1440</v>
      </c>
      <c r="H304" s="46">
        <f>IFERROR(X69*H69,"0")</f>
        <v>0</v>
      </c>
      <c r="I304" s="46">
        <f>IFERROR(X74*H74,"0")+IFERROR(X75*H75,"0")</f>
        <v>0</v>
      </c>
      <c r="J304" s="46">
        <f>IFERROR(X80*H80,"0")+IFERROR(X81*H81,"0")+IFERROR(X82*H82,"0")+IFERROR(X83*H83,"0")+IFERROR(X84*H84,"0")+IFERROR(X85*H85,"0")</f>
        <v>252</v>
      </c>
      <c r="K304" s="46">
        <f>IFERROR(X90*H90,"0")+IFERROR(X91*H91,"0")+IFERROR(X92*H92,"0")</f>
        <v>0</v>
      </c>
      <c r="L304" s="46">
        <f>IFERROR(X97*H97,"0")+IFERROR(X98*H98,"0")+IFERROR(X99*H99,"0")+IFERROR(X100*H100,"0")+IFERROR(X101*H101,"0")+IFERROR(X102*H102,"0")+IFERROR(X103*H103,"0")+IFERROR(X104*H104,"0")</f>
        <v>1814.4</v>
      </c>
      <c r="M304" s="46">
        <f>IFERROR(X109*H109,"0")+IFERROR(X110*H110,"0")</f>
        <v>0</v>
      </c>
      <c r="N304" s="313"/>
      <c r="O304" s="46">
        <f>IFERROR(X115*H115,"0")+IFERROR(X116*H116,"0")+IFERROR(X117*H117,"0")</f>
        <v>0</v>
      </c>
      <c r="P304" s="46">
        <f>IFERROR(X122*H122,"0")+IFERROR(X123*H123,"0")+IFERROR(X124*H124,"0")</f>
        <v>0</v>
      </c>
      <c r="Q304" s="46">
        <f>IFERROR(X129*H129,"0")</f>
        <v>0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720</v>
      </c>
      <c r="V304" s="46">
        <f>IFERROR(X165*H165,"0")+IFERROR(X166*H166,"0")+IFERROR(X167*H167,"0")+IFERROR(X171*H171,"0")+IFERROR(X172*H172,"0")</f>
        <v>0</v>
      </c>
      <c r="W304" s="46">
        <f>IFERROR(X178*H178,"0")+IFERROR(X179*H179,"0")+IFERROR(X180*H180,"0")</f>
        <v>0</v>
      </c>
      <c r="X304" s="46">
        <f>IFERROR(X185*H185,"0")+IFERROR(X186*H186,"0")+IFERROR(X187*H187,"0")</f>
        <v>0</v>
      </c>
      <c r="Y304" s="46">
        <f>IFERROR(X192*H192,"0")+IFERROR(X193*H193,"0")+IFERROR(X194*H194,"0")+IFERROR(X195*H195,"0")+IFERROR(X196*H196,"0")+IFERROR(X197*H197,"0")</f>
        <v>0</v>
      </c>
      <c r="Z304" s="46">
        <f>IFERROR(X202*H202,"0")+IFERROR(X203*H203,"0")+IFERROR(X204*H204,"0")+IFERROR(X205*H205,"0")</f>
        <v>0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840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0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4814.4000000000005</v>
      </c>
      <c r="B307" s="60">
        <f>SUMPRODUCT(--(BB:BB="ПГП"),--(W:W="кор"),H:H,Y:Y)+SUMPRODUCT(--(BB:BB="ПГП"),--(W:W="кг"),Y:Y)</f>
        <v>441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8,00"/>
        <filter val="1 440,00"/>
        <filter val="1 814,40"/>
        <filter val="10"/>
        <filter val="126,00"/>
        <filter val="144,00"/>
        <filter val="168,00"/>
        <filter val="189,00"/>
        <filter val="252,00"/>
        <filter val="288,00"/>
        <filter val="5 255,40"/>
        <filter val="5 565,99"/>
        <filter val="5 815,99"/>
        <filter val="70,00"/>
        <filter val="720,00"/>
        <filter val="84,00"/>
        <filter val="840,00"/>
      </filters>
    </filterColumn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107:Z107"/>
    <mergeCell ref="D276:E276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V6:W9"/>
    <mergeCell ref="P109:T109"/>
    <mergeCell ref="A155:O156"/>
    <mergeCell ref="D186:E186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P71:V71"/>
    <mergeCell ref="A138:Z138"/>
    <mergeCell ref="A13:M13"/>
    <mergeCell ref="A59:O60"/>
    <mergeCell ref="A250:Z250"/>
    <mergeCell ref="P55:T55"/>
    <mergeCell ref="D115:E115"/>
    <mergeCell ref="Q12:R12"/>
    <mergeCell ref="A38:O39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P302:P303"/>
    <mergeCell ref="A43:O44"/>
    <mergeCell ref="P298:V298"/>
    <mergeCell ref="P198:V198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D274:E274"/>
    <mergeCell ref="D245:E245"/>
    <mergeCell ref="D187:E187"/>
    <mergeCell ref="P87:V87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D178:E178"/>
    <mergeCell ref="D172:E172"/>
    <mergeCell ref="P188:V188"/>
    <mergeCell ref="P180:T180"/>
    <mergeCell ref="A96:Z96"/>
    <mergeCell ref="P167:T167"/>
    <mergeCell ref="P117:T117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P280:T280"/>
    <mergeCell ref="D90:E90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D52:E52"/>
    <mergeCell ref="A162:Z162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  <mergeCell ref="P51:T51"/>
    <mergeCell ref="P153:T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2024-11-15T09:46:40Z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