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FE33994-1EE2-452F-8174-7CBAB15046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P586" i="1"/>
  <c r="BO585" i="1"/>
  <c r="BM585" i="1"/>
  <c r="Y585" i="1"/>
  <c r="P585" i="1"/>
  <c r="X583" i="1"/>
  <c r="X582" i="1"/>
  <c r="BO581" i="1"/>
  <c r="BM581" i="1"/>
  <c r="Y581" i="1"/>
  <c r="P581" i="1"/>
  <c r="BO580" i="1"/>
  <c r="BM580" i="1"/>
  <c r="Y580" i="1"/>
  <c r="BO579" i="1"/>
  <c r="BM579" i="1"/>
  <c r="Y579" i="1"/>
  <c r="P579" i="1"/>
  <c r="BO578" i="1"/>
  <c r="BM578" i="1"/>
  <c r="Y578" i="1"/>
  <c r="BO577" i="1"/>
  <c r="BM577" i="1"/>
  <c r="Y577" i="1"/>
  <c r="P577" i="1"/>
  <c r="BO576" i="1"/>
  <c r="BM576" i="1"/>
  <c r="Y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P563" i="1"/>
  <c r="BO562" i="1"/>
  <c r="BM562" i="1"/>
  <c r="Y562" i="1"/>
  <c r="BO561" i="1"/>
  <c r="BM561" i="1"/>
  <c r="Y561" i="1"/>
  <c r="BO560" i="1"/>
  <c r="BM560" i="1"/>
  <c r="Y560" i="1"/>
  <c r="P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20" i="1"/>
  <c r="X519" i="1"/>
  <c r="BO518" i="1"/>
  <c r="BM518" i="1"/>
  <c r="Y518" i="1"/>
  <c r="Y520" i="1" s="1"/>
  <c r="P518" i="1"/>
  <c r="X515" i="1"/>
  <c r="X514" i="1"/>
  <c r="BO513" i="1"/>
  <c r="BM513" i="1"/>
  <c r="Y513" i="1"/>
  <c r="P513" i="1"/>
  <c r="BO512" i="1"/>
  <c r="BM512" i="1"/>
  <c r="Y512" i="1"/>
  <c r="Y514" i="1" s="1"/>
  <c r="P512" i="1"/>
  <c r="X510" i="1"/>
  <c r="X509" i="1"/>
  <c r="BO508" i="1"/>
  <c r="BM508" i="1"/>
  <c r="Y508" i="1"/>
  <c r="P508" i="1"/>
  <c r="BO507" i="1"/>
  <c r="BM507" i="1"/>
  <c r="Y507" i="1"/>
  <c r="Y509" i="1" s="1"/>
  <c r="P507" i="1"/>
  <c r="X505" i="1"/>
  <c r="X504" i="1"/>
  <c r="BO503" i="1"/>
  <c r="BM503" i="1"/>
  <c r="Y503" i="1"/>
  <c r="BP503" i="1" s="1"/>
  <c r="P503" i="1"/>
  <c r="BO502" i="1"/>
  <c r="BM502" i="1"/>
  <c r="Y502" i="1"/>
  <c r="BP502" i="1" s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O498" i="1"/>
  <c r="BM498" i="1"/>
  <c r="Y498" i="1"/>
  <c r="BP498" i="1" s="1"/>
  <c r="P498" i="1"/>
  <c r="BO497" i="1"/>
  <c r="BM497" i="1"/>
  <c r="Y497" i="1"/>
  <c r="BP497" i="1" s="1"/>
  <c r="P497" i="1"/>
  <c r="BO496" i="1"/>
  <c r="BM496" i="1"/>
  <c r="Y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BP493" i="1" s="1"/>
  <c r="P493" i="1"/>
  <c r="BO492" i="1"/>
  <c r="BM492" i="1"/>
  <c r="Y492" i="1"/>
  <c r="BP492" i="1" s="1"/>
  <c r="BO491" i="1"/>
  <c r="BM491" i="1"/>
  <c r="Y491" i="1"/>
  <c r="BP491" i="1" s="1"/>
  <c r="P491" i="1"/>
  <c r="BO490" i="1"/>
  <c r="BM490" i="1"/>
  <c r="Y490" i="1"/>
  <c r="BP490" i="1" s="1"/>
  <c r="P490" i="1"/>
  <c r="BO489" i="1"/>
  <c r="BM489" i="1"/>
  <c r="Y489" i="1"/>
  <c r="BP489" i="1" s="1"/>
  <c r="P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BP486" i="1" s="1"/>
  <c r="P486" i="1"/>
  <c r="BO485" i="1"/>
  <c r="BM485" i="1"/>
  <c r="Y485" i="1"/>
  <c r="Y505" i="1" s="1"/>
  <c r="P485" i="1"/>
  <c r="X483" i="1"/>
  <c r="X482" i="1"/>
  <c r="BO481" i="1"/>
  <c r="BM481" i="1"/>
  <c r="Y481" i="1"/>
  <c r="Y670" i="1" s="1"/>
  <c r="P481" i="1"/>
  <c r="X477" i="1"/>
  <c r="X476" i="1"/>
  <c r="BO475" i="1"/>
  <c r="BM475" i="1"/>
  <c r="Y475" i="1"/>
  <c r="Y477" i="1" s="1"/>
  <c r="P475" i="1"/>
  <c r="BP474" i="1"/>
  <c r="BO474" i="1"/>
  <c r="BN474" i="1"/>
  <c r="BM474" i="1"/>
  <c r="Z474" i="1"/>
  <c r="Y474" i="1"/>
  <c r="X472" i="1"/>
  <c r="X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BO465" i="1"/>
  <c r="BM465" i="1"/>
  <c r="Y465" i="1"/>
  <c r="P465" i="1"/>
  <c r="BO464" i="1"/>
  <c r="BM464" i="1"/>
  <c r="Y464" i="1"/>
  <c r="Y471" i="1" s="1"/>
  <c r="X462" i="1"/>
  <c r="X461" i="1"/>
  <c r="BO460" i="1"/>
  <c r="BM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BP453" i="1" s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BP449" i="1" s="1"/>
  <c r="BO448" i="1"/>
  <c r="BM448" i="1"/>
  <c r="Y448" i="1"/>
  <c r="BP448" i="1" s="1"/>
  <c r="P448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Y445" i="1" s="1"/>
  <c r="X439" i="1"/>
  <c r="X438" i="1"/>
  <c r="BO437" i="1"/>
  <c r="BM437" i="1"/>
  <c r="Y437" i="1"/>
  <c r="P437" i="1"/>
  <c r="BO436" i="1"/>
  <c r="BM436" i="1"/>
  <c r="Y436" i="1"/>
  <c r="BP436" i="1" s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BP424" i="1" s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Y425" i="1" s="1"/>
  <c r="P415" i="1"/>
  <c r="BP414" i="1"/>
  <c r="BO414" i="1"/>
  <c r="BN414" i="1"/>
  <c r="BM414" i="1"/>
  <c r="Z414" i="1"/>
  <c r="Y414" i="1"/>
  <c r="P414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Y410" i="1" s="1"/>
  <c r="P406" i="1"/>
  <c r="X404" i="1"/>
  <c r="X403" i="1"/>
  <c r="BO402" i="1"/>
  <c r="BM402" i="1"/>
  <c r="Y402" i="1"/>
  <c r="V670" i="1" s="1"/>
  <c r="P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BP395" i="1" s="1"/>
  <c r="P395" i="1"/>
  <c r="X393" i="1"/>
  <c r="X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BO388" i="1"/>
  <c r="BM388" i="1"/>
  <c r="Y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BP373" i="1" s="1"/>
  <c r="P373" i="1"/>
  <c r="X371" i="1"/>
  <c r="X370" i="1"/>
  <c r="BO369" i="1"/>
  <c r="BM369" i="1"/>
  <c r="Y369" i="1"/>
  <c r="P369" i="1"/>
  <c r="BO368" i="1"/>
  <c r="BM368" i="1"/>
  <c r="Y368" i="1"/>
  <c r="Z368" i="1" s="1"/>
  <c r="P368" i="1"/>
  <c r="BO367" i="1"/>
  <c r="BM367" i="1"/>
  <c r="Y367" i="1"/>
  <c r="BP367" i="1" s="1"/>
  <c r="P367" i="1"/>
  <c r="BO366" i="1"/>
  <c r="BM366" i="1"/>
  <c r="Y366" i="1"/>
  <c r="Y371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BP355" i="1" s="1"/>
  <c r="BO354" i="1"/>
  <c r="BM354" i="1"/>
  <c r="Y354" i="1"/>
  <c r="BP354" i="1" s="1"/>
  <c r="P354" i="1"/>
  <c r="X351" i="1"/>
  <c r="X350" i="1"/>
  <c r="BO349" i="1"/>
  <c r="BM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T670" i="1" s="1"/>
  <c r="P344" i="1"/>
  <c r="X341" i="1"/>
  <c r="X340" i="1"/>
  <c r="BO339" i="1"/>
  <c r="BM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BO308" i="1"/>
  <c r="BM308" i="1"/>
  <c r="Y308" i="1"/>
  <c r="P308" i="1"/>
  <c r="BO307" i="1"/>
  <c r="BM307" i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BO282" i="1"/>
  <c r="BM282" i="1"/>
  <c r="Y282" i="1"/>
  <c r="BP282" i="1" s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X249" i="1"/>
  <c r="X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Y249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Y241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5" i="1" s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X188" i="1"/>
  <c r="X187" i="1"/>
  <c r="BO186" i="1"/>
  <c r="BM186" i="1"/>
  <c r="Y186" i="1"/>
  <c r="BP186" i="1" s="1"/>
  <c r="P186" i="1"/>
  <c r="BO185" i="1"/>
  <c r="BM185" i="1"/>
  <c r="Y185" i="1"/>
  <c r="Y187" i="1" s="1"/>
  <c r="P185" i="1"/>
  <c r="BP184" i="1"/>
  <c r="BO184" i="1"/>
  <c r="BN184" i="1"/>
  <c r="BM184" i="1"/>
  <c r="Z184" i="1"/>
  <c r="Y184" i="1"/>
  <c r="P184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Y182" i="1" s="1"/>
  <c r="P176" i="1"/>
  <c r="X174" i="1"/>
  <c r="X173" i="1"/>
  <c r="BO172" i="1"/>
  <c r="BM172" i="1"/>
  <c r="Y172" i="1"/>
  <c r="Y173" i="1" s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8" i="1" s="1"/>
  <c r="P166" i="1"/>
  <c r="X164" i="1"/>
  <c r="X163" i="1"/>
  <c r="BO162" i="1"/>
  <c r="BM162" i="1"/>
  <c r="Y162" i="1"/>
  <c r="P162" i="1"/>
  <c r="BO161" i="1"/>
  <c r="BM161" i="1"/>
  <c r="Y161" i="1"/>
  <c r="Y163" i="1" s="1"/>
  <c r="P161" i="1"/>
  <c r="X159" i="1"/>
  <c r="X158" i="1"/>
  <c r="BO157" i="1"/>
  <c r="BM157" i="1"/>
  <c r="Y157" i="1"/>
  <c r="BP157" i="1" s="1"/>
  <c r="P157" i="1"/>
  <c r="BO156" i="1"/>
  <c r="BM156" i="1"/>
  <c r="Y156" i="1"/>
  <c r="P156" i="1"/>
  <c r="X153" i="1"/>
  <c r="X152" i="1"/>
  <c r="BO151" i="1"/>
  <c r="BM151" i="1"/>
  <c r="Y151" i="1"/>
  <c r="P151" i="1"/>
  <c r="BO150" i="1"/>
  <c r="BM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Y129" i="1" s="1"/>
  <c r="P125" i="1"/>
  <c r="BP124" i="1"/>
  <c r="BO124" i="1"/>
  <c r="BN124" i="1"/>
  <c r="BM124" i="1"/>
  <c r="Z124" i="1"/>
  <c r="Y124" i="1"/>
  <c r="P124" i="1"/>
  <c r="X121" i="1"/>
  <c r="X120" i="1"/>
  <c r="BO119" i="1"/>
  <c r="BM119" i="1"/>
  <c r="Y119" i="1"/>
  <c r="BP119" i="1" s="1"/>
  <c r="P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Y120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8" i="1" s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P71" i="1"/>
  <c r="BO70" i="1"/>
  <c r="BM70" i="1"/>
  <c r="Y70" i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Z66" i="1"/>
  <c r="Y66" i="1"/>
  <c r="BP65" i="1"/>
  <c r="BO65" i="1"/>
  <c r="BN65" i="1"/>
  <c r="BM65" i="1"/>
  <c r="Z65" i="1"/>
  <c r="Y65" i="1"/>
  <c r="P65" i="1"/>
  <c r="BO64" i="1"/>
  <c r="BM64" i="1"/>
  <c r="Y64" i="1"/>
  <c r="P64" i="1"/>
  <c r="BO63" i="1"/>
  <c r="BM63" i="1"/>
  <c r="Y63" i="1"/>
  <c r="BP63" i="1" s="1"/>
  <c r="X60" i="1"/>
  <c r="X59" i="1"/>
  <c r="BO58" i="1"/>
  <c r="BM58" i="1"/>
  <c r="Y58" i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X24" i="1"/>
  <c r="X23" i="1"/>
  <c r="X664" i="1" s="1"/>
  <c r="BO22" i="1"/>
  <c r="BM22" i="1"/>
  <c r="X661" i="1" s="1"/>
  <c r="Y22" i="1"/>
  <c r="P22" i="1"/>
  <c r="H10" i="1"/>
  <c r="A9" i="1"/>
  <c r="A10" i="1" s="1"/>
  <c r="D7" i="1"/>
  <c r="Q6" i="1"/>
  <c r="P2" i="1"/>
  <c r="BP290" i="1" l="1"/>
  <c r="BN290" i="1"/>
  <c r="Z290" i="1"/>
  <c r="BP357" i="1"/>
  <c r="BN357" i="1"/>
  <c r="Z357" i="1"/>
  <c r="BP383" i="1"/>
  <c r="BN383" i="1"/>
  <c r="Z383" i="1"/>
  <c r="BP389" i="1"/>
  <c r="BN389" i="1"/>
  <c r="Z389" i="1"/>
  <c r="BP418" i="1"/>
  <c r="BN418" i="1"/>
  <c r="Z418" i="1"/>
  <c r="BP433" i="1"/>
  <c r="BN433" i="1"/>
  <c r="Z433" i="1"/>
  <c r="BP488" i="1"/>
  <c r="BN488" i="1"/>
  <c r="Z488" i="1"/>
  <c r="BP496" i="1"/>
  <c r="BN496" i="1"/>
  <c r="Z496" i="1"/>
  <c r="BP541" i="1"/>
  <c r="BN541" i="1"/>
  <c r="Z541" i="1"/>
  <c r="BP573" i="1"/>
  <c r="BN573" i="1"/>
  <c r="Z573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B670" i="1"/>
  <c r="X662" i="1"/>
  <c r="X663" i="1" s="1"/>
  <c r="Z26" i="1"/>
  <c r="BN26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68" i="1"/>
  <c r="BN68" i="1"/>
  <c r="Z85" i="1"/>
  <c r="BN85" i="1"/>
  <c r="Z108" i="1"/>
  <c r="BN108" i="1"/>
  <c r="Z128" i="1"/>
  <c r="BN128" i="1"/>
  <c r="Z133" i="1"/>
  <c r="BN133" i="1"/>
  <c r="Z134" i="1"/>
  <c r="BN134" i="1"/>
  <c r="Z141" i="1"/>
  <c r="BN141" i="1"/>
  <c r="Z142" i="1"/>
  <c r="BN142" i="1"/>
  <c r="Z157" i="1"/>
  <c r="BN157" i="1"/>
  <c r="Z178" i="1"/>
  <c r="BN178" i="1"/>
  <c r="I670" i="1"/>
  <c r="Y204" i="1"/>
  <c r="Z203" i="1"/>
  <c r="BN203" i="1"/>
  <c r="Z220" i="1"/>
  <c r="BN220" i="1"/>
  <c r="Z232" i="1"/>
  <c r="BN232" i="1"/>
  <c r="Z246" i="1"/>
  <c r="BN246" i="1"/>
  <c r="Z259" i="1"/>
  <c r="BN259" i="1"/>
  <c r="BP269" i="1"/>
  <c r="BN269" i="1"/>
  <c r="Z269" i="1"/>
  <c r="BP349" i="1"/>
  <c r="BN349" i="1"/>
  <c r="Z349" i="1"/>
  <c r="BP369" i="1"/>
  <c r="BN369" i="1"/>
  <c r="Z369" i="1"/>
  <c r="BP388" i="1"/>
  <c r="BN388" i="1"/>
  <c r="Z388" i="1"/>
  <c r="BP408" i="1"/>
  <c r="BN408" i="1"/>
  <c r="Z408" i="1"/>
  <c r="BP428" i="1"/>
  <c r="BN428" i="1"/>
  <c r="Z428" i="1"/>
  <c r="BP455" i="1"/>
  <c r="BN455" i="1"/>
  <c r="Z455" i="1"/>
  <c r="BP495" i="1"/>
  <c r="BN495" i="1"/>
  <c r="Z495" i="1"/>
  <c r="BP508" i="1"/>
  <c r="BN508" i="1"/>
  <c r="Z508" i="1"/>
  <c r="BP542" i="1"/>
  <c r="BN542" i="1"/>
  <c r="Z542" i="1"/>
  <c r="BP586" i="1"/>
  <c r="BN586" i="1"/>
  <c r="Z586" i="1"/>
  <c r="BP616" i="1"/>
  <c r="BN616" i="1"/>
  <c r="Z616" i="1"/>
  <c r="BP618" i="1"/>
  <c r="BN618" i="1"/>
  <c r="Z618" i="1"/>
  <c r="BP620" i="1"/>
  <c r="BN620" i="1"/>
  <c r="Z620" i="1"/>
  <c r="Y36" i="1"/>
  <c r="Z28" i="1"/>
  <c r="BN28" i="1"/>
  <c r="Z34" i="1"/>
  <c r="BN34" i="1"/>
  <c r="Z50" i="1"/>
  <c r="BN50" i="1"/>
  <c r="Z57" i="1"/>
  <c r="BN57" i="1"/>
  <c r="Z63" i="1"/>
  <c r="BN63" i="1"/>
  <c r="Y73" i="1"/>
  <c r="BP66" i="1"/>
  <c r="BN66" i="1"/>
  <c r="BP70" i="1"/>
  <c r="BN70" i="1"/>
  <c r="Z70" i="1"/>
  <c r="Z83" i="1"/>
  <c r="BN83" i="1"/>
  <c r="Z87" i="1"/>
  <c r="BN87" i="1"/>
  <c r="Z101" i="1"/>
  <c r="BN101" i="1"/>
  <c r="E670" i="1"/>
  <c r="Z110" i="1"/>
  <c r="BN110" i="1"/>
  <c r="Y121" i="1"/>
  <c r="Z116" i="1"/>
  <c r="BN116" i="1"/>
  <c r="Z119" i="1"/>
  <c r="BN119" i="1"/>
  <c r="Z126" i="1"/>
  <c r="BN126" i="1"/>
  <c r="Y138" i="1"/>
  <c r="Y147" i="1"/>
  <c r="Z144" i="1"/>
  <c r="BN144" i="1"/>
  <c r="Z150" i="1"/>
  <c r="BN150" i="1"/>
  <c r="BP150" i="1"/>
  <c r="Y153" i="1"/>
  <c r="G670" i="1"/>
  <c r="Z161" i="1"/>
  <c r="BN161" i="1"/>
  <c r="BP161" i="1"/>
  <c r="Y164" i="1"/>
  <c r="Z172" i="1"/>
  <c r="Z173" i="1" s="1"/>
  <c r="BN172" i="1"/>
  <c r="BP172" i="1"/>
  <c r="Z176" i="1"/>
  <c r="BN176" i="1"/>
  <c r="BP176" i="1"/>
  <c r="Y181" i="1"/>
  <c r="Z180" i="1"/>
  <c r="BN180" i="1"/>
  <c r="Y188" i="1"/>
  <c r="Z186" i="1"/>
  <c r="BN186" i="1"/>
  <c r="Z197" i="1"/>
  <c r="BN197" i="1"/>
  <c r="Z201" i="1"/>
  <c r="BN201" i="1"/>
  <c r="Z208" i="1"/>
  <c r="BN208" i="1"/>
  <c r="Y211" i="1"/>
  <c r="Z218" i="1"/>
  <c r="BN218" i="1"/>
  <c r="BP218" i="1"/>
  <c r="Y227" i="1"/>
  <c r="Z222" i="1"/>
  <c r="BN222" i="1"/>
  <c r="Z230" i="1"/>
  <c r="BN230" i="1"/>
  <c r="Z234" i="1"/>
  <c r="BN234" i="1"/>
  <c r="BP236" i="1"/>
  <c r="BN236" i="1"/>
  <c r="Z236" i="1"/>
  <c r="K670" i="1"/>
  <c r="BP253" i="1"/>
  <c r="BN253" i="1"/>
  <c r="Z253" i="1"/>
  <c r="BP264" i="1"/>
  <c r="BN264" i="1"/>
  <c r="Z264" i="1"/>
  <c r="Y278" i="1"/>
  <c r="Y277" i="1"/>
  <c r="BP276" i="1"/>
  <c r="BN276" i="1"/>
  <c r="Z276" i="1"/>
  <c r="Z277" i="1" s="1"/>
  <c r="BP281" i="1"/>
  <c r="BN281" i="1"/>
  <c r="Z281" i="1"/>
  <c r="BP288" i="1"/>
  <c r="BN288" i="1"/>
  <c r="Z288" i="1"/>
  <c r="BP307" i="1"/>
  <c r="BN307" i="1"/>
  <c r="Z307" i="1"/>
  <c r="R670" i="1"/>
  <c r="Y318" i="1"/>
  <c r="BP317" i="1"/>
  <c r="BN317" i="1"/>
  <c r="Z317" i="1"/>
  <c r="Z318" i="1" s="1"/>
  <c r="Y323" i="1"/>
  <c r="Y322" i="1"/>
  <c r="BP321" i="1"/>
  <c r="BN321" i="1"/>
  <c r="Z321" i="1"/>
  <c r="Z322" i="1" s="1"/>
  <c r="Y327" i="1"/>
  <c r="Y326" i="1"/>
  <c r="BP325" i="1"/>
  <c r="BN325" i="1"/>
  <c r="Z325" i="1"/>
  <c r="Z326" i="1" s="1"/>
  <c r="Y331" i="1"/>
  <c r="BP330" i="1"/>
  <c r="BN330" i="1"/>
  <c r="Z330" i="1"/>
  <c r="Z331" i="1" s="1"/>
  <c r="Y336" i="1"/>
  <c r="Y335" i="1"/>
  <c r="BP334" i="1"/>
  <c r="BN334" i="1"/>
  <c r="Z334" i="1"/>
  <c r="Z335" i="1" s="1"/>
  <c r="Y340" i="1"/>
  <c r="BP338" i="1"/>
  <c r="BN338" i="1"/>
  <c r="Z338" i="1"/>
  <c r="BP244" i="1"/>
  <c r="BN244" i="1"/>
  <c r="Z244" i="1"/>
  <c r="BP257" i="1"/>
  <c r="BN257" i="1"/>
  <c r="Z257" i="1"/>
  <c r="BP271" i="1"/>
  <c r="BN271" i="1"/>
  <c r="Z271" i="1"/>
  <c r="BP284" i="1"/>
  <c r="BN284" i="1"/>
  <c r="Z284" i="1"/>
  <c r="O670" i="1"/>
  <c r="Y296" i="1"/>
  <c r="BP295" i="1"/>
  <c r="BN295" i="1"/>
  <c r="Z295" i="1"/>
  <c r="Z296" i="1" s="1"/>
  <c r="BP300" i="1"/>
  <c r="BN300" i="1"/>
  <c r="Z300" i="1"/>
  <c r="BP310" i="1"/>
  <c r="BN310" i="1"/>
  <c r="Z310" i="1"/>
  <c r="Y409" i="1"/>
  <c r="Y532" i="1"/>
  <c r="Y531" i="1"/>
  <c r="BP530" i="1"/>
  <c r="BN530" i="1"/>
  <c r="Z530" i="1"/>
  <c r="Z531" i="1" s="1"/>
  <c r="Y536" i="1"/>
  <c r="Y535" i="1"/>
  <c r="BP534" i="1"/>
  <c r="BN534" i="1"/>
  <c r="Z534" i="1"/>
  <c r="Z535" i="1" s="1"/>
  <c r="BP539" i="1"/>
  <c r="BN539" i="1"/>
  <c r="Z539" i="1"/>
  <c r="BP557" i="1"/>
  <c r="BN557" i="1"/>
  <c r="Z557" i="1"/>
  <c r="BP561" i="1"/>
  <c r="BN561" i="1"/>
  <c r="Z561" i="1"/>
  <c r="BP569" i="1"/>
  <c r="BN569" i="1"/>
  <c r="Z569" i="1"/>
  <c r="BP576" i="1"/>
  <c r="BN576" i="1"/>
  <c r="Z576" i="1"/>
  <c r="BP580" i="1"/>
  <c r="BN580" i="1"/>
  <c r="Z580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Y303" i="1"/>
  <c r="Y313" i="1"/>
  <c r="Y341" i="1"/>
  <c r="Z354" i="1"/>
  <c r="BN354" i="1"/>
  <c r="Z355" i="1"/>
  <c r="BN355" i="1"/>
  <c r="Z359" i="1"/>
  <c r="BN359" i="1"/>
  <c r="Z367" i="1"/>
  <c r="BN367" i="1"/>
  <c r="Z373" i="1"/>
  <c r="BN373" i="1"/>
  <c r="Z377" i="1"/>
  <c r="BN377" i="1"/>
  <c r="Y386" i="1"/>
  <c r="Y393" i="1"/>
  <c r="Z391" i="1"/>
  <c r="BN391" i="1"/>
  <c r="Y392" i="1"/>
  <c r="Z395" i="1"/>
  <c r="BN395" i="1"/>
  <c r="Y398" i="1"/>
  <c r="Z402" i="1"/>
  <c r="Z403" i="1" s="1"/>
  <c r="BN402" i="1"/>
  <c r="BP402" i="1"/>
  <c r="Y403" i="1"/>
  <c r="Z406" i="1"/>
  <c r="BN406" i="1"/>
  <c r="BP406" i="1"/>
  <c r="Z416" i="1"/>
  <c r="BN416" i="1"/>
  <c r="Z420" i="1"/>
  <c r="BN420" i="1"/>
  <c r="Z424" i="1"/>
  <c r="BN424" i="1"/>
  <c r="Y430" i="1"/>
  <c r="Y438" i="1"/>
  <c r="Z435" i="1"/>
  <c r="BN435" i="1"/>
  <c r="Z436" i="1"/>
  <c r="BN436" i="1"/>
  <c r="Z441" i="1"/>
  <c r="BN441" i="1"/>
  <c r="BP441" i="1"/>
  <c r="Y444" i="1"/>
  <c r="Z448" i="1"/>
  <c r="BN448" i="1"/>
  <c r="Z449" i="1"/>
  <c r="BN449" i="1"/>
  <c r="Y456" i="1"/>
  <c r="Z453" i="1"/>
  <c r="BN453" i="1"/>
  <c r="Z459" i="1"/>
  <c r="BN459" i="1"/>
  <c r="BP459" i="1"/>
  <c r="Y462" i="1"/>
  <c r="Z464" i="1"/>
  <c r="BN464" i="1"/>
  <c r="BP464" i="1"/>
  <c r="Y472" i="1"/>
  <c r="Z467" i="1"/>
  <c r="BN467" i="1"/>
  <c r="Y476" i="1"/>
  <c r="Z486" i="1"/>
  <c r="BN486" i="1"/>
  <c r="Z490" i="1"/>
  <c r="BN490" i="1"/>
  <c r="Z493" i="1"/>
  <c r="BN493" i="1"/>
  <c r="Z498" i="1"/>
  <c r="BN498" i="1"/>
  <c r="Z502" i="1"/>
  <c r="BN502" i="1"/>
  <c r="Z512" i="1"/>
  <c r="BN512" i="1"/>
  <c r="BP512" i="1"/>
  <c r="AB670" i="1"/>
  <c r="Y548" i="1"/>
  <c r="BP547" i="1"/>
  <c r="BN547" i="1"/>
  <c r="Z547" i="1"/>
  <c r="Z548" i="1" s="1"/>
  <c r="BP553" i="1"/>
  <c r="BN553" i="1"/>
  <c r="Z553" i="1"/>
  <c r="BP560" i="1"/>
  <c r="BN560" i="1"/>
  <c r="Z560" i="1"/>
  <c r="BP562" i="1"/>
  <c r="BN562" i="1"/>
  <c r="Z562" i="1"/>
  <c r="BP575" i="1"/>
  <c r="BN575" i="1"/>
  <c r="Z575" i="1"/>
  <c r="BP579" i="1"/>
  <c r="BN579" i="1"/>
  <c r="Z579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Z640" i="1" s="1"/>
  <c r="BP638" i="1"/>
  <c r="BN638" i="1"/>
  <c r="Z638" i="1"/>
  <c r="Y515" i="1"/>
  <c r="Y528" i="1"/>
  <c r="Y543" i="1"/>
  <c r="Y582" i="1"/>
  <c r="Y589" i="1"/>
  <c r="F9" i="1"/>
  <c r="J9" i="1"/>
  <c r="F10" i="1"/>
  <c r="Z22" i="1"/>
  <c r="Z23" i="1" s="1"/>
  <c r="BN22" i="1"/>
  <c r="BP22" i="1"/>
  <c r="Y23" i="1"/>
  <c r="X660" i="1"/>
  <c r="Z27" i="1"/>
  <c r="BN27" i="1"/>
  <c r="BP27" i="1"/>
  <c r="Z29" i="1"/>
  <c r="BN29" i="1"/>
  <c r="Z33" i="1"/>
  <c r="BN33" i="1"/>
  <c r="C670" i="1"/>
  <c r="Y55" i="1"/>
  <c r="Z49" i="1"/>
  <c r="BN49" i="1"/>
  <c r="Z51" i="1"/>
  <c r="BN51" i="1"/>
  <c r="Z53" i="1"/>
  <c r="BN53" i="1"/>
  <c r="Y54" i="1"/>
  <c r="Y59" i="1"/>
  <c r="BP67" i="1"/>
  <c r="BN67" i="1"/>
  <c r="Z67" i="1"/>
  <c r="BP71" i="1"/>
  <c r="BN71" i="1"/>
  <c r="Z71" i="1"/>
  <c r="Y79" i="1"/>
  <c r="BP75" i="1"/>
  <c r="BN75" i="1"/>
  <c r="Z75" i="1"/>
  <c r="H9" i="1"/>
  <c r="Y24" i="1"/>
  <c r="BP58" i="1"/>
  <c r="BN58" i="1"/>
  <c r="Z58" i="1"/>
  <c r="Z59" i="1" s="1"/>
  <c r="Y60" i="1"/>
  <c r="BP64" i="1"/>
  <c r="BN64" i="1"/>
  <c r="Z64" i="1"/>
  <c r="Z72" i="1" s="1"/>
  <c r="BP69" i="1"/>
  <c r="BN69" i="1"/>
  <c r="Z69" i="1"/>
  <c r="BP78" i="1"/>
  <c r="BN78" i="1"/>
  <c r="Z78" i="1"/>
  <c r="Y80" i="1"/>
  <c r="Y88" i="1"/>
  <c r="Y89" i="1"/>
  <c r="BP82" i="1"/>
  <c r="BN82" i="1"/>
  <c r="Z82" i="1"/>
  <c r="Z88" i="1" s="1"/>
  <c r="D670" i="1"/>
  <c r="Y72" i="1"/>
  <c r="Z84" i="1"/>
  <c r="BN84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Y97" i="1"/>
  <c r="Z100" i="1"/>
  <c r="BN100" i="1"/>
  <c r="BP100" i="1"/>
  <c r="Z102" i="1"/>
  <c r="BN102" i="1"/>
  <c r="Y103" i="1"/>
  <c r="Z107" i="1"/>
  <c r="BN107" i="1"/>
  <c r="BP107" i="1"/>
  <c r="Z109" i="1"/>
  <c r="BN109" i="1"/>
  <c r="Y112" i="1"/>
  <c r="Z115" i="1"/>
  <c r="BN115" i="1"/>
  <c r="BP115" i="1"/>
  <c r="Z117" i="1"/>
  <c r="BN117" i="1"/>
  <c r="Z118" i="1"/>
  <c r="BN118" i="1"/>
  <c r="F670" i="1"/>
  <c r="Z125" i="1"/>
  <c r="BN125" i="1"/>
  <c r="BP125" i="1"/>
  <c r="Z127" i="1"/>
  <c r="Z129" i="1" s="1"/>
  <c r="BN127" i="1"/>
  <c r="Y130" i="1"/>
  <c r="Z132" i="1"/>
  <c r="BN132" i="1"/>
  <c r="BP132" i="1"/>
  <c r="Z135" i="1"/>
  <c r="BN135" i="1"/>
  <c r="Z136" i="1"/>
  <c r="BN136" i="1"/>
  <c r="Y137" i="1"/>
  <c r="Z140" i="1"/>
  <c r="BN140" i="1"/>
  <c r="BP140" i="1"/>
  <c r="Z143" i="1"/>
  <c r="BN143" i="1"/>
  <c r="Z145" i="1"/>
  <c r="BN145" i="1"/>
  <c r="Y148" i="1"/>
  <c r="Z151" i="1"/>
  <c r="BN151" i="1"/>
  <c r="BP151" i="1"/>
  <c r="Z156" i="1"/>
  <c r="Z158" i="1" s="1"/>
  <c r="BN156" i="1"/>
  <c r="BP156" i="1"/>
  <c r="Y159" i="1"/>
  <c r="Z162" i="1"/>
  <c r="Z163" i="1" s="1"/>
  <c r="BN162" i="1"/>
  <c r="BP162" i="1"/>
  <c r="Z166" i="1"/>
  <c r="Z168" i="1" s="1"/>
  <c r="BN166" i="1"/>
  <c r="BP166" i="1"/>
  <c r="Y169" i="1"/>
  <c r="H670" i="1"/>
  <c r="Y174" i="1"/>
  <c r="Z177" i="1"/>
  <c r="BN177" i="1"/>
  <c r="BP177" i="1"/>
  <c r="Z179" i="1"/>
  <c r="BN179" i="1"/>
  <c r="Z185" i="1"/>
  <c r="Z187" i="1" s="1"/>
  <c r="BN185" i="1"/>
  <c r="BP185" i="1"/>
  <c r="Z192" i="1"/>
  <c r="Z193" i="1" s="1"/>
  <c r="BN192" i="1"/>
  <c r="BP192" i="1"/>
  <c r="Y193" i="1"/>
  <c r="Z196" i="1"/>
  <c r="BN196" i="1"/>
  <c r="BP196" i="1"/>
  <c r="Z198" i="1"/>
  <c r="BN198" i="1"/>
  <c r="Z200" i="1"/>
  <c r="BN200" i="1"/>
  <c r="Z202" i="1"/>
  <c r="BN202" i="1"/>
  <c r="Y205" i="1"/>
  <c r="J670" i="1"/>
  <c r="Z209" i="1"/>
  <c r="Z210" i="1" s="1"/>
  <c r="BN209" i="1"/>
  <c r="BP209" i="1"/>
  <c r="Y210" i="1"/>
  <c r="Z213" i="1"/>
  <c r="Z215" i="1" s="1"/>
  <c r="BN213" i="1"/>
  <c r="BP213" i="1"/>
  <c r="Y216" i="1"/>
  <c r="Z219" i="1"/>
  <c r="Z226" i="1" s="1"/>
  <c r="BN219" i="1"/>
  <c r="BP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Y240" i="1"/>
  <c r="Z243" i="1"/>
  <c r="BN243" i="1"/>
  <c r="BP243" i="1"/>
  <c r="Z245" i="1"/>
  <c r="BN245" i="1"/>
  <c r="Z247" i="1"/>
  <c r="BN247" i="1"/>
  <c r="Y248" i="1"/>
  <c r="Z252" i="1"/>
  <c r="BN252" i="1"/>
  <c r="BP252" i="1"/>
  <c r="Z254" i="1"/>
  <c r="BN254" i="1"/>
  <c r="Z256" i="1"/>
  <c r="BN256" i="1"/>
  <c r="Z258" i="1"/>
  <c r="BN258" i="1"/>
  <c r="Y261" i="1"/>
  <c r="L670" i="1"/>
  <c r="Z265" i="1"/>
  <c r="BN265" i="1"/>
  <c r="Z267" i="1"/>
  <c r="BN267" i="1"/>
  <c r="Z268" i="1"/>
  <c r="BN268" i="1"/>
  <c r="Z270" i="1"/>
  <c r="BN270" i="1"/>
  <c r="Z272" i="1"/>
  <c r="BN272" i="1"/>
  <c r="Y273" i="1"/>
  <c r="M670" i="1"/>
  <c r="Z282" i="1"/>
  <c r="BN282" i="1"/>
  <c r="Z283" i="1"/>
  <c r="BN283" i="1"/>
  <c r="Z285" i="1"/>
  <c r="BN285" i="1"/>
  <c r="Z287" i="1"/>
  <c r="BN287" i="1"/>
  <c r="Z289" i="1"/>
  <c r="BN289" i="1"/>
  <c r="Y292" i="1"/>
  <c r="Y297" i="1"/>
  <c r="P670" i="1"/>
  <c r="Z301" i="1"/>
  <c r="Z303" i="1" s="1"/>
  <c r="BN301" i="1"/>
  <c r="BP301" i="1"/>
  <c r="Y304" i="1"/>
  <c r="Q670" i="1"/>
  <c r="Z308" i="1"/>
  <c r="Z313" i="1" s="1"/>
  <c r="BN308" i="1"/>
  <c r="BP308" i="1"/>
  <c r="Z309" i="1"/>
  <c r="BN309" i="1"/>
  <c r="Z311" i="1"/>
  <c r="BN311" i="1"/>
  <c r="Y314" i="1"/>
  <c r="Y319" i="1"/>
  <c r="S670" i="1"/>
  <c r="Y332" i="1"/>
  <c r="Z339" i="1"/>
  <c r="Z340" i="1" s="1"/>
  <c r="BN339" i="1"/>
  <c r="BP339" i="1"/>
  <c r="Z344" i="1"/>
  <c r="Z345" i="1" s="1"/>
  <c r="BN344" i="1"/>
  <c r="BP344" i="1"/>
  <c r="Y345" i="1"/>
  <c r="Z348" i="1"/>
  <c r="Z350" i="1" s="1"/>
  <c r="BN348" i="1"/>
  <c r="BP348" i="1"/>
  <c r="Y351" i="1"/>
  <c r="U670" i="1"/>
  <c r="Z356" i="1"/>
  <c r="BN356" i="1"/>
  <c r="Z358" i="1"/>
  <c r="BN358" i="1"/>
  <c r="Z360" i="1"/>
  <c r="BN360" i="1"/>
  <c r="Z362" i="1"/>
  <c r="BN362" i="1"/>
  <c r="Y363" i="1"/>
  <c r="Z366" i="1"/>
  <c r="Z370" i="1" s="1"/>
  <c r="BN366" i="1"/>
  <c r="BP366" i="1"/>
  <c r="Y379" i="1"/>
  <c r="BP376" i="1"/>
  <c r="BN376" i="1"/>
  <c r="Z376" i="1"/>
  <c r="BP384" i="1"/>
  <c r="BN384" i="1"/>
  <c r="Z384" i="1"/>
  <c r="Z392" i="1"/>
  <c r="BP390" i="1"/>
  <c r="BN390" i="1"/>
  <c r="Z390" i="1"/>
  <c r="Y399" i="1"/>
  <c r="BP407" i="1"/>
  <c r="BN407" i="1"/>
  <c r="Z407" i="1"/>
  <c r="BP417" i="1"/>
  <c r="BN417" i="1"/>
  <c r="Z417" i="1"/>
  <c r="BP421" i="1"/>
  <c r="BN421" i="1"/>
  <c r="Z421" i="1"/>
  <c r="BP429" i="1"/>
  <c r="BN429" i="1"/>
  <c r="Z429" i="1"/>
  <c r="Z430" i="1" s="1"/>
  <c r="Y431" i="1"/>
  <c r="Y439" i="1"/>
  <c r="BP434" i="1"/>
  <c r="BN434" i="1"/>
  <c r="Z434" i="1"/>
  <c r="Y111" i="1"/>
  <c r="Y158" i="1"/>
  <c r="Y194" i="1"/>
  <c r="Y260" i="1"/>
  <c r="Y274" i="1"/>
  <c r="Y291" i="1"/>
  <c r="Y346" i="1"/>
  <c r="Y364" i="1"/>
  <c r="BP368" i="1"/>
  <c r="BN368" i="1"/>
  <c r="Y370" i="1"/>
  <c r="BP374" i="1"/>
  <c r="BN374" i="1"/>
  <c r="Z374" i="1"/>
  <c r="Z379" i="1" s="1"/>
  <c r="BP378" i="1"/>
  <c r="BN378" i="1"/>
  <c r="Z378" i="1"/>
  <c r="Y380" i="1"/>
  <c r="Y385" i="1"/>
  <c r="BP382" i="1"/>
  <c r="BN382" i="1"/>
  <c r="Z382" i="1"/>
  <c r="Z385" i="1" s="1"/>
  <c r="BP396" i="1"/>
  <c r="BN396" i="1"/>
  <c r="Z396" i="1"/>
  <c r="Z398" i="1" s="1"/>
  <c r="BP415" i="1"/>
  <c r="BN415" i="1"/>
  <c r="Z415" i="1"/>
  <c r="BP419" i="1"/>
  <c r="BN419" i="1"/>
  <c r="Z419" i="1"/>
  <c r="BP423" i="1"/>
  <c r="BN423" i="1"/>
  <c r="Z423" i="1"/>
  <c r="BP437" i="1"/>
  <c r="BN437" i="1"/>
  <c r="Z437" i="1"/>
  <c r="Y404" i="1"/>
  <c r="W670" i="1"/>
  <c r="Y426" i="1"/>
  <c r="Z442" i="1"/>
  <c r="Z444" i="1" s="1"/>
  <c r="BN442" i="1"/>
  <c r="BP442" i="1"/>
  <c r="X670" i="1"/>
  <c r="Z450" i="1"/>
  <c r="BN450" i="1"/>
  <c r="BP450" i="1"/>
  <c r="Z452" i="1"/>
  <c r="BN452" i="1"/>
  <c r="Z454" i="1"/>
  <c r="BN454" i="1"/>
  <c r="Y457" i="1"/>
  <c r="Z460" i="1"/>
  <c r="Z461" i="1" s="1"/>
  <c r="BN460" i="1"/>
  <c r="BP460" i="1"/>
  <c r="Z465" i="1"/>
  <c r="BN465" i="1"/>
  <c r="BP465" i="1"/>
  <c r="Z466" i="1"/>
  <c r="BN466" i="1"/>
  <c r="Z468" i="1"/>
  <c r="BN468" i="1"/>
  <c r="Z470" i="1"/>
  <c r="BN470" i="1"/>
  <c r="Z475" i="1"/>
  <c r="Z476" i="1" s="1"/>
  <c r="BN475" i="1"/>
  <c r="BP475" i="1"/>
  <c r="Z481" i="1"/>
  <c r="Z482" i="1" s="1"/>
  <c r="BN481" i="1"/>
  <c r="BP481" i="1"/>
  <c r="Y482" i="1"/>
  <c r="Z485" i="1"/>
  <c r="BN485" i="1"/>
  <c r="BP485" i="1"/>
  <c r="Z487" i="1"/>
  <c r="BN487" i="1"/>
  <c r="Z489" i="1"/>
  <c r="BN489" i="1"/>
  <c r="Z491" i="1"/>
  <c r="BN491" i="1"/>
  <c r="Z492" i="1"/>
  <c r="BN492" i="1"/>
  <c r="Z494" i="1"/>
  <c r="BN494" i="1"/>
  <c r="Z497" i="1"/>
  <c r="BN497" i="1"/>
  <c r="Z499" i="1"/>
  <c r="BN499" i="1"/>
  <c r="Z501" i="1"/>
  <c r="BN501" i="1"/>
  <c r="Z503" i="1"/>
  <c r="BN503" i="1"/>
  <c r="Y504" i="1"/>
  <c r="Z507" i="1"/>
  <c r="Z509" i="1" s="1"/>
  <c r="BN507" i="1"/>
  <c r="BP507" i="1"/>
  <c r="Y510" i="1"/>
  <c r="Z513" i="1"/>
  <c r="Z514" i="1" s="1"/>
  <c r="BN513" i="1"/>
  <c r="BP513" i="1"/>
  <c r="Z518" i="1"/>
  <c r="Z519" i="1" s="1"/>
  <c r="BN518" i="1"/>
  <c r="BP518" i="1"/>
  <c r="Y519" i="1"/>
  <c r="Z522" i="1"/>
  <c r="BN522" i="1"/>
  <c r="BP522" i="1"/>
  <c r="BP525" i="1"/>
  <c r="BN525" i="1"/>
  <c r="Z525" i="1"/>
  <c r="BP554" i="1"/>
  <c r="BN554" i="1"/>
  <c r="Z554" i="1"/>
  <c r="BP558" i="1"/>
  <c r="BN558" i="1"/>
  <c r="Z558" i="1"/>
  <c r="BP563" i="1"/>
  <c r="BN563" i="1"/>
  <c r="Z563" i="1"/>
  <c r="Y565" i="1"/>
  <c r="Y571" i="1"/>
  <c r="BP567" i="1"/>
  <c r="BN567" i="1"/>
  <c r="Z567" i="1"/>
  <c r="Y570" i="1"/>
  <c r="BP574" i="1"/>
  <c r="BN574" i="1"/>
  <c r="Z574" i="1"/>
  <c r="BP578" i="1"/>
  <c r="BN578" i="1"/>
  <c r="Z578" i="1"/>
  <c r="BP587" i="1"/>
  <c r="BN587" i="1"/>
  <c r="Z587" i="1"/>
  <c r="Y593" i="1"/>
  <c r="BP591" i="1"/>
  <c r="BN591" i="1"/>
  <c r="Z591" i="1"/>
  <c r="Z670" i="1"/>
  <c r="Y483" i="1"/>
  <c r="BP524" i="1"/>
  <c r="BN524" i="1"/>
  <c r="Z524" i="1"/>
  <c r="Y527" i="1"/>
  <c r="BP540" i="1"/>
  <c r="BN540" i="1"/>
  <c r="Z540" i="1"/>
  <c r="Z543" i="1" s="1"/>
  <c r="BP556" i="1"/>
  <c r="BN556" i="1"/>
  <c r="Z556" i="1"/>
  <c r="BP559" i="1"/>
  <c r="BN559" i="1"/>
  <c r="Z559" i="1"/>
  <c r="BP568" i="1"/>
  <c r="BN568" i="1"/>
  <c r="Z568" i="1"/>
  <c r="BP577" i="1"/>
  <c r="BN577" i="1"/>
  <c r="Z577" i="1"/>
  <c r="BP581" i="1"/>
  <c r="BN581" i="1"/>
  <c r="Z581" i="1"/>
  <c r="Y583" i="1"/>
  <c r="Y588" i="1"/>
  <c r="BP585" i="1"/>
  <c r="BN585" i="1"/>
  <c r="Z585" i="1"/>
  <c r="BP592" i="1"/>
  <c r="BN592" i="1"/>
  <c r="Z592" i="1"/>
  <c r="Y594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622" i="1" l="1"/>
  <c r="Z504" i="1"/>
  <c r="Z471" i="1"/>
  <c r="Z409" i="1"/>
  <c r="Z152" i="1"/>
  <c r="Z570" i="1"/>
  <c r="Z425" i="1"/>
  <c r="Z291" i="1"/>
  <c r="Z273" i="1"/>
  <c r="Z54" i="1"/>
  <c r="Z605" i="1"/>
  <c r="Z593" i="1"/>
  <c r="Z646" i="1"/>
  <c r="Z588" i="1"/>
  <c r="Z564" i="1"/>
  <c r="Z456" i="1"/>
  <c r="Z438" i="1"/>
  <c r="Z363" i="1"/>
  <c r="Z181" i="1"/>
  <c r="Z120" i="1"/>
  <c r="Z35" i="1"/>
  <c r="Z582" i="1"/>
  <c r="Y662" i="1"/>
  <c r="Z612" i="1"/>
  <c r="Z633" i="1"/>
  <c r="Z527" i="1"/>
  <c r="Z260" i="1"/>
  <c r="Z248" i="1"/>
  <c r="Z240" i="1"/>
  <c r="Z204" i="1"/>
  <c r="Z147" i="1"/>
  <c r="Z137" i="1"/>
  <c r="Z111" i="1"/>
  <c r="Z103" i="1"/>
  <c r="Z97" i="1"/>
  <c r="Y660" i="1"/>
  <c r="Z79" i="1"/>
  <c r="Y664" i="1"/>
  <c r="Y661" i="1"/>
  <c r="Y663" i="1" s="1"/>
  <c r="Z665" i="1" l="1"/>
</calcChain>
</file>

<file path=xl/sharedStrings.xml><?xml version="1.0" encoding="utf-8"?>
<sst xmlns="http://schemas.openxmlformats.org/spreadsheetml/2006/main" count="3149" uniqueCount="1104">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</sst>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00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2" t="s">
        <v>0</v>
      </c>
      <c r="E1" s="873"/>
      <c r="F1" s="873"/>
      <c r="G1" s="12" t="s">
        <v>1</v>
      </c>
      <c r="H1" s="872" t="s">
        <v>2</v>
      </c>
      <c r="I1" s="873"/>
      <c r="J1" s="873"/>
      <c r="K1" s="873"/>
      <c r="L1" s="873"/>
      <c r="M1" s="873"/>
      <c r="N1" s="873"/>
      <c r="O1" s="873"/>
      <c r="P1" s="873"/>
      <c r="Q1" s="873"/>
      <c r="R1" s="1022" t="s">
        <v>3</v>
      </c>
      <c r="S1" s="873"/>
      <c r="T1" s="8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9" t="s">
        <v>8</v>
      </c>
      <c r="B5" s="831"/>
      <c r="C5" s="832"/>
      <c r="D5" s="876"/>
      <c r="E5" s="877"/>
      <c r="F5" s="1161" t="s">
        <v>9</v>
      </c>
      <c r="G5" s="832"/>
      <c r="H5" s="876" t="s">
        <v>1103</v>
      </c>
      <c r="I5" s="1082"/>
      <c r="J5" s="1082"/>
      <c r="K5" s="1082"/>
      <c r="L5" s="1082"/>
      <c r="M5" s="877"/>
      <c r="N5" s="58"/>
      <c r="P5" s="24" t="s">
        <v>10</v>
      </c>
      <c r="Q5" s="1184">
        <v>45614</v>
      </c>
      <c r="R5" s="925"/>
      <c r="T5" s="987" t="s">
        <v>11</v>
      </c>
      <c r="U5" s="838"/>
      <c r="V5" s="989" t="s">
        <v>12</v>
      </c>
      <c r="W5" s="925"/>
      <c r="AB5" s="51"/>
      <c r="AC5" s="51"/>
      <c r="AD5" s="51"/>
      <c r="AE5" s="51"/>
    </row>
    <row r="6" spans="1:32" s="771" customFormat="1" ht="24" customHeight="1" x14ac:dyDescent="0.2">
      <c r="A6" s="929" t="s">
        <v>13</v>
      </c>
      <c r="B6" s="831"/>
      <c r="C6" s="832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5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2"/>
      <c r="T6" s="998" t="s">
        <v>16</v>
      </c>
      <c r="U6" s="838"/>
      <c r="V6" s="1155" t="s">
        <v>17</v>
      </c>
      <c r="W6" s="841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9" t="str">
        <f>IFERROR(VLOOKUP(DeliveryAddress,Table,3,0),1)</f>
        <v>1</v>
      </c>
      <c r="E7" s="850"/>
      <c r="F7" s="850"/>
      <c r="G7" s="850"/>
      <c r="H7" s="850"/>
      <c r="I7" s="850"/>
      <c r="J7" s="850"/>
      <c r="K7" s="850"/>
      <c r="L7" s="850"/>
      <c r="M7" s="851"/>
      <c r="N7" s="60"/>
      <c r="P7" s="24"/>
      <c r="Q7" s="42"/>
      <c r="R7" s="42"/>
      <c r="T7" s="795"/>
      <c r="U7" s="838"/>
      <c r="V7" s="1156"/>
      <c r="W7" s="1157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84"/>
      <c r="C8" s="785"/>
      <c r="D8" s="859" t="s">
        <v>19</v>
      </c>
      <c r="E8" s="860"/>
      <c r="F8" s="860"/>
      <c r="G8" s="860"/>
      <c r="H8" s="860"/>
      <c r="I8" s="860"/>
      <c r="J8" s="860"/>
      <c r="K8" s="860"/>
      <c r="L8" s="860"/>
      <c r="M8" s="861"/>
      <c r="N8" s="61"/>
      <c r="P8" s="24" t="s">
        <v>20</v>
      </c>
      <c r="Q8" s="939">
        <v>0.375</v>
      </c>
      <c r="R8" s="851"/>
      <c r="T8" s="795"/>
      <c r="U8" s="838"/>
      <c r="V8" s="1156"/>
      <c r="W8" s="1157"/>
      <c r="AB8" s="51"/>
      <c r="AC8" s="51"/>
      <c r="AD8" s="51"/>
      <c r="AE8" s="51"/>
    </row>
    <row r="9" spans="1:32" s="771" customFormat="1" ht="39.950000000000003" customHeight="1" x14ac:dyDescent="0.2">
      <c r="A9" s="11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28"/>
      <c r="E9" s="797"/>
      <c r="F9" s="11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69"/>
      <c r="P9" s="26" t="s">
        <v>21</v>
      </c>
      <c r="Q9" s="919"/>
      <c r="R9" s="920"/>
      <c r="T9" s="795"/>
      <c r="U9" s="838"/>
      <c r="V9" s="1158"/>
      <c r="W9" s="115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1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28"/>
      <c r="E10" s="797"/>
      <c r="F10" s="11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59" t="str">
        <f>IFERROR(VLOOKUP($D$10,Proxy,2,FALSE),"")</f>
        <v/>
      </c>
      <c r="I10" s="795"/>
      <c r="J10" s="795"/>
      <c r="K10" s="795"/>
      <c r="L10" s="795"/>
      <c r="M10" s="795"/>
      <c r="N10" s="770"/>
      <c r="P10" s="26" t="s">
        <v>22</v>
      </c>
      <c r="Q10" s="999"/>
      <c r="R10" s="1000"/>
      <c r="U10" s="24" t="s">
        <v>23</v>
      </c>
      <c r="V10" s="840" t="s">
        <v>24</v>
      </c>
      <c r="W10" s="841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4"/>
      <c r="R11" s="925"/>
      <c r="U11" s="24" t="s">
        <v>27</v>
      </c>
      <c r="V11" s="1107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80" t="s">
        <v>29</v>
      </c>
      <c r="B12" s="831"/>
      <c r="C12" s="831"/>
      <c r="D12" s="831"/>
      <c r="E12" s="831"/>
      <c r="F12" s="831"/>
      <c r="G12" s="831"/>
      <c r="H12" s="831"/>
      <c r="I12" s="831"/>
      <c r="J12" s="831"/>
      <c r="K12" s="831"/>
      <c r="L12" s="831"/>
      <c r="M12" s="832"/>
      <c r="N12" s="62"/>
      <c r="P12" s="24" t="s">
        <v>30</v>
      </c>
      <c r="Q12" s="939"/>
      <c r="R12" s="851"/>
      <c r="S12" s="23"/>
      <c r="U12" s="24"/>
      <c r="V12" s="873"/>
      <c r="W12" s="795"/>
      <c r="AB12" s="51"/>
      <c r="AC12" s="51"/>
      <c r="AD12" s="51"/>
      <c r="AE12" s="51"/>
    </row>
    <row r="13" spans="1:32" s="771" customFormat="1" ht="23.25" customHeight="1" x14ac:dyDescent="0.2">
      <c r="A13" s="980" t="s">
        <v>31</v>
      </c>
      <c r="B13" s="831"/>
      <c r="C13" s="831"/>
      <c r="D13" s="831"/>
      <c r="E13" s="831"/>
      <c r="F13" s="831"/>
      <c r="G13" s="831"/>
      <c r="H13" s="831"/>
      <c r="I13" s="831"/>
      <c r="J13" s="831"/>
      <c r="K13" s="831"/>
      <c r="L13" s="831"/>
      <c r="M13" s="832"/>
      <c r="N13" s="62"/>
      <c r="O13" s="26"/>
      <c r="P13" s="26" t="s">
        <v>32</v>
      </c>
      <c r="Q13" s="1107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80" t="s">
        <v>33</v>
      </c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6" t="s">
        <v>34</v>
      </c>
      <c r="B15" s="831"/>
      <c r="C15" s="831"/>
      <c r="D15" s="831"/>
      <c r="E15" s="831"/>
      <c r="F15" s="831"/>
      <c r="G15" s="831"/>
      <c r="H15" s="831"/>
      <c r="I15" s="831"/>
      <c r="J15" s="831"/>
      <c r="K15" s="831"/>
      <c r="L15" s="831"/>
      <c r="M15" s="832"/>
      <c r="N15" s="63"/>
      <c r="P15" s="971" t="s">
        <v>35</v>
      </c>
      <c r="Q15" s="873"/>
      <c r="R15" s="873"/>
      <c r="S15" s="873"/>
      <c r="T15" s="8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2"/>
      <c r="Q16" s="972"/>
      <c r="R16" s="972"/>
      <c r="S16" s="972"/>
      <c r="T16" s="97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0" t="s">
        <v>38</v>
      </c>
      <c r="D17" s="835" t="s">
        <v>39</v>
      </c>
      <c r="E17" s="904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3"/>
      <c r="R17" s="903"/>
      <c r="S17" s="903"/>
      <c r="T17" s="904"/>
      <c r="U17" s="1210" t="s">
        <v>51</v>
      </c>
      <c r="V17" s="832"/>
      <c r="W17" s="835" t="s">
        <v>52</v>
      </c>
      <c r="X17" s="835" t="s">
        <v>53</v>
      </c>
      <c r="Y17" s="1211" t="s">
        <v>54</v>
      </c>
      <c r="Z17" s="1077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50"/>
      <c r="AF17" s="1151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05"/>
      <c r="E18" s="907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05"/>
      <c r="Q18" s="906"/>
      <c r="R18" s="906"/>
      <c r="S18" s="906"/>
      <c r="T18" s="907"/>
      <c r="U18" s="67" t="s">
        <v>61</v>
      </c>
      <c r="V18" s="67" t="s">
        <v>62</v>
      </c>
      <c r="W18" s="836"/>
      <c r="X18" s="836"/>
      <c r="Y18" s="1212"/>
      <c r="Z18" s="1078"/>
      <c r="AA18" s="1058"/>
      <c r="AB18" s="1058"/>
      <c r="AC18" s="1058"/>
      <c r="AD18" s="1152"/>
      <c r="AE18" s="1153"/>
      <c r="AF18" s="1154"/>
      <c r="AG18" s="66"/>
      <c r="BD18" s="65"/>
    </row>
    <row r="19" spans="1:68" ht="27.75" hidden="1" customHeight="1" x14ac:dyDescent="0.2">
      <c r="A19" s="827" t="s">
        <v>63</v>
      </c>
      <c r="B19" s="828"/>
      <c r="C19" s="828"/>
      <c r="D19" s="828"/>
      <c r="E19" s="828"/>
      <c r="F19" s="828"/>
      <c r="G19" s="828"/>
      <c r="H19" s="828"/>
      <c r="I19" s="828"/>
      <c r="J19" s="828"/>
      <c r="K19" s="828"/>
      <c r="L19" s="828"/>
      <c r="M19" s="828"/>
      <c r="N19" s="828"/>
      <c r="O19" s="828"/>
      <c r="P19" s="828"/>
      <c r="Q19" s="828"/>
      <c r="R19" s="828"/>
      <c r="S19" s="828"/>
      <c r="T19" s="828"/>
      <c r="U19" s="828"/>
      <c r="V19" s="828"/>
      <c r="W19" s="828"/>
      <c r="X19" s="828"/>
      <c r="Y19" s="828"/>
      <c r="Z19" s="828"/>
      <c r="AA19" s="48"/>
      <c r="AB19" s="48"/>
      <c r="AC19" s="48"/>
    </row>
    <row r="20" spans="1:68" ht="16.5" hidden="1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hidden="1" customHeight="1" x14ac:dyDescent="0.25">
      <c r="A21" s="802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1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1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02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81">
        <v>4680115885912</v>
      </c>
      <c r="E26" s="782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">
        <v>77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81">
        <v>4607091383881</v>
      </c>
      <c r="E27" s="782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1">
        <v>4607091383935</v>
      </c>
      <c r="E29" s="782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1">
        <v>4680115881990</v>
      </c>
      <c r="E30" s="782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1">
        <v>4680115881853</v>
      </c>
      <c r="E31" s="782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81">
        <v>4607091383911</v>
      </c>
      <c r="E33" s="782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1">
        <v>4607091388244</v>
      </c>
      <c r="E34" s="782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801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5"/>
      <c r="B36" s="795"/>
      <c r="C36" s="795"/>
      <c r="D36" s="795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801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02" t="s">
        <v>103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5"/>
      <c r="U37" s="795"/>
      <c r="V37" s="795"/>
      <c r="W37" s="795"/>
      <c r="X37" s="795"/>
      <c r="Y37" s="795"/>
      <c r="Z37" s="795"/>
      <c r="AA37" s="773"/>
      <c r="AB37" s="773"/>
      <c r="AC37" s="773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1">
        <v>4607091388503</v>
      </c>
      <c r="E38" s="782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1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5"/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801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02" t="s">
        <v>109</v>
      </c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795"/>
      <c r="V41" s="795"/>
      <c r="W41" s="795"/>
      <c r="X41" s="795"/>
      <c r="Y41" s="795"/>
      <c r="Z41" s="795"/>
      <c r="AA41" s="773"/>
      <c r="AB41" s="773"/>
      <c r="AC41" s="773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1">
        <v>4607091389111</v>
      </c>
      <c r="E42" s="782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1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5"/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801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7" t="s">
        <v>112</v>
      </c>
      <c r="B45" s="828"/>
      <c r="C45" s="828"/>
      <c r="D45" s="828"/>
      <c r="E45" s="828"/>
      <c r="F45" s="828"/>
      <c r="G45" s="828"/>
      <c r="H45" s="828"/>
      <c r="I45" s="828"/>
      <c r="J45" s="828"/>
      <c r="K45" s="828"/>
      <c r="L45" s="828"/>
      <c r="M45" s="828"/>
      <c r="N45" s="828"/>
      <c r="O45" s="828"/>
      <c r="P45" s="828"/>
      <c r="Q45" s="828"/>
      <c r="R45" s="828"/>
      <c r="S45" s="828"/>
      <c r="T45" s="828"/>
      <c r="U45" s="828"/>
      <c r="V45" s="828"/>
      <c r="W45" s="828"/>
      <c r="X45" s="828"/>
      <c r="Y45" s="828"/>
      <c r="Z45" s="828"/>
      <c r="AA45" s="48"/>
      <c r="AB45" s="48"/>
      <c r="AC45" s="48"/>
    </row>
    <row r="46" spans="1:68" ht="16.5" hidden="1" customHeight="1" x14ac:dyDescent="0.25">
      <c r="A46" s="794" t="s">
        <v>113</v>
      </c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795"/>
      <c r="V46" s="795"/>
      <c r="W46" s="795"/>
      <c r="X46" s="795"/>
      <c r="Y46" s="795"/>
      <c r="Z46" s="795"/>
      <c r="AA46" s="772"/>
      <c r="AB46" s="772"/>
      <c r="AC46" s="772"/>
    </row>
    <row r="47" spans="1:68" ht="14.25" hidden="1" customHeight="1" x14ac:dyDescent="0.25">
      <c r="A47" s="802" t="s">
        <v>114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73"/>
      <c r="AB47" s="773"/>
      <c r="AC47" s="773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1">
        <v>4607091385670</v>
      </c>
      <c r="E49" s="782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250</v>
      </c>
      <c r="Y49" s="778">
        <f t="shared" si="6"/>
        <v>259.20000000000005</v>
      </c>
      <c r="Z49" s="36">
        <f>IFERROR(IF(Y49=0,"",ROUNDUP(Y49/H49,0)*0.02175),"")</f>
        <v>0.52200000000000002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261.11111111111109</v>
      </c>
      <c r="BN49" s="64">
        <f t="shared" si="8"/>
        <v>270.72000000000003</v>
      </c>
      <c r="BO49" s="64">
        <f t="shared" si="9"/>
        <v>0.41335978835978826</v>
      </c>
      <c r="BP49" s="64">
        <f t="shared" si="10"/>
        <v>0.4285714285714286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1">
        <v>4680115883956</v>
      </c>
      <c r="E50" s="78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/>
      <c r="M51" s="33" t="s">
        <v>118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4301011382</v>
      </c>
      <c r="D52" s="781">
        <v>4607091385687</v>
      </c>
      <c r="E52" s="782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130</v>
      </c>
      <c r="M52" s="33" t="s">
        <v>118</v>
      </c>
      <c r="N52" s="33"/>
      <c r="O52" s="32">
        <v>50</v>
      </c>
      <c r="P52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340</v>
      </c>
      <c r="Y52" s="778">
        <f t="shared" si="6"/>
        <v>340</v>
      </c>
      <c r="Z52" s="36">
        <f>IFERROR(IF(Y52=0,"",ROUNDUP(Y52/H52,0)*0.00902),"")</f>
        <v>0.76670000000000005</v>
      </c>
      <c r="AA52" s="56"/>
      <c r="AB52" s="57"/>
      <c r="AC52" s="101" t="s">
        <v>122</v>
      </c>
      <c r="AG52" s="64"/>
      <c r="AJ52" s="68" t="s">
        <v>131</v>
      </c>
      <c r="AK52" s="68">
        <v>528</v>
      </c>
      <c r="BB52" s="102" t="s">
        <v>1</v>
      </c>
      <c r="BM52" s="64">
        <f t="shared" si="7"/>
        <v>357.85</v>
      </c>
      <c r="BN52" s="64">
        <f t="shared" si="8"/>
        <v>357.85</v>
      </c>
      <c r="BO52" s="64">
        <f t="shared" si="9"/>
        <v>0.64393939393939392</v>
      </c>
      <c r="BP52" s="64">
        <f t="shared" si="10"/>
        <v>0.64393939393939392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1">
        <v>4680115883949</v>
      </c>
      <c r="E53" s="78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801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108.14814814814815</v>
      </c>
      <c r="Y54" s="779">
        <f>IFERROR(Y48/H48,"0")+IFERROR(Y49/H49,"0")+IFERROR(Y50/H50,"0")+IFERROR(Y51/H51,"0")+IFERROR(Y52/H52,"0")+IFERROR(Y53/H53,"0")</f>
        <v>109</v>
      </c>
      <c r="Z54" s="779">
        <f>IFERROR(IF(Z48="",0,Z48),"0")+IFERROR(IF(Z49="",0,Z49),"0")+IFERROR(IF(Z50="",0,Z50),"0")+IFERROR(IF(Z51="",0,Z51),"0")+IFERROR(IF(Z52="",0,Z52),"0")+IFERROR(IF(Z53="",0,Z53),"0")</f>
        <v>1.2887</v>
      </c>
      <c r="AA54" s="780"/>
      <c r="AB54" s="780"/>
      <c r="AC54" s="780"/>
    </row>
    <row r="55" spans="1:68" x14ac:dyDescent="0.2">
      <c r="A55" s="795"/>
      <c r="B55" s="795"/>
      <c r="C55" s="795"/>
      <c r="D55" s="795"/>
      <c r="E55" s="795"/>
      <c r="F55" s="795"/>
      <c r="G55" s="795"/>
      <c r="H55" s="795"/>
      <c r="I55" s="795"/>
      <c r="J55" s="795"/>
      <c r="K55" s="795"/>
      <c r="L55" s="795"/>
      <c r="M55" s="795"/>
      <c r="N55" s="795"/>
      <c r="O55" s="801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590</v>
      </c>
      <c r="Y55" s="779">
        <f>IFERROR(SUM(Y48:Y53),"0")</f>
        <v>599.20000000000005</v>
      </c>
      <c r="Z55" s="37"/>
      <c r="AA55" s="780"/>
      <c r="AB55" s="780"/>
      <c r="AC55" s="780"/>
    </row>
    <row r="56" spans="1:68" ht="14.25" hidden="1" customHeight="1" x14ac:dyDescent="0.25">
      <c r="A56" s="802" t="s">
        <v>73</v>
      </c>
      <c r="B56" s="795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73"/>
      <c r="AB56" s="773"/>
      <c r="AC56" s="773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1">
        <v>4680115885233</v>
      </c>
      <c r="E57" s="78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1">
        <v>4680115884915</v>
      </c>
      <c r="E58" s="782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801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5"/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801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4" t="s">
        <v>140</v>
      </c>
      <c r="B61" s="795"/>
      <c r="C61" s="795"/>
      <c r="D61" s="795"/>
      <c r="E61" s="795"/>
      <c r="F61" s="795"/>
      <c r="G61" s="795"/>
      <c r="H61" s="795"/>
      <c r="I61" s="795"/>
      <c r="J61" s="795"/>
      <c r="K61" s="795"/>
      <c r="L61" s="795"/>
      <c r="M61" s="795"/>
      <c r="N61" s="795"/>
      <c r="O61" s="795"/>
      <c r="P61" s="795"/>
      <c r="Q61" s="795"/>
      <c r="R61" s="795"/>
      <c r="S61" s="795"/>
      <c r="T61" s="795"/>
      <c r="U61" s="795"/>
      <c r="V61" s="795"/>
      <c r="W61" s="795"/>
      <c r="X61" s="795"/>
      <c r="Y61" s="795"/>
      <c r="Z61" s="795"/>
      <c r="AA61" s="772"/>
      <c r="AB61" s="772"/>
      <c r="AC61" s="772"/>
    </row>
    <row r="62" spans="1:68" ht="14.25" hidden="1" customHeight="1" x14ac:dyDescent="0.25">
      <c r="A62" s="802" t="s">
        <v>114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773"/>
      <c r="AB62" s="773"/>
      <c r="AC62" s="773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1">
        <v>4680115885882</v>
      </c>
      <c r="E63" s="78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1">
        <v>4680115881426</v>
      </c>
      <c r="E65" s="782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130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600</v>
      </c>
      <c r="Y65" s="778">
        <f t="shared" si="11"/>
        <v>604.80000000000007</v>
      </c>
      <c r="Z65" s="36">
        <f>IFERROR(IF(Y65=0,"",ROUNDUP(Y65/H65,0)*0.02175),"")</f>
        <v>1.218</v>
      </c>
      <c r="AA65" s="56"/>
      <c r="AB65" s="57"/>
      <c r="AC65" s="113" t="s">
        <v>150</v>
      </c>
      <c r="AG65" s="64"/>
      <c r="AJ65" s="68" t="s">
        <v>131</v>
      </c>
      <c r="AK65" s="68">
        <v>604.79999999999995</v>
      </c>
      <c r="BB65" s="114" t="s">
        <v>1</v>
      </c>
      <c r="BM65" s="64">
        <f t="shared" si="12"/>
        <v>626.66666666666663</v>
      </c>
      <c r="BN65" s="64">
        <f t="shared" si="13"/>
        <v>631.67999999999995</v>
      </c>
      <c r="BO65" s="64">
        <f t="shared" si="14"/>
        <v>0.99206349206349187</v>
      </c>
      <c r="BP65" s="64">
        <f t="shared" si="15"/>
        <v>1</v>
      </c>
    </row>
    <row r="66" spans="1:68" ht="37.5" hidden="1" customHeight="1" x14ac:dyDescent="0.25">
      <c r="A66" s="54" t="s">
        <v>151</v>
      </c>
      <c r="B66" s="54" t="s">
        <v>152</v>
      </c>
      <c r="C66" s="31">
        <v>4301011589</v>
      </c>
      <c r="D66" s="781">
        <v>4680115885899</v>
      </c>
      <c r="E66" s="782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153</v>
      </c>
      <c r="N66" s="33"/>
      <c r="O66" s="32">
        <v>50</v>
      </c>
      <c r="P66" s="927" t="s">
        <v>154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4301011192</v>
      </c>
      <c r="D67" s="781">
        <v>4607091382952</v>
      </c>
      <c r="E67" s="782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6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4301011386</v>
      </c>
      <c r="D68" s="781">
        <v>4680115880283</v>
      </c>
      <c r="E68" s="782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4301011432</v>
      </c>
      <c r="D69" s="781">
        <v>4680115882720</v>
      </c>
      <c r="E69" s="782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165</v>
      </c>
      <c r="B70" s="54" t="s">
        <v>166</v>
      </c>
      <c r="C70" s="31">
        <v>4301012008</v>
      </c>
      <c r="D70" s="781">
        <v>4680115881525</v>
      </c>
      <c r="E70" s="782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153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4301011802</v>
      </c>
      <c r="D71" s="781">
        <v>4680115881419</v>
      </c>
      <c r="E71" s="78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130</v>
      </c>
      <c r="M71" s="33" t="s">
        <v>68</v>
      </c>
      <c r="N71" s="33"/>
      <c r="O71" s="32">
        <v>50</v>
      </c>
      <c r="P71" s="120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495</v>
      </c>
      <c r="Y71" s="778">
        <f t="shared" si="11"/>
        <v>495</v>
      </c>
      <c r="Z71" s="36">
        <f>IFERROR(IF(Y71=0,"",ROUNDUP(Y71/H71,0)*0.00902),"")</f>
        <v>0.99219999999999997</v>
      </c>
      <c r="AA71" s="56"/>
      <c r="AB71" s="57"/>
      <c r="AC71" s="125" t="s">
        <v>150</v>
      </c>
      <c r="AG71" s="64"/>
      <c r="AJ71" s="68" t="s">
        <v>131</v>
      </c>
      <c r="AK71" s="68">
        <v>594</v>
      </c>
      <c r="BB71" s="126" t="s">
        <v>1</v>
      </c>
      <c r="BM71" s="64">
        <f t="shared" si="12"/>
        <v>518.09999999999991</v>
      </c>
      <c r="BN71" s="64">
        <f t="shared" si="13"/>
        <v>518.09999999999991</v>
      </c>
      <c r="BO71" s="64">
        <f t="shared" si="14"/>
        <v>0.83333333333333337</v>
      </c>
      <c r="BP71" s="64">
        <f t="shared" si="15"/>
        <v>0.83333333333333337</v>
      </c>
    </row>
    <row r="72" spans="1:68" x14ac:dyDescent="0.2">
      <c r="A72" s="800"/>
      <c r="B72" s="795"/>
      <c r="C72" s="795"/>
      <c r="D72" s="795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801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165.55555555555554</v>
      </c>
      <c r="Y72" s="779">
        <f>IFERROR(Y63/H63,"0")+IFERROR(Y64/H64,"0")+IFERROR(Y65/H65,"0")+IFERROR(Y66/H66,"0")+IFERROR(Y67/H67,"0")+IFERROR(Y68/H68,"0")+IFERROR(Y69/H69,"0")+IFERROR(Y70/H70,"0")+IFERROR(Y71/H71,"0")</f>
        <v>166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2.2101999999999999</v>
      </c>
      <c r="AA72" s="780"/>
      <c r="AB72" s="780"/>
      <c r="AC72" s="780"/>
    </row>
    <row r="73" spans="1:68" x14ac:dyDescent="0.2">
      <c r="A73" s="795"/>
      <c r="B73" s="795"/>
      <c r="C73" s="795"/>
      <c r="D73" s="795"/>
      <c r="E73" s="795"/>
      <c r="F73" s="795"/>
      <c r="G73" s="795"/>
      <c r="H73" s="795"/>
      <c r="I73" s="795"/>
      <c r="J73" s="795"/>
      <c r="K73" s="795"/>
      <c r="L73" s="795"/>
      <c r="M73" s="795"/>
      <c r="N73" s="795"/>
      <c r="O73" s="801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1095</v>
      </c>
      <c r="Y73" s="779">
        <f>IFERROR(SUM(Y63:Y71),"0")</f>
        <v>1099.8000000000002</v>
      </c>
      <c r="Z73" s="37"/>
      <c r="AA73" s="780"/>
      <c r="AB73" s="780"/>
      <c r="AC73" s="780"/>
    </row>
    <row r="74" spans="1:68" ht="14.25" hidden="1" customHeight="1" x14ac:dyDescent="0.25">
      <c r="A74" s="802" t="s">
        <v>170</v>
      </c>
      <c r="B74" s="795"/>
      <c r="C74" s="795"/>
      <c r="D74" s="795"/>
      <c r="E74" s="795"/>
      <c r="F74" s="795"/>
      <c r="G74" s="795"/>
      <c r="H74" s="795"/>
      <c r="I74" s="795"/>
      <c r="J74" s="795"/>
      <c r="K74" s="795"/>
      <c r="L74" s="795"/>
      <c r="M74" s="795"/>
      <c r="N74" s="795"/>
      <c r="O74" s="795"/>
      <c r="P74" s="795"/>
      <c r="Q74" s="795"/>
      <c r="R74" s="795"/>
      <c r="S74" s="795"/>
      <c r="T74" s="795"/>
      <c r="U74" s="795"/>
      <c r="V74" s="795"/>
      <c r="W74" s="795"/>
      <c r="X74" s="795"/>
      <c r="Y74" s="795"/>
      <c r="Z74" s="795"/>
      <c r="AA74" s="773"/>
      <c r="AB74" s="773"/>
      <c r="AC74" s="773"/>
    </row>
    <row r="75" spans="1:68" ht="27" customHeight="1" x14ac:dyDescent="0.25">
      <c r="A75" s="54" t="s">
        <v>171</v>
      </c>
      <c r="B75" s="54" t="s">
        <v>172</v>
      </c>
      <c r="C75" s="31">
        <v>4301020298</v>
      </c>
      <c r="D75" s="781">
        <v>4680115881440</v>
      </c>
      <c r="E75" s="78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20</v>
      </c>
      <c r="Y75" s="778">
        <f>IFERROR(IF(X75="",0,CEILING((X75/$H75),1)*$H75),"")</f>
        <v>21.6</v>
      </c>
      <c r="Z75" s="36">
        <f>IFERROR(IF(Y75=0,"",ROUNDUP(Y75/H75,0)*0.02175),"")</f>
        <v>4.3499999999999997E-2</v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20.888888888888886</v>
      </c>
      <c r="BN75" s="64">
        <f>IFERROR(Y75*I75/H75,"0")</f>
        <v>22.56</v>
      </c>
      <c r="BO75" s="64">
        <f>IFERROR(1/J75*(X75/H75),"0")</f>
        <v>3.306878306878306E-2</v>
      </c>
      <c r="BP75" s="64">
        <f>IFERROR(1/J75*(Y75/H75),"0")</f>
        <v>3.5714285714285712E-2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4301020228</v>
      </c>
      <c r="D76" s="781">
        <v>4680115882751</v>
      </c>
      <c r="E76" s="78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177</v>
      </c>
      <c r="B77" s="54" t="s">
        <v>178</v>
      </c>
      <c r="C77" s="31">
        <v>4301020358</v>
      </c>
      <c r="D77" s="781">
        <v>4680115885950</v>
      </c>
      <c r="E77" s="782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6" t="s">
        <v>179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180</v>
      </c>
      <c r="B78" s="54" t="s">
        <v>181</v>
      </c>
      <c r="C78" s="31">
        <v>4301020296</v>
      </c>
      <c r="D78" s="781">
        <v>4680115881433</v>
      </c>
      <c r="E78" s="782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130</v>
      </c>
      <c r="M78" s="33" t="s">
        <v>121</v>
      </c>
      <c r="N78" s="33"/>
      <c r="O78" s="32">
        <v>50</v>
      </c>
      <c r="P78" s="9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247.5</v>
      </c>
      <c r="Y78" s="778">
        <f>IFERROR(IF(X78="",0,CEILING((X78/$H78),1)*$H78),"")</f>
        <v>248.4</v>
      </c>
      <c r="Z78" s="36">
        <f>IFERROR(IF(Y78=0,"",ROUNDUP(Y78/H78,0)*0.00753),"")</f>
        <v>0.69276000000000004</v>
      </c>
      <c r="AA78" s="56"/>
      <c r="AB78" s="57"/>
      <c r="AC78" s="133" t="s">
        <v>173</v>
      </c>
      <c r="AG78" s="64"/>
      <c r="AJ78" s="68" t="s">
        <v>131</v>
      </c>
      <c r="AK78" s="68">
        <v>421.2</v>
      </c>
      <c r="BB78" s="134" t="s">
        <v>1</v>
      </c>
      <c r="BM78" s="64">
        <f>IFERROR(X78*I78/H78,"0")</f>
        <v>265.83333333333331</v>
      </c>
      <c r="BN78" s="64">
        <f>IFERROR(Y78*I78/H78,"0")</f>
        <v>266.8</v>
      </c>
      <c r="BO78" s="64">
        <f>IFERROR(1/J78*(X78/H78),"0")</f>
        <v>0.58760683760683752</v>
      </c>
      <c r="BP78" s="64">
        <f>IFERROR(1/J78*(Y78/H78),"0")</f>
        <v>0.58974358974358976</v>
      </c>
    </row>
    <row r="79" spans="1:68" x14ac:dyDescent="0.2">
      <c r="A79" s="800"/>
      <c r="B79" s="795"/>
      <c r="C79" s="795"/>
      <c r="D79" s="795"/>
      <c r="E79" s="795"/>
      <c r="F79" s="795"/>
      <c r="G79" s="795"/>
      <c r="H79" s="795"/>
      <c r="I79" s="795"/>
      <c r="J79" s="795"/>
      <c r="K79" s="795"/>
      <c r="L79" s="795"/>
      <c r="M79" s="795"/>
      <c r="N79" s="795"/>
      <c r="O79" s="801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93.518518518518505</v>
      </c>
      <c r="Y79" s="779">
        <f>IFERROR(Y75/H75,"0")+IFERROR(Y76/H76,"0")+IFERROR(Y77/H77,"0")+IFERROR(Y78/H78,"0")</f>
        <v>94</v>
      </c>
      <c r="Z79" s="779">
        <f>IFERROR(IF(Z75="",0,Z75),"0")+IFERROR(IF(Z76="",0,Z76),"0")+IFERROR(IF(Z77="",0,Z77),"0")+IFERROR(IF(Z78="",0,Z78),"0")</f>
        <v>0.73626000000000003</v>
      </c>
      <c r="AA79" s="780"/>
      <c r="AB79" s="780"/>
      <c r="AC79" s="780"/>
    </row>
    <row r="80" spans="1:68" x14ac:dyDescent="0.2">
      <c r="A80" s="795"/>
      <c r="B80" s="795"/>
      <c r="C80" s="795"/>
      <c r="D80" s="795"/>
      <c r="E80" s="795"/>
      <c r="F80" s="795"/>
      <c r="G80" s="795"/>
      <c r="H80" s="795"/>
      <c r="I80" s="795"/>
      <c r="J80" s="795"/>
      <c r="K80" s="795"/>
      <c r="L80" s="795"/>
      <c r="M80" s="795"/>
      <c r="N80" s="795"/>
      <c r="O80" s="801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267.5</v>
      </c>
      <c r="Y80" s="779">
        <f>IFERROR(SUM(Y75:Y78),"0")</f>
        <v>270</v>
      </c>
      <c r="Z80" s="37"/>
      <c r="AA80" s="780"/>
      <c r="AB80" s="780"/>
      <c r="AC80" s="780"/>
    </row>
    <row r="81" spans="1:68" ht="14.25" hidden="1" customHeight="1" x14ac:dyDescent="0.25">
      <c r="A81" s="802" t="s">
        <v>64</v>
      </c>
      <c r="B81" s="795"/>
      <c r="C81" s="795"/>
      <c r="D81" s="795"/>
      <c r="E81" s="795"/>
      <c r="F81" s="795"/>
      <c r="G81" s="795"/>
      <c r="H81" s="795"/>
      <c r="I81" s="795"/>
      <c r="J81" s="795"/>
      <c r="K81" s="795"/>
      <c r="L81" s="795"/>
      <c r="M81" s="795"/>
      <c r="N81" s="795"/>
      <c r="O81" s="795"/>
      <c r="P81" s="795"/>
      <c r="Q81" s="795"/>
      <c r="R81" s="795"/>
      <c r="S81" s="795"/>
      <c r="T81" s="795"/>
      <c r="U81" s="795"/>
      <c r="V81" s="795"/>
      <c r="W81" s="795"/>
      <c r="X81" s="795"/>
      <c r="Y81" s="795"/>
      <c r="Z81" s="795"/>
      <c r="AA81" s="773"/>
      <c r="AB81" s="773"/>
      <c r="AC81" s="773"/>
    </row>
    <row r="82" spans="1:68" ht="16.5" customHeight="1" x14ac:dyDescent="0.25">
      <c r="A82" s="54" t="s">
        <v>182</v>
      </c>
      <c r="B82" s="54" t="s">
        <v>183</v>
      </c>
      <c r="C82" s="31">
        <v>4301031242</v>
      </c>
      <c r="D82" s="781">
        <v>4680115885066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10</v>
      </c>
      <c r="Y82" s="778">
        <f t="shared" ref="Y82:Y87" si="16">IFERROR(IF(X82="",0,CEILING((X82/$H82),1)*$H82),"")</f>
        <v>12.600000000000001</v>
      </c>
      <c r="Z82" s="36">
        <f>IFERROR(IF(Y82=0,"",ROUNDUP(Y82/H82,0)*0.00902),"")</f>
        <v>2.7060000000000001E-2</v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10.5</v>
      </c>
      <c r="BN82" s="64">
        <f t="shared" ref="BN82:BN87" si="18">IFERROR(Y82*I82/H82,"0")</f>
        <v>13.230000000000002</v>
      </c>
      <c r="BO82" s="64">
        <f t="shared" ref="BO82:BO87" si="19">IFERROR(1/J82*(X82/H82),"0")</f>
        <v>1.8037518037518036E-2</v>
      </c>
      <c r="BP82" s="64">
        <f t="shared" ref="BP82:BP87" si="20">IFERROR(1/J82*(Y82/H82),"0")</f>
        <v>2.2727272727272728E-2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4301031240</v>
      </c>
      <c r="D83" s="781">
        <v>4680115885042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188</v>
      </c>
      <c r="B84" s="54" t="s">
        <v>189</v>
      </c>
      <c r="C84" s="31">
        <v>4301031315</v>
      </c>
      <c r="D84" s="781">
        <v>4680115885080</v>
      </c>
      <c r="E84" s="78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10</v>
      </c>
      <c r="Y84" s="778">
        <f t="shared" si="16"/>
        <v>12.600000000000001</v>
      </c>
      <c r="Z84" s="36">
        <f>IFERROR(IF(Y84=0,"",ROUNDUP(Y84/H84,0)*0.00902),"")</f>
        <v>2.7060000000000001E-2</v>
      </c>
      <c r="AA84" s="56"/>
      <c r="AB84" s="57"/>
      <c r="AC84" s="139" t="s">
        <v>190</v>
      </c>
      <c r="AG84" s="64"/>
      <c r="AJ84" s="68"/>
      <c r="AK84" s="68">
        <v>0</v>
      </c>
      <c r="BB84" s="140" t="s">
        <v>1</v>
      </c>
      <c r="BM84" s="64">
        <f t="shared" si="17"/>
        <v>10.5</v>
      </c>
      <c r="BN84" s="64">
        <f t="shared" si="18"/>
        <v>13.230000000000002</v>
      </c>
      <c r="BO84" s="64">
        <f t="shared" si="19"/>
        <v>1.8037518037518036E-2</v>
      </c>
      <c r="BP84" s="64">
        <f t="shared" si="20"/>
        <v>2.2727272727272728E-2</v>
      </c>
    </row>
    <row r="85" spans="1:68" ht="27" customHeight="1" x14ac:dyDescent="0.25">
      <c r="A85" s="54" t="s">
        <v>191</v>
      </c>
      <c r="B85" s="54" t="s">
        <v>192</v>
      </c>
      <c r="C85" s="31">
        <v>4301031243</v>
      </c>
      <c r="D85" s="781">
        <v>4680115885073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24</v>
      </c>
      <c r="Y85" s="778">
        <f t="shared" si="16"/>
        <v>25.2</v>
      </c>
      <c r="Z85" s="36">
        <f>IFERROR(IF(Y85=0,"",ROUNDUP(Y85/H85,0)*0.00502),"")</f>
        <v>7.0280000000000009E-2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25.333333333333329</v>
      </c>
      <c r="BN85" s="64">
        <f t="shared" si="18"/>
        <v>26.599999999999998</v>
      </c>
      <c r="BO85" s="64">
        <f t="shared" si="19"/>
        <v>5.6980056980056981E-2</v>
      </c>
      <c r="BP85" s="64">
        <f t="shared" si="20"/>
        <v>5.9829059829059839E-2</v>
      </c>
    </row>
    <row r="86" spans="1:68" ht="27" customHeight="1" x14ac:dyDescent="0.25">
      <c r="A86" s="54" t="s">
        <v>193</v>
      </c>
      <c r="B86" s="54" t="s">
        <v>194</v>
      </c>
      <c r="C86" s="31">
        <v>4301031241</v>
      </c>
      <c r="D86" s="781">
        <v>4680115885059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12</v>
      </c>
      <c r="Y86" s="778">
        <f t="shared" si="16"/>
        <v>12.6</v>
      </c>
      <c r="Z86" s="36">
        <f>IFERROR(IF(Y86=0,"",ROUNDUP(Y86/H86,0)*0.00502),"")</f>
        <v>3.5140000000000005E-2</v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12.666666666666664</v>
      </c>
      <c r="BN86" s="64">
        <f t="shared" si="18"/>
        <v>13.299999999999999</v>
      </c>
      <c r="BO86" s="64">
        <f t="shared" si="19"/>
        <v>2.8490028490028491E-2</v>
      </c>
      <c r="BP86" s="64">
        <f t="shared" si="20"/>
        <v>2.9914529914529919E-2</v>
      </c>
    </row>
    <row r="87" spans="1:68" ht="27" customHeight="1" x14ac:dyDescent="0.25">
      <c r="A87" s="54" t="s">
        <v>195</v>
      </c>
      <c r="B87" s="54" t="s">
        <v>196</v>
      </c>
      <c r="C87" s="31">
        <v>4301031316</v>
      </c>
      <c r="D87" s="781">
        <v>4680115885097</v>
      </c>
      <c r="E87" s="78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24</v>
      </c>
      <c r="Y87" s="778">
        <f t="shared" si="16"/>
        <v>25.2</v>
      </c>
      <c r="Z87" s="36">
        <f>IFERROR(IF(Y87=0,"",ROUNDUP(Y87/H87,0)*0.00502),"")</f>
        <v>7.0280000000000009E-2</v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 t="shared" si="17"/>
        <v>25.333333333333329</v>
      </c>
      <c r="BN87" s="64">
        <f t="shared" si="18"/>
        <v>26.599999999999998</v>
      </c>
      <c r="BO87" s="64">
        <f t="shared" si="19"/>
        <v>5.6980056980056981E-2</v>
      </c>
      <c r="BP87" s="64">
        <f t="shared" si="20"/>
        <v>5.9829059829059839E-2</v>
      </c>
    </row>
    <row r="88" spans="1:68" x14ac:dyDescent="0.2">
      <c r="A88" s="800"/>
      <c r="B88" s="795"/>
      <c r="C88" s="795"/>
      <c r="D88" s="795"/>
      <c r="E88" s="795"/>
      <c r="F88" s="795"/>
      <c r="G88" s="795"/>
      <c r="H88" s="795"/>
      <c r="I88" s="795"/>
      <c r="J88" s="795"/>
      <c r="K88" s="795"/>
      <c r="L88" s="795"/>
      <c r="M88" s="795"/>
      <c r="N88" s="795"/>
      <c r="O88" s="801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38.095238095238088</v>
      </c>
      <c r="Y88" s="779">
        <f>IFERROR(Y82/H82,"0")+IFERROR(Y83/H83,"0")+IFERROR(Y84/H84,"0")+IFERROR(Y85/H85,"0")+IFERROR(Y86/H86,"0")+IFERROR(Y87/H87,"0")</f>
        <v>41</v>
      </c>
      <c r="Z88" s="779">
        <f>IFERROR(IF(Z82="",0,Z82),"0")+IFERROR(IF(Z83="",0,Z83),"0")+IFERROR(IF(Z84="",0,Z84),"0")+IFERROR(IF(Z85="",0,Z85),"0")+IFERROR(IF(Z86="",0,Z86),"0")+IFERROR(IF(Z87="",0,Z87),"0")</f>
        <v>0.22982000000000002</v>
      </c>
      <c r="AA88" s="780"/>
      <c r="AB88" s="780"/>
      <c r="AC88" s="780"/>
    </row>
    <row r="89" spans="1:68" x14ac:dyDescent="0.2">
      <c r="A89" s="795"/>
      <c r="B89" s="795"/>
      <c r="C89" s="795"/>
      <c r="D89" s="795"/>
      <c r="E89" s="795"/>
      <c r="F89" s="795"/>
      <c r="G89" s="795"/>
      <c r="H89" s="795"/>
      <c r="I89" s="795"/>
      <c r="J89" s="795"/>
      <c r="K89" s="795"/>
      <c r="L89" s="795"/>
      <c r="M89" s="795"/>
      <c r="N89" s="795"/>
      <c r="O89" s="801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80</v>
      </c>
      <c r="Y89" s="779">
        <f>IFERROR(SUM(Y82:Y87),"0")</f>
        <v>88.2</v>
      </c>
      <c r="Z89" s="37"/>
      <c r="AA89" s="780"/>
      <c r="AB89" s="780"/>
      <c r="AC89" s="780"/>
    </row>
    <row r="90" spans="1:68" ht="14.25" hidden="1" customHeight="1" x14ac:dyDescent="0.25">
      <c r="A90" s="802" t="s">
        <v>73</v>
      </c>
      <c r="B90" s="795"/>
      <c r="C90" s="795"/>
      <c r="D90" s="795"/>
      <c r="E90" s="795"/>
      <c r="F90" s="795"/>
      <c r="G90" s="795"/>
      <c r="H90" s="795"/>
      <c r="I90" s="795"/>
      <c r="J90" s="795"/>
      <c r="K90" s="795"/>
      <c r="L90" s="795"/>
      <c r="M90" s="795"/>
      <c r="N90" s="795"/>
      <c r="O90" s="795"/>
      <c r="P90" s="795"/>
      <c r="Q90" s="795"/>
      <c r="R90" s="795"/>
      <c r="S90" s="795"/>
      <c r="T90" s="795"/>
      <c r="U90" s="795"/>
      <c r="V90" s="795"/>
      <c r="W90" s="795"/>
      <c r="X90" s="795"/>
      <c r="Y90" s="795"/>
      <c r="Z90" s="795"/>
      <c r="AA90" s="773"/>
      <c r="AB90" s="773"/>
      <c r="AC90" s="773"/>
    </row>
    <row r="91" spans="1:68" ht="27" hidden="1" customHeight="1" x14ac:dyDescent="0.25">
      <c r="A91" s="54" t="s">
        <v>197</v>
      </c>
      <c r="B91" s="54" t="s">
        <v>198</v>
      </c>
      <c r="C91" s="31">
        <v>4301051823</v>
      </c>
      <c r="D91" s="781">
        <v>4680115881891</v>
      </c>
      <c r="E91" s="78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49" t="s">
        <v>199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1">
        <v>4680115885769</v>
      </c>
      <c r="E92" s="78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53" t="s">
        <v>203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4301051822</v>
      </c>
      <c r="D93" s="781">
        <v>4680115884410</v>
      </c>
      <c r="E93" s="78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0" t="s">
        <v>207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209</v>
      </c>
      <c r="B94" s="54" t="s">
        <v>210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14" t="s">
        <v>211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204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212</v>
      </c>
      <c r="B95" s="54" t="s">
        <v>213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208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214</v>
      </c>
      <c r="B96" s="54" t="s">
        <v>215</v>
      </c>
      <c r="C96" s="31">
        <v>4301051837</v>
      </c>
      <c r="D96" s="781">
        <v>4680115884311</v>
      </c>
      <c r="E96" s="782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5"/>
      <c r="C97" s="795"/>
      <c r="D97" s="795"/>
      <c r="E97" s="795"/>
      <c r="F97" s="795"/>
      <c r="G97" s="795"/>
      <c r="H97" s="795"/>
      <c r="I97" s="795"/>
      <c r="J97" s="795"/>
      <c r="K97" s="795"/>
      <c r="L97" s="795"/>
      <c r="M97" s="795"/>
      <c r="N97" s="795"/>
      <c r="O97" s="801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801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02" t="s">
        <v>216</v>
      </c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5"/>
      <c r="P99" s="795"/>
      <c r="Q99" s="795"/>
      <c r="R99" s="795"/>
      <c r="S99" s="795"/>
      <c r="T99" s="795"/>
      <c r="U99" s="795"/>
      <c r="V99" s="795"/>
      <c r="W99" s="795"/>
      <c r="X99" s="795"/>
      <c r="Y99" s="795"/>
      <c r="Z99" s="795"/>
      <c r="AA99" s="773"/>
      <c r="AB99" s="773"/>
      <c r="AC99" s="773"/>
    </row>
    <row r="100" spans="1:68" ht="37.5" hidden="1" customHeight="1" x14ac:dyDescent="0.25">
      <c r="A100" s="54" t="s">
        <v>217</v>
      </c>
      <c r="B100" s="54" t="s">
        <v>218</v>
      </c>
      <c r="C100" s="31">
        <v>4301060366</v>
      </c>
      <c r="D100" s="781">
        <v>4680115881532</v>
      </c>
      <c r="E100" s="78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219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217</v>
      </c>
      <c r="B101" s="54" t="s">
        <v>220</v>
      </c>
      <c r="C101" s="31">
        <v>4301060371</v>
      </c>
      <c r="D101" s="781">
        <v>4680115881532</v>
      </c>
      <c r="E101" s="78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5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60</v>
      </c>
      <c r="Y101" s="778">
        <f>IFERROR(IF(X101="",0,CEILING((X101/$H101),1)*$H101),"")</f>
        <v>67.2</v>
      </c>
      <c r="Z101" s="36">
        <f>IFERROR(IF(Y101=0,"",ROUNDUP(Y101/H101,0)*0.02175),"")</f>
        <v>0.17399999999999999</v>
      </c>
      <c r="AA101" s="56"/>
      <c r="AB101" s="57"/>
      <c r="AC101" s="161" t="s">
        <v>219</v>
      </c>
      <c r="AG101" s="64"/>
      <c r="AJ101" s="68"/>
      <c r="AK101" s="68">
        <v>0</v>
      </c>
      <c r="BB101" s="162" t="s">
        <v>1</v>
      </c>
      <c r="BM101" s="64">
        <f>IFERROR(X101*I101/H101,"0")</f>
        <v>64.028571428571425</v>
      </c>
      <c r="BN101" s="64">
        <f>IFERROR(Y101*I101/H101,"0")</f>
        <v>71.712000000000003</v>
      </c>
      <c r="BO101" s="64">
        <f>IFERROR(1/J101*(X101/H101),"0")</f>
        <v>0.12755102040816324</v>
      </c>
      <c r="BP101" s="64">
        <f>IFERROR(1/J101*(Y101/H101),"0")</f>
        <v>0.14285714285714285</v>
      </c>
    </row>
    <row r="102" spans="1:68" ht="27" hidden="1" customHeight="1" x14ac:dyDescent="0.25">
      <c r="A102" s="54" t="s">
        <v>221</v>
      </c>
      <c r="B102" s="54" t="s">
        <v>222</v>
      </c>
      <c r="C102" s="31">
        <v>4301060351</v>
      </c>
      <c r="D102" s="781">
        <v>4680115881464</v>
      </c>
      <c r="E102" s="78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223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5"/>
      <c r="C103" s="795"/>
      <c r="D103" s="795"/>
      <c r="E103" s="795"/>
      <c r="F103" s="795"/>
      <c r="G103" s="795"/>
      <c r="H103" s="795"/>
      <c r="I103" s="795"/>
      <c r="J103" s="795"/>
      <c r="K103" s="795"/>
      <c r="L103" s="795"/>
      <c r="M103" s="795"/>
      <c r="N103" s="795"/>
      <c r="O103" s="801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7.1428571428571423</v>
      </c>
      <c r="Y103" s="779">
        <f>IFERROR(Y100/H100,"0")+IFERROR(Y101/H101,"0")+IFERROR(Y102/H102,"0")</f>
        <v>8</v>
      </c>
      <c r="Z103" s="779">
        <f>IFERROR(IF(Z100="",0,Z100),"0")+IFERROR(IF(Z101="",0,Z101),"0")+IFERROR(IF(Z102="",0,Z102),"0")</f>
        <v>0.17399999999999999</v>
      </c>
      <c r="AA103" s="780"/>
      <c r="AB103" s="780"/>
      <c r="AC103" s="780"/>
    </row>
    <row r="104" spans="1:68" x14ac:dyDescent="0.2">
      <c r="A104" s="795"/>
      <c r="B104" s="795"/>
      <c r="C104" s="795"/>
      <c r="D104" s="795"/>
      <c r="E104" s="795"/>
      <c r="F104" s="795"/>
      <c r="G104" s="795"/>
      <c r="H104" s="795"/>
      <c r="I104" s="795"/>
      <c r="J104" s="795"/>
      <c r="K104" s="795"/>
      <c r="L104" s="795"/>
      <c r="M104" s="795"/>
      <c r="N104" s="795"/>
      <c r="O104" s="801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60</v>
      </c>
      <c r="Y104" s="779">
        <f>IFERROR(SUM(Y100:Y102),"0")</f>
        <v>67.2</v>
      </c>
      <c r="Z104" s="37"/>
      <c r="AA104" s="780"/>
      <c r="AB104" s="780"/>
      <c r="AC104" s="780"/>
    </row>
    <row r="105" spans="1:68" ht="16.5" hidden="1" customHeight="1" x14ac:dyDescent="0.25">
      <c r="A105" s="794" t="s">
        <v>224</v>
      </c>
      <c r="B105" s="795"/>
      <c r="C105" s="795"/>
      <c r="D105" s="795"/>
      <c r="E105" s="795"/>
      <c r="F105" s="795"/>
      <c r="G105" s="795"/>
      <c r="H105" s="795"/>
      <c r="I105" s="795"/>
      <c r="J105" s="795"/>
      <c r="K105" s="795"/>
      <c r="L105" s="795"/>
      <c r="M105" s="795"/>
      <c r="N105" s="795"/>
      <c r="O105" s="795"/>
      <c r="P105" s="795"/>
      <c r="Q105" s="795"/>
      <c r="R105" s="795"/>
      <c r="S105" s="795"/>
      <c r="T105" s="795"/>
      <c r="U105" s="795"/>
      <c r="V105" s="795"/>
      <c r="W105" s="795"/>
      <c r="X105" s="795"/>
      <c r="Y105" s="795"/>
      <c r="Z105" s="795"/>
      <c r="AA105" s="772"/>
      <c r="AB105" s="772"/>
      <c r="AC105" s="772"/>
    </row>
    <row r="106" spans="1:68" ht="14.25" hidden="1" customHeight="1" x14ac:dyDescent="0.25">
      <c r="A106" s="802" t="s">
        <v>114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773"/>
      <c r="AB106" s="773"/>
      <c r="AC106" s="773"/>
    </row>
    <row r="107" spans="1:68" ht="27" customHeight="1" x14ac:dyDescent="0.25">
      <c r="A107" s="54" t="s">
        <v>225</v>
      </c>
      <c r="B107" s="54" t="s">
        <v>226</v>
      </c>
      <c r="C107" s="31">
        <v>4301011468</v>
      </c>
      <c r="D107" s="781">
        <v>4680115881327</v>
      </c>
      <c r="E107" s="78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153</v>
      </c>
      <c r="N107" s="33"/>
      <c r="O107" s="32">
        <v>50</v>
      </c>
      <c r="P107" s="11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320</v>
      </c>
      <c r="Y107" s="778">
        <f>IFERROR(IF(X107="",0,CEILING((X107/$H107),1)*$H107),"")</f>
        <v>324</v>
      </c>
      <c r="Z107" s="36">
        <f>IFERROR(IF(Y107=0,"",ROUNDUP(Y107/H107,0)*0.02175),"")</f>
        <v>0.65249999999999997</v>
      </c>
      <c r="AA107" s="56"/>
      <c r="AB107" s="57"/>
      <c r="AC107" s="165" t="s">
        <v>227</v>
      </c>
      <c r="AG107" s="64"/>
      <c r="AJ107" s="68"/>
      <c r="AK107" s="68">
        <v>0</v>
      </c>
      <c r="BB107" s="166" t="s">
        <v>1</v>
      </c>
      <c r="BM107" s="64">
        <f>IFERROR(X107*I107/H107,"0")</f>
        <v>334.22222222222217</v>
      </c>
      <c r="BN107" s="64">
        <f>IFERROR(Y107*I107/H107,"0")</f>
        <v>338.4</v>
      </c>
      <c r="BO107" s="64">
        <f>IFERROR(1/J107*(X107/H107),"0")</f>
        <v>0.52910052910052896</v>
      </c>
      <c r="BP107" s="64">
        <f>IFERROR(1/J107*(Y107/H107),"0")</f>
        <v>0.53571428571428559</v>
      </c>
    </row>
    <row r="108" spans="1:68" ht="27" hidden="1" customHeight="1" x14ac:dyDescent="0.25">
      <c r="A108" s="54" t="s">
        <v>228</v>
      </c>
      <c r="B108" s="54" t="s">
        <v>229</v>
      </c>
      <c r="C108" s="31">
        <v>4301011476</v>
      </c>
      <c r="D108" s="781">
        <v>4680115881518</v>
      </c>
      <c r="E108" s="78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230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231</v>
      </c>
      <c r="B109" s="54" t="s">
        <v>232</v>
      </c>
      <c r="C109" s="31">
        <v>4301012007</v>
      </c>
      <c r="D109" s="781">
        <v>4680115881303</v>
      </c>
      <c r="E109" s="78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153</v>
      </c>
      <c r="N109" s="33"/>
      <c r="O109" s="32">
        <v>50</v>
      </c>
      <c r="P109" s="106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233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234</v>
      </c>
      <c r="B110" s="54" t="s">
        <v>235</v>
      </c>
      <c r="C110" s="31">
        <v>4301011443</v>
      </c>
      <c r="D110" s="781">
        <v>4680115881303</v>
      </c>
      <c r="E110" s="782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130</v>
      </c>
      <c r="M110" s="33" t="s">
        <v>153</v>
      </c>
      <c r="N110" s="33"/>
      <c r="O110" s="32">
        <v>50</v>
      </c>
      <c r="P110" s="11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1080</v>
      </c>
      <c r="Y110" s="778">
        <f>IFERROR(IF(X110="",0,CEILING((X110/$H110),1)*$H110),"")</f>
        <v>1080</v>
      </c>
      <c r="Z110" s="36">
        <f>IFERROR(IF(Y110=0,"",ROUNDUP(Y110/H110,0)*0.00902),"")</f>
        <v>2.1648000000000001</v>
      </c>
      <c r="AA110" s="56"/>
      <c r="AB110" s="57"/>
      <c r="AC110" s="171" t="s">
        <v>230</v>
      </c>
      <c r="AG110" s="64"/>
      <c r="AJ110" s="68" t="s">
        <v>131</v>
      </c>
      <c r="AK110" s="68">
        <v>594</v>
      </c>
      <c r="BB110" s="172" t="s">
        <v>1</v>
      </c>
      <c r="BM110" s="64">
        <f>IFERROR(X110*I110/H110,"0")</f>
        <v>1130.4000000000001</v>
      </c>
      <c r="BN110" s="64">
        <f>IFERROR(Y110*I110/H110,"0")</f>
        <v>1130.4000000000001</v>
      </c>
      <c r="BO110" s="64">
        <f>IFERROR(1/J110*(X110/H110),"0")</f>
        <v>1.8181818181818183</v>
      </c>
      <c r="BP110" s="64">
        <f>IFERROR(1/J110*(Y110/H110),"0")</f>
        <v>1.8181818181818183</v>
      </c>
    </row>
    <row r="111" spans="1:68" x14ac:dyDescent="0.2">
      <c r="A111" s="800"/>
      <c r="B111" s="795"/>
      <c r="C111" s="795"/>
      <c r="D111" s="795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801"/>
      <c r="P111" s="783" t="s">
        <v>71</v>
      </c>
      <c r="Q111" s="784"/>
      <c r="R111" s="784"/>
      <c r="S111" s="784"/>
      <c r="T111" s="784"/>
      <c r="U111" s="784"/>
      <c r="V111" s="785"/>
      <c r="W111" s="37" t="s">
        <v>72</v>
      </c>
      <c r="X111" s="779">
        <f>IFERROR(X107/H107,"0")+IFERROR(X108/H108,"0")+IFERROR(X109/H109,"0")+IFERROR(X110/H110,"0")</f>
        <v>269.62962962962962</v>
      </c>
      <c r="Y111" s="779">
        <f>IFERROR(Y107/H107,"0")+IFERROR(Y108/H108,"0")+IFERROR(Y109/H109,"0")+IFERROR(Y110/H110,"0")</f>
        <v>270</v>
      </c>
      <c r="Z111" s="779">
        <f>IFERROR(IF(Z107="",0,Z107),"0")+IFERROR(IF(Z108="",0,Z108),"0")+IFERROR(IF(Z109="",0,Z109),"0")+IFERROR(IF(Z110="",0,Z110),"0")</f>
        <v>2.8172999999999999</v>
      </c>
      <c r="AA111" s="780"/>
      <c r="AB111" s="780"/>
      <c r="AC111" s="780"/>
    </row>
    <row r="112" spans="1:68" x14ac:dyDescent="0.2">
      <c r="A112" s="795"/>
      <c r="B112" s="795"/>
      <c r="C112" s="795"/>
      <c r="D112" s="795"/>
      <c r="E112" s="795"/>
      <c r="F112" s="795"/>
      <c r="G112" s="795"/>
      <c r="H112" s="795"/>
      <c r="I112" s="795"/>
      <c r="J112" s="795"/>
      <c r="K112" s="795"/>
      <c r="L112" s="795"/>
      <c r="M112" s="795"/>
      <c r="N112" s="795"/>
      <c r="O112" s="801"/>
      <c r="P112" s="783" t="s">
        <v>71</v>
      </c>
      <c r="Q112" s="784"/>
      <c r="R112" s="784"/>
      <c r="S112" s="784"/>
      <c r="T112" s="784"/>
      <c r="U112" s="784"/>
      <c r="V112" s="785"/>
      <c r="W112" s="37" t="s">
        <v>69</v>
      </c>
      <c r="X112" s="779">
        <f>IFERROR(SUM(X107:X110),"0")</f>
        <v>1400</v>
      </c>
      <c r="Y112" s="779">
        <f>IFERROR(SUM(Y107:Y110),"0")</f>
        <v>1404</v>
      </c>
      <c r="Z112" s="37"/>
      <c r="AA112" s="780"/>
      <c r="AB112" s="780"/>
      <c r="AC112" s="780"/>
    </row>
    <row r="113" spans="1:68" ht="14.25" hidden="1" customHeight="1" x14ac:dyDescent="0.25">
      <c r="A113" s="802" t="s">
        <v>73</v>
      </c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795"/>
      <c r="P113" s="795"/>
      <c r="Q113" s="795"/>
      <c r="R113" s="795"/>
      <c r="S113" s="795"/>
      <c r="T113" s="795"/>
      <c r="U113" s="795"/>
      <c r="V113" s="795"/>
      <c r="W113" s="795"/>
      <c r="X113" s="795"/>
      <c r="Y113" s="795"/>
      <c r="Z113" s="795"/>
      <c r="AA113" s="773"/>
      <c r="AB113" s="773"/>
      <c r="AC113" s="773"/>
    </row>
    <row r="114" spans="1:68" ht="27" hidden="1" customHeight="1" x14ac:dyDescent="0.25">
      <c r="A114" s="54" t="s">
        <v>236</v>
      </c>
      <c r="B114" s="54" t="s">
        <v>237</v>
      </c>
      <c r="C114" s="31">
        <v>4301051437</v>
      </c>
      <c r="D114" s="781">
        <v>4607091386967</v>
      </c>
      <c r="E114" s="782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12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238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236</v>
      </c>
      <c r="B115" s="54" t="s">
        <v>239</v>
      </c>
      <c r="C115" s="31">
        <v>4301051546</v>
      </c>
      <c r="D115" s="781">
        <v>4607091386967</v>
      </c>
      <c r="E115" s="782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2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200</v>
      </c>
      <c r="Y115" s="778">
        <f t="shared" si="26"/>
        <v>201.60000000000002</v>
      </c>
      <c r="Z115" s="36">
        <f>IFERROR(IF(Y115=0,"",ROUNDUP(Y115/H115,0)*0.02175),"")</f>
        <v>0.52200000000000002</v>
      </c>
      <c r="AA115" s="56"/>
      <c r="AB115" s="57"/>
      <c r="AC115" s="175" t="s">
        <v>238</v>
      </c>
      <c r="AG115" s="64"/>
      <c r="AJ115" s="68"/>
      <c r="AK115" s="68">
        <v>0</v>
      </c>
      <c r="BB115" s="176" t="s">
        <v>1</v>
      </c>
      <c r="BM115" s="64">
        <f t="shared" si="27"/>
        <v>213.42857142857144</v>
      </c>
      <c r="BN115" s="64">
        <f t="shared" si="28"/>
        <v>215.13600000000002</v>
      </c>
      <c r="BO115" s="64">
        <f t="shared" si="29"/>
        <v>0.42517006802721086</v>
      </c>
      <c r="BP115" s="64">
        <f t="shared" si="30"/>
        <v>0.42857142857142855</v>
      </c>
    </row>
    <row r="116" spans="1:68" ht="27" customHeight="1" x14ac:dyDescent="0.25">
      <c r="A116" s="54" t="s">
        <v>240</v>
      </c>
      <c r="B116" s="54" t="s">
        <v>241</v>
      </c>
      <c r="C116" s="31">
        <v>4301051436</v>
      </c>
      <c r="D116" s="781">
        <v>4607091385731</v>
      </c>
      <c r="E116" s="782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130</v>
      </c>
      <c r="M116" s="33" t="s">
        <v>118</v>
      </c>
      <c r="N116" s="33"/>
      <c r="O116" s="32">
        <v>45</v>
      </c>
      <c r="P116" s="818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765</v>
      </c>
      <c r="Y116" s="778">
        <f t="shared" si="26"/>
        <v>766.80000000000007</v>
      </c>
      <c r="Z116" s="36">
        <f>IFERROR(IF(Y116=0,"",ROUNDUP(Y116/H116,0)*0.00753),"")</f>
        <v>2.1385200000000002</v>
      </c>
      <c r="AA116" s="56"/>
      <c r="AB116" s="57"/>
      <c r="AC116" s="177" t="s">
        <v>242</v>
      </c>
      <c r="AG116" s="64"/>
      <c r="AJ116" s="68" t="s">
        <v>131</v>
      </c>
      <c r="AK116" s="68">
        <v>421.2</v>
      </c>
      <c r="BB116" s="178" t="s">
        <v>1</v>
      </c>
      <c r="BM116" s="64">
        <f t="shared" si="27"/>
        <v>842.06666666666661</v>
      </c>
      <c r="BN116" s="64">
        <f t="shared" si="28"/>
        <v>844.04800000000012</v>
      </c>
      <c r="BO116" s="64">
        <f t="shared" si="29"/>
        <v>1.816239316239316</v>
      </c>
      <c r="BP116" s="64">
        <f t="shared" si="30"/>
        <v>1.8205128205128205</v>
      </c>
    </row>
    <row r="117" spans="1:68" ht="27" hidden="1" customHeight="1" x14ac:dyDescent="0.25">
      <c r="A117" s="54" t="s">
        <v>243</v>
      </c>
      <c r="B117" s="54" t="s">
        <v>244</v>
      </c>
      <c r="C117" s="31">
        <v>4301051438</v>
      </c>
      <c r="D117" s="781">
        <v>4680115880894</v>
      </c>
      <c r="E117" s="782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246</v>
      </c>
      <c r="B118" s="54" t="s">
        <v>247</v>
      </c>
      <c r="C118" s="31">
        <v>4301051687</v>
      </c>
      <c r="D118" s="781">
        <v>4680115880214</v>
      </c>
      <c r="E118" s="782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31" t="s">
        <v>248</v>
      </c>
      <c r="Q118" s="787"/>
      <c r="R118" s="787"/>
      <c r="S118" s="787"/>
      <c r="T118" s="788"/>
      <c r="U118" s="34" t="s">
        <v>249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246</v>
      </c>
      <c r="B119" s="54" t="s">
        <v>251</v>
      </c>
      <c r="C119" s="31">
        <v>4301051439</v>
      </c>
      <c r="D119" s="781">
        <v>4680115880214</v>
      </c>
      <c r="E119" s="782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4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252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5"/>
      <c r="C120" s="795"/>
      <c r="D120" s="795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801"/>
      <c r="P120" s="783" t="s">
        <v>71</v>
      </c>
      <c r="Q120" s="784"/>
      <c r="R120" s="784"/>
      <c r="S120" s="784"/>
      <c r="T120" s="784"/>
      <c r="U120" s="784"/>
      <c r="V120" s="785"/>
      <c r="W120" s="37" t="s">
        <v>72</v>
      </c>
      <c r="X120" s="779">
        <f>IFERROR(X114/H114,"0")+IFERROR(X115/H115,"0")+IFERROR(X116/H116,"0")+IFERROR(X117/H117,"0")+IFERROR(X118/H118,"0")+IFERROR(X119/H119,"0")</f>
        <v>307.14285714285711</v>
      </c>
      <c r="Y120" s="779">
        <f>IFERROR(Y114/H114,"0")+IFERROR(Y115/H115,"0")+IFERROR(Y116/H116,"0")+IFERROR(Y117/H117,"0")+IFERROR(Y118/H118,"0")+IFERROR(Y119/H119,"0")</f>
        <v>308</v>
      </c>
      <c r="Z120" s="779">
        <f>IFERROR(IF(Z114="",0,Z114),"0")+IFERROR(IF(Z115="",0,Z115),"0")+IFERROR(IF(Z116="",0,Z116),"0")+IFERROR(IF(Z117="",0,Z117),"0")+IFERROR(IF(Z118="",0,Z118),"0")+IFERROR(IF(Z119="",0,Z119),"0")</f>
        <v>2.66052</v>
      </c>
      <c r="AA120" s="780"/>
      <c r="AB120" s="780"/>
      <c r="AC120" s="780"/>
    </row>
    <row r="121" spans="1:68" x14ac:dyDescent="0.2">
      <c r="A121" s="795"/>
      <c r="B121" s="795"/>
      <c r="C121" s="795"/>
      <c r="D121" s="795"/>
      <c r="E121" s="795"/>
      <c r="F121" s="795"/>
      <c r="G121" s="795"/>
      <c r="H121" s="795"/>
      <c r="I121" s="795"/>
      <c r="J121" s="795"/>
      <c r="K121" s="795"/>
      <c r="L121" s="795"/>
      <c r="M121" s="795"/>
      <c r="N121" s="795"/>
      <c r="O121" s="801"/>
      <c r="P121" s="783" t="s">
        <v>71</v>
      </c>
      <c r="Q121" s="784"/>
      <c r="R121" s="784"/>
      <c r="S121" s="784"/>
      <c r="T121" s="784"/>
      <c r="U121" s="784"/>
      <c r="V121" s="785"/>
      <c r="W121" s="37" t="s">
        <v>69</v>
      </c>
      <c r="X121" s="779">
        <f>IFERROR(SUM(X114:X119),"0")</f>
        <v>965</v>
      </c>
      <c r="Y121" s="779">
        <f>IFERROR(SUM(Y114:Y119),"0")</f>
        <v>968.40000000000009</v>
      </c>
      <c r="Z121" s="37"/>
      <c r="AA121" s="780"/>
      <c r="AB121" s="780"/>
      <c r="AC121" s="780"/>
    </row>
    <row r="122" spans="1:68" ht="16.5" hidden="1" customHeight="1" x14ac:dyDescent="0.25">
      <c r="A122" s="794" t="s">
        <v>253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772"/>
      <c r="AB122" s="772"/>
      <c r="AC122" s="772"/>
    </row>
    <row r="123" spans="1:68" ht="14.25" hidden="1" customHeight="1" x14ac:dyDescent="0.25">
      <c r="A123" s="802" t="s">
        <v>114</v>
      </c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795"/>
      <c r="P123" s="795"/>
      <c r="Q123" s="795"/>
      <c r="R123" s="795"/>
      <c r="S123" s="795"/>
      <c r="T123" s="795"/>
      <c r="U123" s="795"/>
      <c r="V123" s="795"/>
      <c r="W123" s="795"/>
      <c r="X123" s="795"/>
      <c r="Y123" s="795"/>
      <c r="Z123" s="795"/>
      <c r="AA123" s="773"/>
      <c r="AB123" s="773"/>
      <c r="AC123" s="773"/>
    </row>
    <row r="124" spans="1:68" ht="16.5" customHeight="1" x14ac:dyDescent="0.25">
      <c r="A124" s="54" t="s">
        <v>254</v>
      </c>
      <c r="B124" s="54" t="s">
        <v>255</v>
      </c>
      <c r="C124" s="31">
        <v>4301011703</v>
      </c>
      <c r="D124" s="781">
        <v>4680115882133</v>
      </c>
      <c r="E124" s="782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40</v>
      </c>
      <c r="Y124" s="778">
        <f>IFERROR(IF(X124="",0,CEILING((X124/$H124),1)*$H124),"")</f>
        <v>44.8</v>
      </c>
      <c r="Z124" s="36">
        <f>IFERROR(IF(Y124=0,"",ROUNDUP(Y124/H124,0)*0.02175),"")</f>
        <v>8.6999999999999994E-2</v>
      </c>
      <c r="AA124" s="56"/>
      <c r="AB124" s="57"/>
      <c r="AC124" s="185" t="s">
        <v>256</v>
      </c>
      <c r="AG124" s="64"/>
      <c r="AJ124" s="68"/>
      <c r="AK124" s="68">
        <v>0</v>
      </c>
      <c r="BB124" s="186" t="s">
        <v>1</v>
      </c>
      <c r="BM124" s="64">
        <f>IFERROR(X124*I124/H124,"0")</f>
        <v>41.714285714285715</v>
      </c>
      <c r="BN124" s="64">
        <f>IFERROR(Y124*I124/H124,"0")</f>
        <v>46.720000000000006</v>
      </c>
      <c r="BO124" s="64">
        <f>IFERROR(1/J124*(X124/H124),"0")</f>
        <v>6.3775510204081634E-2</v>
      </c>
      <c r="BP124" s="64">
        <f>IFERROR(1/J124*(Y124/H124),"0")</f>
        <v>7.1428571428571425E-2</v>
      </c>
    </row>
    <row r="125" spans="1:68" ht="27" hidden="1" customHeight="1" x14ac:dyDescent="0.25">
      <c r="A125" s="54" t="s">
        <v>254</v>
      </c>
      <c r="B125" s="54" t="s">
        <v>257</v>
      </c>
      <c r="C125" s="31">
        <v>4301011514</v>
      </c>
      <c r="D125" s="781">
        <v>4680115882133</v>
      </c>
      <c r="E125" s="782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05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259</v>
      </c>
      <c r="B126" s="54" t="s">
        <v>260</v>
      </c>
      <c r="C126" s="31">
        <v>4301011417</v>
      </c>
      <c r="D126" s="781">
        <v>4680115880269</v>
      </c>
      <c r="E126" s="782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/>
      <c r="M126" s="33" t="s">
        <v>118</v>
      </c>
      <c r="N126" s="33"/>
      <c r="O126" s="32">
        <v>50</v>
      </c>
      <c r="P126" s="12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261</v>
      </c>
      <c r="B127" s="54" t="s">
        <v>262</v>
      </c>
      <c r="C127" s="31">
        <v>4301011415</v>
      </c>
      <c r="D127" s="781">
        <v>4680115880429</v>
      </c>
      <c r="E127" s="782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720</v>
      </c>
      <c r="Y127" s="778">
        <f>IFERROR(IF(X127="",0,CEILING((X127/$H127),1)*$H127),"")</f>
        <v>720</v>
      </c>
      <c r="Z127" s="36">
        <f>IFERROR(IF(Y127=0,"",ROUNDUP(Y127/H127,0)*0.00902),"")</f>
        <v>1.4432</v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753.59999999999991</v>
      </c>
      <c r="BN127" s="64">
        <f>IFERROR(Y127*I127/H127,"0")</f>
        <v>753.59999999999991</v>
      </c>
      <c r="BO127" s="64">
        <f>IFERROR(1/J127*(X127/H127),"0")</f>
        <v>1.2121212121212122</v>
      </c>
      <c r="BP127" s="64">
        <f>IFERROR(1/J127*(Y127/H127),"0")</f>
        <v>1.2121212121212122</v>
      </c>
    </row>
    <row r="128" spans="1:68" ht="27" hidden="1" customHeight="1" x14ac:dyDescent="0.25">
      <c r="A128" s="54" t="s">
        <v>263</v>
      </c>
      <c r="B128" s="54" t="s">
        <v>264</v>
      </c>
      <c r="C128" s="31">
        <v>4301011462</v>
      </c>
      <c r="D128" s="781">
        <v>4680115881457</v>
      </c>
      <c r="E128" s="782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5"/>
      <c r="C129" s="795"/>
      <c r="D129" s="795"/>
      <c r="E129" s="795"/>
      <c r="F129" s="795"/>
      <c r="G129" s="795"/>
      <c r="H129" s="795"/>
      <c r="I129" s="795"/>
      <c r="J129" s="795"/>
      <c r="K129" s="795"/>
      <c r="L129" s="795"/>
      <c r="M129" s="795"/>
      <c r="N129" s="795"/>
      <c r="O129" s="801"/>
      <c r="P129" s="783" t="s">
        <v>71</v>
      </c>
      <c r="Q129" s="784"/>
      <c r="R129" s="784"/>
      <c r="S129" s="784"/>
      <c r="T129" s="784"/>
      <c r="U129" s="784"/>
      <c r="V129" s="785"/>
      <c r="W129" s="37" t="s">
        <v>72</v>
      </c>
      <c r="X129" s="779">
        <f>IFERROR(X124/H124,"0")+IFERROR(X125/H125,"0")+IFERROR(X126/H126,"0")+IFERROR(X127/H127,"0")+IFERROR(X128/H128,"0")</f>
        <v>163.57142857142858</v>
      </c>
      <c r="Y129" s="779">
        <f>IFERROR(Y124/H124,"0")+IFERROR(Y125/H125,"0")+IFERROR(Y126/H126,"0")+IFERROR(Y127/H127,"0")+IFERROR(Y128/H128,"0")</f>
        <v>164</v>
      </c>
      <c r="Z129" s="779">
        <f>IFERROR(IF(Z124="",0,Z124),"0")+IFERROR(IF(Z125="",0,Z125),"0")+IFERROR(IF(Z126="",0,Z126),"0")+IFERROR(IF(Z127="",0,Z127),"0")+IFERROR(IF(Z128="",0,Z128),"0")</f>
        <v>1.5302</v>
      </c>
      <c r="AA129" s="780"/>
      <c r="AB129" s="780"/>
      <c r="AC129" s="780"/>
    </row>
    <row r="130" spans="1:68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1"/>
      <c r="P130" s="783" t="s">
        <v>71</v>
      </c>
      <c r="Q130" s="784"/>
      <c r="R130" s="784"/>
      <c r="S130" s="784"/>
      <c r="T130" s="784"/>
      <c r="U130" s="784"/>
      <c r="V130" s="785"/>
      <c r="W130" s="37" t="s">
        <v>69</v>
      </c>
      <c r="X130" s="779">
        <f>IFERROR(SUM(X124:X128),"0")</f>
        <v>760</v>
      </c>
      <c r="Y130" s="779">
        <f>IFERROR(SUM(Y124:Y128),"0")</f>
        <v>764.8</v>
      </c>
      <c r="Z130" s="37"/>
      <c r="AA130" s="780"/>
      <c r="AB130" s="780"/>
      <c r="AC130" s="780"/>
    </row>
    <row r="131" spans="1:68" ht="14.25" hidden="1" customHeight="1" x14ac:dyDescent="0.25">
      <c r="A131" s="802" t="s">
        <v>170</v>
      </c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73"/>
      <c r="AB131" s="773"/>
      <c r="AC131" s="773"/>
    </row>
    <row r="132" spans="1:68" ht="16.5" hidden="1" customHeight="1" x14ac:dyDescent="0.25">
      <c r="A132" s="54" t="s">
        <v>265</v>
      </c>
      <c r="B132" s="54" t="s">
        <v>266</v>
      </c>
      <c r="C132" s="31">
        <v>4301020345</v>
      </c>
      <c r="D132" s="781">
        <v>4680115881488</v>
      </c>
      <c r="E132" s="782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66" t="s">
        <v>267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268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265</v>
      </c>
      <c r="B133" s="54" t="s">
        <v>269</v>
      </c>
      <c r="C133" s="31">
        <v>4301020235</v>
      </c>
      <c r="D133" s="781">
        <v>4680115881488</v>
      </c>
      <c r="E133" s="782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39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271</v>
      </c>
      <c r="B134" s="54" t="s">
        <v>272</v>
      </c>
      <c r="C134" s="31">
        <v>4301020346</v>
      </c>
      <c r="D134" s="781">
        <v>4680115882775</v>
      </c>
      <c r="E134" s="782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55</v>
      </c>
      <c r="P134" s="1179" t="s">
        <v>273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271</v>
      </c>
      <c r="B135" s="54" t="s">
        <v>274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118</v>
      </c>
      <c r="N135" s="33"/>
      <c r="O135" s="32">
        <v>50</v>
      </c>
      <c r="P135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275</v>
      </c>
      <c r="B136" s="54" t="s">
        <v>276</v>
      </c>
      <c r="C136" s="31">
        <v>4301020344</v>
      </c>
      <c r="D136" s="781">
        <v>4680115880658</v>
      </c>
      <c r="E136" s="782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9" t="s">
        <v>277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800"/>
      <c r="B137" s="795"/>
      <c r="C137" s="795"/>
      <c r="D137" s="795"/>
      <c r="E137" s="795"/>
      <c r="F137" s="795"/>
      <c r="G137" s="795"/>
      <c r="H137" s="795"/>
      <c r="I137" s="795"/>
      <c r="J137" s="795"/>
      <c r="K137" s="795"/>
      <c r="L137" s="795"/>
      <c r="M137" s="795"/>
      <c r="N137" s="795"/>
      <c r="O137" s="801"/>
      <c r="P137" s="783" t="s">
        <v>71</v>
      </c>
      <c r="Q137" s="784"/>
      <c r="R137" s="784"/>
      <c r="S137" s="784"/>
      <c r="T137" s="784"/>
      <c r="U137" s="784"/>
      <c r="V137" s="785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hidden="1" x14ac:dyDescent="0.2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1"/>
      <c r="P138" s="783" t="s">
        <v>71</v>
      </c>
      <c r="Q138" s="784"/>
      <c r="R138" s="784"/>
      <c r="S138" s="784"/>
      <c r="T138" s="784"/>
      <c r="U138" s="784"/>
      <c r="V138" s="785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hidden="1" customHeight="1" x14ac:dyDescent="0.25">
      <c r="A139" s="802" t="s">
        <v>73</v>
      </c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5"/>
      <c r="S139" s="795"/>
      <c r="T139" s="795"/>
      <c r="U139" s="795"/>
      <c r="V139" s="795"/>
      <c r="W139" s="795"/>
      <c r="X139" s="795"/>
      <c r="Y139" s="795"/>
      <c r="Z139" s="795"/>
      <c r="AA139" s="773"/>
      <c r="AB139" s="773"/>
      <c r="AC139" s="773"/>
    </row>
    <row r="140" spans="1:68" ht="27" customHeight="1" x14ac:dyDescent="0.25">
      <c r="A140" s="54" t="s">
        <v>278</v>
      </c>
      <c r="B140" s="54" t="s">
        <v>279</v>
      </c>
      <c r="C140" s="31">
        <v>4301051612</v>
      </c>
      <c r="D140" s="781">
        <v>4607091385168</v>
      </c>
      <c r="E140" s="782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600</v>
      </c>
      <c r="Y140" s="778">
        <f t="shared" ref="Y140:Y146" si="31">IFERROR(IF(X140="",0,CEILING((X140/$H140),1)*$H140),"")</f>
        <v>604.80000000000007</v>
      </c>
      <c r="Z140" s="36">
        <f>IFERROR(IF(Y140=0,"",ROUNDUP(Y140/H140,0)*0.02175),"")</f>
        <v>1.5659999999999998</v>
      </c>
      <c r="AA140" s="56"/>
      <c r="AB140" s="57"/>
      <c r="AC140" s="205" t="s">
        <v>280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639.85714285714289</v>
      </c>
      <c r="BN140" s="64">
        <f t="shared" ref="BN140:BN146" si="33">IFERROR(Y140*I140/H140,"0")</f>
        <v>644.976</v>
      </c>
      <c r="BO140" s="64">
        <f t="shared" ref="BO140:BO146" si="34">IFERROR(1/J140*(X140/H140),"0")</f>
        <v>1.2755102040816326</v>
      </c>
      <c r="BP140" s="64">
        <f t="shared" ref="BP140:BP146" si="35">IFERROR(1/J140*(Y140/H140),"0")</f>
        <v>1.2857142857142856</v>
      </c>
    </row>
    <row r="141" spans="1:68" ht="27" hidden="1" customHeight="1" x14ac:dyDescent="0.25">
      <c r="A141" s="54" t="s">
        <v>278</v>
      </c>
      <c r="B141" s="54" t="s">
        <v>281</v>
      </c>
      <c r="C141" s="31">
        <v>4301051360</v>
      </c>
      <c r="D141" s="781">
        <v>4607091385168</v>
      </c>
      <c r="E141" s="782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3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282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283</v>
      </c>
      <c r="B142" s="54" t="s">
        <v>284</v>
      </c>
      <c r="C142" s="31">
        <v>4301051742</v>
      </c>
      <c r="D142" s="781">
        <v>4680115884540</v>
      </c>
      <c r="E142" s="782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4" t="s">
        <v>285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286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287</v>
      </c>
      <c r="B143" s="54" t="s">
        <v>288</v>
      </c>
      <c r="C143" s="31">
        <v>4301051362</v>
      </c>
      <c r="D143" s="781">
        <v>4607091383256</v>
      </c>
      <c r="E143" s="782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20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289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290</v>
      </c>
      <c r="B144" s="54" t="s">
        <v>291</v>
      </c>
      <c r="C144" s="31">
        <v>4301051358</v>
      </c>
      <c r="D144" s="781">
        <v>4607091385748</v>
      </c>
      <c r="E144" s="782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130</v>
      </c>
      <c r="M144" s="33" t="s">
        <v>118</v>
      </c>
      <c r="N144" s="33"/>
      <c r="O144" s="32">
        <v>45</v>
      </c>
      <c r="P144" s="7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405</v>
      </c>
      <c r="Y144" s="778">
        <f t="shared" si="31"/>
        <v>405</v>
      </c>
      <c r="Z144" s="36">
        <f>IFERROR(IF(Y144=0,"",ROUNDUP(Y144/H144,0)*0.00753),"")</f>
        <v>1.1294999999999999</v>
      </c>
      <c r="AA144" s="56"/>
      <c r="AB144" s="57"/>
      <c r="AC144" s="213" t="s">
        <v>289</v>
      </c>
      <c r="AG144" s="64"/>
      <c r="AJ144" s="68" t="s">
        <v>131</v>
      </c>
      <c r="AK144" s="68">
        <v>421.2</v>
      </c>
      <c r="BB144" s="214" t="s">
        <v>1</v>
      </c>
      <c r="BM144" s="64">
        <f t="shared" si="32"/>
        <v>445.8</v>
      </c>
      <c r="BN144" s="64">
        <f t="shared" si="33"/>
        <v>445.8</v>
      </c>
      <c r="BO144" s="64">
        <f t="shared" si="34"/>
        <v>0.96153846153846145</v>
      </c>
      <c r="BP144" s="64">
        <f t="shared" si="35"/>
        <v>0.96153846153846145</v>
      </c>
    </row>
    <row r="145" spans="1:68" ht="16.5" customHeight="1" x14ac:dyDescent="0.25">
      <c r="A145" s="54" t="s">
        <v>292</v>
      </c>
      <c r="B145" s="54" t="s">
        <v>293</v>
      </c>
      <c r="C145" s="31">
        <v>4301051740</v>
      </c>
      <c r="D145" s="781">
        <v>4680115884533</v>
      </c>
      <c r="E145" s="782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24</v>
      </c>
      <c r="Y145" s="778">
        <f t="shared" si="31"/>
        <v>25.2</v>
      </c>
      <c r="Z145" s="36">
        <f>IFERROR(IF(Y145=0,"",ROUNDUP(Y145/H145,0)*0.00753),"")</f>
        <v>0.10542</v>
      </c>
      <c r="AA145" s="56"/>
      <c r="AB145" s="57"/>
      <c r="AC145" s="215" t="s">
        <v>294</v>
      </c>
      <c r="AG145" s="64"/>
      <c r="AJ145" s="68"/>
      <c r="AK145" s="68">
        <v>0</v>
      </c>
      <c r="BB145" s="216" t="s">
        <v>1</v>
      </c>
      <c r="BM145" s="64">
        <f t="shared" si="32"/>
        <v>26.666666666666664</v>
      </c>
      <c r="BN145" s="64">
        <f t="shared" si="33"/>
        <v>28</v>
      </c>
      <c r="BO145" s="64">
        <f t="shared" si="34"/>
        <v>8.5470085470085458E-2</v>
      </c>
      <c r="BP145" s="64">
        <f t="shared" si="35"/>
        <v>8.9743589743589744E-2</v>
      </c>
    </row>
    <row r="146" spans="1:68" ht="37.5" hidden="1" customHeight="1" x14ac:dyDescent="0.25">
      <c r="A146" s="54" t="s">
        <v>295</v>
      </c>
      <c r="B146" s="54" t="s">
        <v>296</v>
      </c>
      <c r="C146" s="31">
        <v>4301051480</v>
      </c>
      <c r="D146" s="781">
        <v>4680115882645</v>
      </c>
      <c r="E146" s="782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297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801"/>
      <c r="P147" s="783" t="s">
        <v>71</v>
      </c>
      <c r="Q147" s="784"/>
      <c r="R147" s="784"/>
      <c r="S147" s="784"/>
      <c r="T147" s="784"/>
      <c r="U147" s="784"/>
      <c r="V147" s="785"/>
      <c r="W147" s="37" t="s">
        <v>72</v>
      </c>
      <c r="X147" s="779">
        <f>IFERROR(X140/H140,"0")+IFERROR(X141/H141,"0")+IFERROR(X142/H142,"0")+IFERROR(X143/H143,"0")+IFERROR(X144/H144,"0")+IFERROR(X145/H145,"0")+IFERROR(X146/H146,"0")</f>
        <v>234.76190476190479</v>
      </c>
      <c r="Y147" s="779">
        <f>IFERROR(Y140/H140,"0")+IFERROR(Y141/H141,"0")+IFERROR(Y142/H142,"0")+IFERROR(Y143/H143,"0")+IFERROR(Y144/H144,"0")+IFERROR(Y145/H145,"0")+IFERROR(Y146/H146,"0")</f>
        <v>236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2.8009200000000001</v>
      </c>
      <c r="AA147" s="780"/>
      <c r="AB147" s="780"/>
      <c r="AC147" s="780"/>
    </row>
    <row r="148" spans="1:68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1"/>
      <c r="P148" s="783" t="s">
        <v>71</v>
      </c>
      <c r="Q148" s="784"/>
      <c r="R148" s="784"/>
      <c r="S148" s="784"/>
      <c r="T148" s="784"/>
      <c r="U148" s="784"/>
      <c r="V148" s="785"/>
      <c r="W148" s="37" t="s">
        <v>69</v>
      </c>
      <c r="X148" s="779">
        <f>IFERROR(SUM(X140:X146),"0")</f>
        <v>1029</v>
      </c>
      <c r="Y148" s="779">
        <f>IFERROR(SUM(Y140:Y146),"0")</f>
        <v>1035</v>
      </c>
      <c r="Z148" s="37"/>
      <c r="AA148" s="780"/>
      <c r="AB148" s="780"/>
      <c r="AC148" s="780"/>
    </row>
    <row r="149" spans="1:68" ht="14.25" hidden="1" customHeight="1" x14ac:dyDescent="0.25">
      <c r="A149" s="802" t="s">
        <v>216</v>
      </c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5"/>
      <c r="P149" s="795"/>
      <c r="Q149" s="795"/>
      <c r="R149" s="795"/>
      <c r="S149" s="795"/>
      <c r="T149" s="795"/>
      <c r="U149" s="795"/>
      <c r="V149" s="795"/>
      <c r="W149" s="795"/>
      <c r="X149" s="795"/>
      <c r="Y149" s="795"/>
      <c r="Z149" s="795"/>
      <c r="AA149" s="773"/>
      <c r="AB149" s="773"/>
      <c r="AC149" s="773"/>
    </row>
    <row r="150" spans="1:68" ht="37.5" hidden="1" customHeight="1" x14ac:dyDescent="0.25">
      <c r="A150" s="54" t="s">
        <v>298</v>
      </c>
      <c r="B150" s="54" t="s">
        <v>299</v>
      </c>
      <c r="C150" s="31">
        <v>4301060356</v>
      </c>
      <c r="D150" s="781">
        <v>4680115882652</v>
      </c>
      <c r="E150" s="782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300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301</v>
      </c>
      <c r="B151" s="54" t="s">
        <v>302</v>
      </c>
      <c r="C151" s="31">
        <v>4301060309</v>
      </c>
      <c r="D151" s="781">
        <v>4680115880238</v>
      </c>
      <c r="E151" s="782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8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303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1"/>
      <c r="P152" s="783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1"/>
      <c r="P153" s="783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4" t="s">
        <v>304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2"/>
      <c r="AB154" s="772"/>
      <c r="AC154" s="772"/>
    </row>
    <row r="155" spans="1:68" ht="14.25" hidden="1" customHeight="1" x14ac:dyDescent="0.25">
      <c r="A155" s="802" t="s">
        <v>114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3"/>
      <c r="AB155" s="773"/>
      <c r="AC155" s="773"/>
    </row>
    <row r="156" spans="1:68" ht="27" hidden="1" customHeight="1" x14ac:dyDescent="0.25">
      <c r="A156" s="54" t="s">
        <v>305</v>
      </c>
      <c r="B156" s="54" t="s">
        <v>306</v>
      </c>
      <c r="C156" s="31">
        <v>4301011564</v>
      </c>
      <c r="D156" s="781">
        <v>4680115882577</v>
      </c>
      <c r="E156" s="782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307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305</v>
      </c>
      <c r="B157" s="54" t="s">
        <v>308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100</v>
      </c>
      <c r="Y157" s="778">
        <f>IFERROR(IF(X157="",0,CEILING((X157/$H157),1)*$H157),"")</f>
        <v>102.4</v>
      </c>
      <c r="Z157" s="36">
        <f>IFERROR(IF(Y157=0,"",ROUNDUP(Y157/H157,0)*0.00753),"")</f>
        <v>0.24096000000000001</v>
      </c>
      <c r="AA157" s="56"/>
      <c r="AB157" s="57"/>
      <c r="AC157" s="225" t="s">
        <v>307</v>
      </c>
      <c r="AG157" s="64"/>
      <c r="AJ157" s="68"/>
      <c r="AK157" s="68">
        <v>0</v>
      </c>
      <c r="BB157" s="226" t="s">
        <v>1</v>
      </c>
      <c r="BM157" s="64">
        <f>IFERROR(X157*I157/H157,"0")</f>
        <v>106.25</v>
      </c>
      <c r="BN157" s="64">
        <f>IFERROR(Y157*I157/H157,"0")</f>
        <v>108.8</v>
      </c>
      <c r="BO157" s="64">
        <f>IFERROR(1/J157*(X157/H157),"0")</f>
        <v>0.2003205128205128</v>
      </c>
      <c r="BP157" s="64">
        <f>IFERROR(1/J157*(Y157/H157),"0")</f>
        <v>0.20512820512820512</v>
      </c>
    </row>
    <row r="158" spans="1:68" x14ac:dyDescent="0.2">
      <c r="A158" s="800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1"/>
      <c r="P158" s="783" t="s">
        <v>71</v>
      </c>
      <c r="Q158" s="784"/>
      <c r="R158" s="784"/>
      <c r="S158" s="784"/>
      <c r="T158" s="784"/>
      <c r="U158" s="784"/>
      <c r="V158" s="785"/>
      <c r="W158" s="37" t="s">
        <v>72</v>
      </c>
      <c r="X158" s="779">
        <f>IFERROR(X156/H156,"0")+IFERROR(X157/H157,"0")</f>
        <v>31.25</v>
      </c>
      <c r="Y158" s="779">
        <f>IFERROR(Y156/H156,"0")+IFERROR(Y157/H157,"0")</f>
        <v>32</v>
      </c>
      <c r="Z158" s="779">
        <f>IFERROR(IF(Z156="",0,Z156),"0")+IFERROR(IF(Z157="",0,Z157),"0")</f>
        <v>0.24096000000000001</v>
      </c>
      <c r="AA158" s="780"/>
      <c r="AB158" s="780"/>
      <c r="AC158" s="780"/>
    </row>
    <row r="159" spans="1:68" x14ac:dyDescent="0.2">
      <c r="A159" s="795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1"/>
      <c r="P159" s="783" t="s">
        <v>71</v>
      </c>
      <c r="Q159" s="784"/>
      <c r="R159" s="784"/>
      <c r="S159" s="784"/>
      <c r="T159" s="784"/>
      <c r="U159" s="784"/>
      <c r="V159" s="785"/>
      <c r="W159" s="37" t="s">
        <v>69</v>
      </c>
      <c r="X159" s="779">
        <f>IFERROR(SUM(X156:X157),"0")</f>
        <v>100</v>
      </c>
      <c r="Y159" s="779">
        <f>IFERROR(SUM(Y156:Y157),"0")</f>
        <v>102.4</v>
      </c>
      <c r="Z159" s="37"/>
      <c r="AA159" s="780"/>
      <c r="AB159" s="780"/>
      <c r="AC159" s="780"/>
    </row>
    <row r="160" spans="1:68" ht="14.25" hidden="1" customHeight="1" x14ac:dyDescent="0.25">
      <c r="A160" s="802" t="s">
        <v>64</v>
      </c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5"/>
      <c r="P160" s="795"/>
      <c r="Q160" s="795"/>
      <c r="R160" s="795"/>
      <c r="S160" s="795"/>
      <c r="T160" s="795"/>
      <c r="U160" s="795"/>
      <c r="V160" s="795"/>
      <c r="W160" s="795"/>
      <c r="X160" s="795"/>
      <c r="Y160" s="795"/>
      <c r="Z160" s="795"/>
      <c r="AA160" s="773"/>
      <c r="AB160" s="773"/>
      <c r="AC160" s="773"/>
    </row>
    <row r="161" spans="1:68" ht="27" customHeight="1" x14ac:dyDescent="0.25">
      <c r="A161" s="54" t="s">
        <v>309</v>
      </c>
      <c r="B161" s="54" t="s">
        <v>310</v>
      </c>
      <c r="C161" s="31">
        <v>4301031234</v>
      </c>
      <c r="D161" s="781">
        <v>4680115883444</v>
      </c>
      <c r="E161" s="782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2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42</v>
      </c>
      <c r="Y161" s="778">
        <f>IFERROR(IF(X161="",0,CEILING((X161/$H161),1)*$H161),"")</f>
        <v>42</v>
      </c>
      <c r="Z161" s="36">
        <f>IFERROR(IF(Y161=0,"",ROUNDUP(Y161/H161,0)*0.00753),"")</f>
        <v>0.11295000000000001</v>
      </c>
      <c r="AA161" s="56"/>
      <c r="AB161" s="57"/>
      <c r="AC161" s="227" t="s">
        <v>311</v>
      </c>
      <c r="AG161" s="64"/>
      <c r="AJ161" s="68"/>
      <c r="AK161" s="68">
        <v>0</v>
      </c>
      <c r="BB161" s="228" t="s">
        <v>1</v>
      </c>
      <c r="BM161" s="64">
        <f>IFERROR(X161*I161/H161,"0")</f>
        <v>46.32</v>
      </c>
      <c r="BN161" s="64">
        <f>IFERROR(Y161*I161/H161,"0")</f>
        <v>46.32</v>
      </c>
      <c r="BO161" s="64">
        <f>IFERROR(1/J161*(X161/H161),"0")</f>
        <v>9.6153846153846159E-2</v>
      </c>
      <c r="BP161" s="64">
        <f>IFERROR(1/J161*(Y161/H161),"0")</f>
        <v>9.6153846153846159E-2</v>
      </c>
    </row>
    <row r="162" spans="1:68" ht="27" hidden="1" customHeight="1" x14ac:dyDescent="0.25">
      <c r="A162" s="54" t="s">
        <v>309</v>
      </c>
      <c r="B162" s="54" t="s">
        <v>312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311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1"/>
      <c r="P163" s="783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79">
        <f>IFERROR(X161/H161,"0")+IFERROR(X162/H162,"0")</f>
        <v>15.000000000000002</v>
      </c>
      <c r="Y163" s="779">
        <f>IFERROR(Y161/H161,"0")+IFERROR(Y162/H162,"0")</f>
        <v>15.000000000000002</v>
      </c>
      <c r="Z163" s="779">
        <f>IFERROR(IF(Z161="",0,Z161),"0")+IFERROR(IF(Z162="",0,Z162),"0")</f>
        <v>0.11295000000000001</v>
      </c>
      <c r="AA163" s="780"/>
      <c r="AB163" s="780"/>
      <c r="AC163" s="780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1"/>
      <c r="P164" s="783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79">
        <f>IFERROR(SUM(X161:X162),"0")</f>
        <v>42</v>
      </c>
      <c r="Y164" s="779">
        <f>IFERROR(SUM(Y161:Y162),"0")</f>
        <v>42</v>
      </c>
      <c r="Z164" s="37"/>
      <c r="AA164" s="780"/>
      <c r="AB164" s="780"/>
      <c r="AC164" s="780"/>
    </row>
    <row r="165" spans="1:68" ht="14.25" hidden="1" customHeight="1" x14ac:dyDescent="0.25">
      <c r="A165" s="802" t="s">
        <v>73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3"/>
      <c r="AB165" s="773"/>
      <c r="AC165" s="773"/>
    </row>
    <row r="166" spans="1:68" ht="16.5" hidden="1" customHeight="1" x14ac:dyDescent="0.25">
      <c r="A166" s="54" t="s">
        <v>313</v>
      </c>
      <c r="B166" s="54" t="s">
        <v>314</v>
      </c>
      <c r="C166" s="31">
        <v>4301051477</v>
      </c>
      <c r="D166" s="781">
        <v>4680115882584</v>
      </c>
      <c r="E166" s="782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307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313</v>
      </c>
      <c r="B167" s="54" t="s">
        <v>315</v>
      </c>
      <c r="C167" s="31">
        <v>4301051476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59.400000000000013</v>
      </c>
      <c r="Y167" s="778">
        <f>IFERROR(IF(X167="",0,CEILING((X167/$H167),1)*$H167),"")</f>
        <v>60.720000000000006</v>
      </c>
      <c r="Z167" s="36">
        <f>IFERROR(IF(Y167=0,"",ROUNDUP(Y167/H167,0)*0.00753),"")</f>
        <v>0.17319000000000001</v>
      </c>
      <c r="AA167" s="56"/>
      <c r="AB167" s="57"/>
      <c r="AC167" s="233" t="s">
        <v>307</v>
      </c>
      <c r="AG167" s="64"/>
      <c r="AJ167" s="68"/>
      <c r="AK167" s="68">
        <v>0</v>
      </c>
      <c r="BB167" s="234" t="s">
        <v>1</v>
      </c>
      <c r="BM167" s="64">
        <f>IFERROR(X167*I167/H167,"0")</f>
        <v>65.88000000000001</v>
      </c>
      <c r="BN167" s="64">
        <f>IFERROR(Y167*I167/H167,"0")</f>
        <v>67.343999999999994</v>
      </c>
      <c r="BO167" s="64">
        <f>IFERROR(1/J167*(X167/H167),"0")</f>
        <v>0.14423076923076925</v>
      </c>
      <c r="BP167" s="64">
        <f>IFERROR(1/J167*(Y167/H167),"0")</f>
        <v>0.14743589743589744</v>
      </c>
    </row>
    <row r="168" spans="1:68" x14ac:dyDescent="0.2">
      <c r="A168" s="800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1"/>
      <c r="P168" s="783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79">
        <f>IFERROR(X166/H166,"0")+IFERROR(X167/H167,"0")</f>
        <v>22.500000000000004</v>
      </c>
      <c r="Y168" s="779">
        <f>IFERROR(Y166/H166,"0")+IFERROR(Y167/H167,"0")</f>
        <v>23</v>
      </c>
      <c r="Z168" s="779">
        <f>IFERROR(IF(Z166="",0,Z166),"0")+IFERROR(IF(Z167="",0,Z167),"0")</f>
        <v>0.17319000000000001</v>
      </c>
      <c r="AA168" s="780"/>
      <c r="AB168" s="780"/>
      <c r="AC168" s="780"/>
    </row>
    <row r="169" spans="1:68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1"/>
      <c r="P169" s="783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79">
        <f>IFERROR(SUM(X166:X167),"0")</f>
        <v>59.400000000000013</v>
      </c>
      <c r="Y169" s="779">
        <f>IFERROR(SUM(Y166:Y167),"0")</f>
        <v>60.720000000000006</v>
      </c>
      <c r="Z169" s="37"/>
      <c r="AA169" s="780"/>
      <c r="AB169" s="780"/>
      <c r="AC169" s="780"/>
    </row>
    <row r="170" spans="1:68" ht="16.5" hidden="1" customHeight="1" x14ac:dyDescent="0.25">
      <c r="A170" s="794" t="s">
        <v>112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2"/>
      <c r="AB170" s="772"/>
      <c r="AC170" s="772"/>
    </row>
    <row r="171" spans="1:68" ht="14.25" hidden="1" customHeight="1" x14ac:dyDescent="0.25">
      <c r="A171" s="802" t="s">
        <v>114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3"/>
      <c r="AB171" s="773"/>
      <c r="AC171" s="773"/>
    </row>
    <row r="172" spans="1:68" ht="27" hidden="1" customHeight="1" x14ac:dyDescent="0.25">
      <c r="A172" s="54" t="s">
        <v>316</v>
      </c>
      <c r="B172" s="54" t="s">
        <v>317</v>
      </c>
      <c r="C172" s="31">
        <v>4301011705</v>
      </c>
      <c r="D172" s="781">
        <v>4607091384604</v>
      </c>
      <c r="E172" s="782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318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801"/>
      <c r="P173" s="783" t="s">
        <v>71</v>
      </c>
      <c r="Q173" s="784"/>
      <c r="R173" s="784"/>
      <c r="S173" s="784"/>
      <c r="T173" s="784"/>
      <c r="U173" s="784"/>
      <c r="V173" s="785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5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1"/>
      <c r="P174" s="783" t="s">
        <v>71</v>
      </c>
      <c r="Q174" s="784"/>
      <c r="R174" s="784"/>
      <c r="S174" s="784"/>
      <c r="T174" s="784"/>
      <c r="U174" s="784"/>
      <c r="V174" s="785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02" t="s">
        <v>64</v>
      </c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795"/>
      <c r="P175" s="795"/>
      <c r="Q175" s="795"/>
      <c r="R175" s="795"/>
      <c r="S175" s="795"/>
      <c r="T175" s="795"/>
      <c r="U175" s="795"/>
      <c r="V175" s="795"/>
      <c r="W175" s="795"/>
      <c r="X175" s="795"/>
      <c r="Y175" s="795"/>
      <c r="Z175" s="795"/>
      <c r="AA175" s="773"/>
      <c r="AB175" s="773"/>
      <c r="AC175" s="773"/>
    </row>
    <row r="176" spans="1:68" ht="16.5" hidden="1" customHeight="1" x14ac:dyDescent="0.25">
      <c r="A176" s="54" t="s">
        <v>319</v>
      </c>
      <c r="B176" s="54" t="s">
        <v>320</v>
      </c>
      <c r="C176" s="31">
        <v>4301030895</v>
      </c>
      <c r="D176" s="781">
        <v>4607091387667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322</v>
      </c>
      <c r="B177" s="54" t="s">
        <v>323</v>
      </c>
      <c r="C177" s="31">
        <v>4301030961</v>
      </c>
      <c r="D177" s="781">
        <v>4607091387636</v>
      </c>
      <c r="E177" s="782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324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325</v>
      </c>
      <c r="B178" s="54" t="s">
        <v>326</v>
      </c>
      <c r="C178" s="31">
        <v>4301030963</v>
      </c>
      <c r="D178" s="781">
        <v>4607091382426</v>
      </c>
      <c r="E178" s="782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328</v>
      </c>
      <c r="B179" s="54" t="s">
        <v>329</v>
      </c>
      <c r="C179" s="31">
        <v>4301030962</v>
      </c>
      <c r="D179" s="781">
        <v>4607091386547</v>
      </c>
      <c r="E179" s="782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324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330</v>
      </c>
      <c r="B180" s="54" t="s">
        <v>331</v>
      </c>
      <c r="C180" s="31">
        <v>4301030964</v>
      </c>
      <c r="D180" s="781">
        <v>4607091382464</v>
      </c>
      <c r="E180" s="782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327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0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1"/>
      <c r="P181" s="783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1"/>
      <c r="P182" s="783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02" t="s">
        <v>73</v>
      </c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795"/>
      <c r="P183" s="795"/>
      <c r="Q183" s="795"/>
      <c r="R183" s="795"/>
      <c r="S183" s="795"/>
      <c r="T183" s="795"/>
      <c r="U183" s="795"/>
      <c r="V183" s="795"/>
      <c r="W183" s="795"/>
      <c r="X183" s="795"/>
      <c r="Y183" s="795"/>
      <c r="Z183" s="795"/>
      <c r="AA183" s="773"/>
      <c r="AB183" s="773"/>
      <c r="AC183" s="773"/>
    </row>
    <row r="184" spans="1:68" ht="16.5" hidden="1" customHeight="1" x14ac:dyDescent="0.25">
      <c r="A184" s="54" t="s">
        <v>332</v>
      </c>
      <c r="B184" s="54" t="s">
        <v>333</v>
      </c>
      <c r="C184" s="31">
        <v>4301051611</v>
      </c>
      <c r="D184" s="781">
        <v>4607091385304</v>
      </c>
      <c r="E184" s="782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334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335</v>
      </c>
      <c r="B185" s="54" t="s">
        <v>336</v>
      </c>
      <c r="C185" s="31">
        <v>4301051653</v>
      </c>
      <c r="D185" s="781">
        <v>4607091386264</v>
      </c>
      <c r="E185" s="782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338</v>
      </c>
      <c r="B186" s="54" t="s">
        <v>339</v>
      </c>
      <c r="C186" s="31">
        <v>4301051313</v>
      </c>
      <c r="D186" s="781">
        <v>4607091385427</v>
      </c>
      <c r="E186" s="782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334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0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1"/>
      <c r="P187" s="783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1"/>
      <c r="P188" s="783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hidden="1" customHeight="1" x14ac:dyDescent="0.2">
      <c r="A189" s="827" t="s">
        <v>340</v>
      </c>
      <c r="B189" s="828"/>
      <c r="C189" s="828"/>
      <c r="D189" s="828"/>
      <c r="E189" s="828"/>
      <c r="F189" s="828"/>
      <c r="G189" s="828"/>
      <c r="H189" s="828"/>
      <c r="I189" s="828"/>
      <c r="J189" s="828"/>
      <c r="K189" s="828"/>
      <c r="L189" s="828"/>
      <c r="M189" s="828"/>
      <c r="N189" s="828"/>
      <c r="O189" s="828"/>
      <c r="P189" s="828"/>
      <c r="Q189" s="828"/>
      <c r="R189" s="828"/>
      <c r="S189" s="828"/>
      <c r="T189" s="828"/>
      <c r="U189" s="828"/>
      <c r="V189" s="828"/>
      <c r="W189" s="828"/>
      <c r="X189" s="828"/>
      <c r="Y189" s="828"/>
      <c r="Z189" s="828"/>
      <c r="AA189" s="48"/>
      <c r="AB189" s="48"/>
      <c r="AC189" s="48"/>
    </row>
    <row r="190" spans="1:68" ht="16.5" hidden="1" customHeight="1" x14ac:dyDescent="0.25">
      <c r="A190" s="794" t="s">
        <v>341</v>
      </c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5"/>
      <c r="P190" s="795"/>
      <c r="Q190" s="795"/>
      <c r="R190" s="795"/>
      <c r="S190" s="795"/>
      <c r="T190" s="795"/>
      <c r="U190" s="795"/>
      <c r="V190" s="795"/>
      <c r="W190" s="795"/>
      <c r="X190" s="795"/>
      <c r="Y190" s="795"/>
      <c r="Z190" s="795"/>
      <c r="AA190" s="772"/>
      <c r="AB190" s="772"/>
      <c r="AC190" s="772"/>
    </row>
    <row r="191" spans="1:68" ht="14.25" hidden="1" customHeight="1" x14ac:dyDescent="0.25">
      <c r="A191" s="802" t="s">
        <v>170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3"/>
      <c r="AB191" s="773"/>
      <c r="AC191" s="773"/>
    </row>
    <row r="192" spans="1:68" ht="27" hidden="1" customHeight="1" x14ac:dyDescent="0.25">
      <c r="A192" s="54" t="s">
        <v>342</v>
      </c>
      <c r="B192" s="54" t="s">
        <v>343</v>
      </c>
      <c r="C192" s="31">
        <v>4301020323</v>
      </c>
      <c r="D192" s="781">
        <v>4680115886223</v>
      </c>
      <c r="E192" s="782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0" t="s">
        <v>344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345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0"/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801"/>
      <c r="P193" s="783" t="s">
        <v>71</v>
      </c>
      <c r="Q193" s="784"/>
      <c r="R193" s="784"/>
      <c r="S193" s="784"/>
      <c r="T193" s="784"/>
      <c r="U193" s="784"/>
      <c r="V193" s="785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hidden="1" x14ac:dyDescent="0.2">
      <c r="A194" s="795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1"/>
      <c r="P194" s="783" t="s">
        <v>71</v>
      </c>
      <c r="Q194" s="784"/>
      <c r="R194" s="784"/>
      <c r="S194" s="784"/>
      <c r="T194" s="784"/>
      <c r="U194" s="784"/>
      <c r="V194" s="785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hidden="1" customHeight="1" x14ac:dyDescent="0.25">
      <c r="A195" s="802" t="s">
        <v>64</v>
      </c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795"/>
      <c r="P195" s="795"/>
      <c r="Q195" s="795"/>
      <c r="R195" s="795"/>
      <c r="S195" s="795"/>
      <c r="T195" s="795"/>
      <c r="U195" s="795"/>
      <c r="V195" s="795"/>
      <c r="W195" s="795"/>
      <c r="X195" s="795"/>
      <c r="Y195" s="795"/>
      <c r="Z195" s="795"/>
      <c r="AA195" s="773"/>
      <c r="AB195" s="773"/>
      <c r="AC195" s="773"/>
    </row>
    <row r="196" spans="1:68" ht="27" customHeight="1" x14ac:dyDescent="0.25">
      <c r="A196" s="54" t="s">
        <v>346</v>
      </c>
      <c r="B196" s="54" t="s">
        <v>347</v>
      </c>
      <c r="C196" s="31">
        <v>4301031191</v>
      </c>
      <c r="D196" s="781">
        <v>4680115880993</v>
      </c>
      <c r="E196" s="782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70</v>
      </c>
      <c r="Y196" s="778">
        <f t="shared" ref="Y196:Y203" si="36">IFERROR(IF(X196="",0,CEILING((X196/$H196),1)*$H196),"")</f>
        <v>71.400000000000006</v>
      </c>
      <c r="Z196" s="36">
        <f>IFERROR(IF(Y196=0,"",ROUNDUP(Y196/H196,0)*0.00753),"")</f>
        <v>0.12801000000000001</v>
      </c>
      <c r="AA196" s="56"/>
      <c r="AB196" s="57"/>
      <c r="AC196" s="255" t="s">
        <v>348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74.333333333333329</v>
      </c>
      <c r="BN196" s="64">
        <f t="shared" ref="BN196:BN203" si="38">IFERROR(Y196*I196/H196,"0")</f>
        <v>75.820000000000007</v>
      </c>
      <c r="BO196" s="64">
        <f t="shared" ref="BO196:BO203" si="39">IFERROR(1/J196*(X196/H196),"0")</f>
        <v>0.10683760683760682</v>
      </c>
      <c r="BP196" s="64">
        <f t="shared" ref="BP196:BP203" si="40">IFERROR(1/J196*(Y196/H196),"0")</f>
        <v>0.10897435897435898</v>
      </c>
    </row>
    <row r="197" spans="1:68" ht="27" customHeight="1" x14ac:dyDescent="0.25">
      <c r="A197" s="54" t="s">
        <v>349</v>
      </c>
      <c r="B197" s="54" t="s">
        <v>350</v>
      </c>
      <c r="C197" s="31">
        <v>4301031204</v>
      </c>
      <c r="D197" s="781">
        <v>4680115881761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30</v>
      </c>
      <c r="Y197" s="778">
        <f t="shared" si="36"/>
        <v>33.6</v>
      </c>
      <c r="Z197" s="36">
        <f>IFERROR(IF(Y197=0,"",ROUNDUP(Y197/H197,0)*0.00753),"")</f>
        <v>6.0240000000000002E-2</v>
      </c>
      <c r="AA197" s="56"/>
      <c r="AB197" s="57"/>
      <c r="AC197" s="257" t="s">
        <v>351</v>
      </c>
      <c r="AG197" s="64"/>
      <c r="AJ197" s="68"/>
      <c r="AK197" s="68">
        <v>0</v>
      </c>
      <c r="BB197" s="258" t="s">
        <v>1</v>
      </c>
      <c r="BM197" s="64">
        <f t="shared" si="37"/>
        <v>31.857142857142858</v>
      </c>
      <c r="BN197" s="64">
        <f t="shared" si="38"/>
        <v>35.68</v>
      </c>
      <c r="BO197" s="64">
        <f t="shared" si="39"/>
        <v>4.5787545787545784E-2</v>
      </c>
      <c r="BP197" s="64">
        <f t="shared" si="40"/>
        <v>5.128205128205128E-2</v>
      </c>
    </row>
    <row r="198" spans="1:68" ht="27" customHeight="1" x14ac:dyDescent="0.25">
      <c r="A198" s="54" t="s">
        <v>352</v>
      </c>
      <c r="B198" s="54" t="s">
        <v>353</v>
      </c>
      <c r="C198" s="31">
        <v>4301031201</v>
      </c>
      <c r="D198" s="781">
        <v>4680115881563</v>
      </c>
      <c r="E198" s="782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40</v>
      </c>
      <c r="Y198" s="778">
        <f t="shared" si="36"/>
        <v>42</v>
      </c>
      <c r="Z198" s="36">
        <f>IFERROR(IF(Y198=0,"",ROUNDUP(Y198/H198,0)*0.00753),"")</f>
        <v>7.5300000000000006E-2</v>
      </c>
      <c r="AA198" s="56"/>
      <c r="AB198" s="57"/>
      <c r="AC198" s="259" t="s">
        <v>354</v>
      </c>
      <c r="AG198" s="64"/>
      <c r="AJ198" s="68"/>
      <c r="AK198" s="68">
        <v>0</v>
      </c>
      <c r="BB198" s="260" t="s">
        <v>1</v>
      </c>
      <c r="BM198" s="64">
        <f t="shared" si="37"/>
        <v>41.904761904761905</v>
      </c>
      <c r="BN198" s="64">
        <f t="shared" si="38"/>
        <v>44</v>
      </c>
      <c r="BO198" s="64">
        <f t="shared" si="39"/>
        <v>6.1050061050061048E-2</v>
      </c>
      <c r="BP198" s="64">
        <f t="shared" si="40"/>
        <v>6.4102564102564097E-2</v>
      </c>
    </row>
    <row r="199" spans="1:68" ht="27" customHeight="1" x14ac:dyDescent="0.25">
      <c r="A199" s="54" t="s">
        <v>355</v>
      </c>
      <c r="B199" s="54" t="s">
        <v>356</v>
      </c>
      <c r="C199" s="31">
        <v>4301031199</v>
      </c>
      <c r="D199" s="781">
        <v>4680115880986</v>
      </c>
      <c r="E199" s="782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157.5</v>
      </c>
      <c r="Y199" s="778">
        <f t="shared" si="36"/>
        <v>157.5</v>
      </c>
      <c r="Z199" s="36">
        <f>IFERROR(IF(Y199=0,"",ROUNDUP(Y199/H199,0)*0.00502),"")</f>
        <v>0.3765</v>
      </c>
      <c r="AA199" s="56"/>
      <c r="AB199" s="57"/>
      <c r="AC199" s="261" t="s">
        <v>348</v>
      </c>
      <c r="AG199" s="64"/>
      <c r="AJ199" s="68"/>
      <c r="AK199" s="68">
        <v>0</v>
      </c>
      <c r="BB199" s="262" t="s">
        <v>1</v>
      </c>
      <c r="BM199" s="64">
        <f t="shared" si="37"/>
        <v>167.25</v>
      </c>
      <c r="BN199" s="64">
        <f t="shared" si="38"/>
        <v>167.25</v>
      </c>
      <c r="BO199" s="64">
        <f t="shared" si="39"/>
        <v>0.32051282051282054</v>
      </c>
      <c r="BP199" s="64">
        <f t="shared" si="40"/>
        <v>0.32051282051282054</v>
      </c>
    </row>
    <row r="200" spans="1:68" ht="27" customHeight="1" x14ac:dyDescent="0.25">
      <c r="A200" s="54" t="s">
        <v>357</v>
      </c>
      <c r="B200" s="54" t="s">
        <v>358</v>
      </c>
      <c r="C200" s="31">
        <v>4301031205</v>
      </c>
      <c r="D200" s="781">
        <v>4680115881785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192.5</v>
      </c>
      <c r="Y200" s="778">
        <f t="shared" si="36"/>
        <v>193.20000000000002</v>
      </c>
      <c r="Z200" s="36">
        <f>IFERROR(IF(Y200=0,"",ROUNDUP(Y200/H200,0)*0.00502),"")</f>
        <v>0.46184000000000003</v>
      </c>
      <c r="AA200" s="56"/>
      <c r="AB200" s="57"/>
      <c r="AC200" s="263" t="s">
        <v>351</v>
      </c>
      <c r="AG200" s="64"/>
      <c r="AJ200" s="68"/>
      <c r="AK200" s="68">
        <v>0</v>
      </c>
      <c r="BB200" s="264" t="s">
        <v>1</v>
      </c>
      <c r="BM200" s="64">
        <f t="shared" si="37"/>
        <v>204.41666666666666</v>
      </c>
      <c r="BN200" s="64">
        <f t="shared" si="38"/>
        <v>205.16</v>
      </c>
      <c r="BO200" s="64">
        <f t="shared" si="39"/>
        <v>0.39173789173789175</v>
      </c>
      <c r="BP200" s="64">
        <f t="shared" si="40"/>
        <v>0.39316239316239321</v>
      </c>
    </row>
    <row r="201" spans="1:68" ht="27" customHeight="1" x14ac:dyDescent="0.25">
      <c r="A201" s="54" t="s">
        <v>359</v>
      </c>
      <c r="B201" s="54" t="s">
        <v>360</v>
      </c>
      <c r="C201" s="31">
        <v>4301031202</v>
      </c>
      <c r="D201" s="781">
        <v>4680115881679</v>
      </c>
      <c r="E201" s="782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192.5</v>
      </c>
      <c r="Y201" s="778">
        <f t="shared" si="36"/>
        <v>193.20000000000002</v>
      </c>
      <c r="Z201" s="36">
        <f>IFERROR(IF(Y201=0,"",ROUNDUP(Y201/H201,0)*0.00502),"")</f>
        <v>0.46184000000000003</v>
      </c>
      <c r="AA201" s="56"/>
      <c r="AB201" s="57"/>
      <c r="AC201" s="265" t="s">
        <v>354</v>
      </c>
      <c r="AG201" s="64"/>
      <c r="AJ201" s="68"/>
      <c r="AK201" s="68">
        <v>0</v>
      </c>
      <c r="BB201" s="266" t="s">
        <v>1</v>
      </c>
      <c r="BM201" s="64">
        <f t="shared" si="37"/>
        <v>201.66666666666669</v>
      </c>
      <c r="BN201" s="64">
        <f t="shared" si="38"/>
        <v>202.40000000000003</v>
      </c>
      <c r="BO201" s="64">
        <f t="shared" si="39"/>
        <v>0.39173789173789175</v>
      </c>
      <c r="BP201" s="64">
        <f t="shared" si="40"/>
        <v>0.39316239316239321</v>
      </c>
    </row>
    <row r="202" spans="1:68" ht="27" hidden="1" customHeight="1" x14ac:dyDescent="0.25">
      <c r="A202" s="54" t="s">
        <v>361</v>
      </c>
      <c r="B202" s="54" t="s">
        <v>362</v>
      </c>
      <c r="C202" s="31">
        <v>4301031158</v>
      </c>
      <c r="D202" s="781">
        <v>4680115880191</v>
      </c>
      <c r="E202" s="782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354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363</v>
      </c>
      <c r="B203" s="54" t="s">
        <v>364</v>
      </c>
      <c r="C203" s="31">
        <v>4301031245</v>
      </c>
      <c r="D203" s="781">
        <v>4680115883963</v>
      </c>
      <c r="E203" s="782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1"/>
      <c r="P204" s="783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291.66666666666663</v>
      </c>
      <c r="Y204" s="779">
        <f>IFERROR(Y196/H196,"0")+IFERROR(Y197/H197,"0")+IFERROR(Y198/H198,"0")+IFERROR(Y199/H199,"0")+IFERROR(Y200/H200,"0")+IFERROR(Y201/H201,"0")+IFERROR(Y202/H202,"0")+IFERROR(Y203/H203,"0")</f>
        <v>294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1.5637300000000001</v>
      </c>
      <c r="AA204" s="780"/>
      <c r="AB204" s="780"/>
      <c r="AC204" s="780"/>
    </row>
    <row r="205" spans="1:68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1"/>
      <c r="P205" s="783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79">
        <f>IFERROR(SUM(X196:X203),"0")</f>
        <v>682.5</v>
      </c>
      <c r="Y205" s="779">
        <f>IFERROR(SUM(Y196:Y203),"0")</f>
        <v>690.90000000000009</v>
      </c>
      <c r="Z205" s="37"/>
      <c r="AA205" s="780"/>
      <c r="AB205" s="780"/>
      <c r="AC205" s="780"/>
    </row>
    <row r="206" spans="1:68" ht="16.5" hidden="1" customHeight="1" x14ac:dyDescent="0.25">
      <c r="A206" s="794" t="s">
        <v>366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2"/>
      <c r="AB206" s="772"/>
      <c r="AC206" s="772"/>
    </row>
    <row r="207" spans="1:68" ht="14.25" hidden="1" customHeight="1" x14ac:dyDescent="0.25">
      <c r="A207" s="802" t="s">
        <v>114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3"/>
      <c r="AB207" s="773"/>
      <c r="AC207" s="773"/>
    </row>
    <row r="208" spans="1:68" ht="27" hidden="1" customHeight="1" x14ac:dyDescent="0.25">
      <c r="A208" s="54" t="s">
        <v>367</v>
      </c>
      <c r="B208" s="54" t="s">
        <v>368</v>
      </c>
      <c r="C208" s="31">
        <v>4301011450</v>
      </c>
      <c r="D208" s="781">
        <v>4680115881402</v>
      </c>
      <c r="E208" s="782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369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370</v>
      </c>
      <c r="B209" s="54" t="s">
        <v>371</v>
      </c>
      <c r="C209" s="31">
        <v>4301011767</v>
      </c>
      <c r="D209" s="781">
        <v>4680115881396</v>
      </c>
      <c r="E209" s="782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369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1"/>
      <c r="P210" s="783" t="s">
        <v>71</v>
      </c>
      <c r="Q210" s="784"/>
      <c r="R210" s="784"/>
      <c r="S210" s="784"/>
      <c r="T210" s="784"/>
      <c r="U210" s="784"/>
      <c r="V210" s="785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5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1"/>
      <c r="P211" s="783" t="s">
        <v>71</v>
      </c>
      <c r="Q211" s="784"/>
      <c r="R211" s="784"/>
      <c r="S211" s="784"/>
      <c r="T211" s="784"/>
      <c r="U211" s="784"/>
      <c r="V211" s="785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02" t="s">
        <v>170</v>
      </c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5"/>
      <c r="P212" s="795"/>
      <c r="Q212" s="795"/>
      <c r="R212" s="795"/>
      <c r="S212" s="795"/>
      <c r="T212" s="795"/>
      <c r="U212" s="795"/>
      <c r="V212" s="795"/>
      <c r="W212" s="795"/>
      <c r="X212" s="795"/>
      <c r="Y212" s="795"/>
      <c r="Z212" s="795"/>
      <c r="AA212" s="773"/>
      <c r="AB212" s="773"/>
      <c r="AC212" s="773"/>
    </row>
    <row r="213" spans="1:68" ht="16.5" hidden="1" customHeight="1" x14ac:dyDescent="0.25">
      <c r="A213" s="54" t="s">
        <v>372</v>
      </c>
      <c r="B213" s="54" t="s">
        <v>373</v>
      </c>
      <c r="C213" s="31">
        <v>4301020262</v>
      </c>
      <c r="D213" s="781">
        <v>4680115882935</v>
      </c>
      <c r="E213" s="782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374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375</v>
      </c>
      <c r="B214" s="54" t="s">
        <v>376</v>
      </c>
      <c r="C214" s="31">
        <v>4301020220</v>
      </c>
      <c r="D214" s="781">
        <v>4680115880764</v>
      </c>
      <c r="E214" s="782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374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5"/>
      <c r="C215" s="795"/>
      <c r="D215" s="795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801"/>
      <c r="P215" s="783" t="s">
        <v>71</v>
      </c>
      <c r="Q215" s="784"/>
      <c r="R215" s="784"/>
      <c r="S215" s="784"/>
      <c r="T215" s="784"/>
      <c r="U215" s="784"/>
      <c r="V215" s="785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5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1"/>
      <c r="P216" s="783" t="s">
        <v>71</v>
      </c>
      <c r="Q216" s="784"/>
      <c r="R216" s="784"/>
      <c r="S216" s="784"/>
      <c r="T216" s="784"/>
      <c r="U216" s="784"/>
      <c r="V216" s="785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02" t="s">
        <v>64</v>
      </c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795"/>
      <c r="P217" s="795"/>
      <c r="Q217" s="795"/>
      <c r="R217" s="795"/>
      <c r="S217" s="795"/>
      <c r="T217" s="795"/>
      <c r="U217" s="795"/>
      <c r="V217" s="795"/>
      <c r="W217" s="795"/>
      <c r="X217" s="795"/>
      <c r="Y217" s="795"/>
      <c r="Z217" s="795"/>
      <c r="AA217" s="773"/>
      <c r="AB217" s="773"/>
      <c r="AC217" s="773"/>
    </row>
    <row r="218" spans="1:68" ht="27" customHeight="1" x14ac:dyDescent="0.25">
      <c r="A218" s="54" t="s">
        <v>377</v>
      </c>
      <c r="B218" s="54" t="s">
        <v>378</v>
      </c>
      <c r="C218" s="31">
        <v>4301031224</v>
      </c>
      <c r="D218" s="781">
        <v>4680115882683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140</v>
      </c>
      <c r="Y218" s="778">
        <f t="shared" ref="Y218:Y225" si="41">IFERROR(IF(X218="",0,CEILING((X218/$H218),1)*$H218),"")</f>
        <v>140.4</v>
      </c>
      <c r="Z218" s="36">
        <f>IFERROR(IF(Y218=0,"",ROUNDUP(Y218/H218,0)*0.00902),"")</f>
        <v>0.23452000000000001</v>
      </c>
      <c r="AA218" s="56"/>
      <c r="AB218" s="57"/>
      <c r="AC218" s="279" t="s">
        <v>379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145.44444444444446</v>
      </c>
      <c r="BN218" s="64">
        <f t="shared" ref="BN218:BN225" si="43">IFERROR(Y218*I218/H218,"0")</f>
        <v>145.86000000000001</v>
      </c>
      <c r="BO218" s="64">
        <f t="shared" ref="BO218:BO225" si="44">IFERROR(1/J218*(X218/H218),"0")</f>
        <v>0.19640852974186307</v>
      </c>
      <c r="BP218" s="64">
        <f t="shared" ref="BP218:BP225" si="45">IFERROR(1/J218*(Y218/H218),"0")</f>
        <v>0.19696969696969696</v>
      </c>
    </row>
    <row r="219" spans="1:68" ht="27" customHeight="1" x14ac:dyDescent="0.25">
      <c r="A219" s="54" t="s">
        <v>380</v>
      </c>
      <c r="B219" s="54" t="s">
        <v>381</v>
      </c>
      <c r="C219" s="31">
        <v>4301031230</v>
      </c>
      <c r="D219" s="781">
        <v>4680115882690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160</v>
      </c>
      <c r="Y219" s="778">
        <f t="shared" si="41"/>
        <v>162</v>
      </c>
      <c r="Z219" s="36">
        <f>IFERROR(IF(Y219=0,"",ROUNDUP(Y219/H219,0)*0.00902),"")</f>
        <v>0.27060000000000001</v>
      </c>
      <c r="AA219" s="56"/>
      <c r="AB219" s="57"/>
      <c r="AC219" s="281" t="s">
        <v>382</v>
      </c>
      <c r="AG219" s="64"/>
      <c r="AJ219" s="68"/>
      <c r="AK219" s="68">
        <v>0</v>
      </c>
      <c r="BB219" s="282" t="s">
        <v>1</v>
      </c>
      <c r="BM219" s="64">
        <f t="shared" si="42"/>
        <v>166.22222222222223</v>
      </c>
      <c r="BN219" s="64">
        <f t="shared" si="43"/>
        <v>168.3</v>
      </c>
      <c r="BO219" s="64">
        <f t="shared" si="44"/>
        <v>0.22446689113355778</v>
      </c>
      <c r="BP219" s="64">
        <f t="shared" si="45"/>
        <v>0.22727272727272727</v>
      </c>
    </row>
    <row r="220" spans="1:68" ht="27" customHeight="1" x14ac:dyDescent="0.25">
      <c r="A220" s="54" t="s">
        <v>383</v>
      </c>
      <c r="B220" s="54" t="s">
        <v>384</v>
      </c>
      <c r="C220" s="31">
        <v>4301031220</v>
      </c>
      <c r="D220" s="781">
        <v>4680115882669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380</v>
      </c>
      <c r="Y220" s="778">
        <f t="shared" si="41"/>
        <v>383.40000000000003</v>
      </c>
      <c r="Z220" s="36">
        <f>IFERROR(IF(Y220=0,"",ROUNDUP(Y220/H220,0)*0.00902),"")</f>
        <v>0.64041999999999999</v>
      </c>
      <c r="AA220" s="56"/>
      <c r="AB220" s="57"/>
      <c r="AC220" s="283" t="s">
        <v>385</v>
      </c>
      <c r="AG220" s="64"/>
      <c r="AJ220" s="68"/>
      <c r="AK220" s="68">
        <v>0</v>
      </c>
      <c r="BB220" s="284" t="s">
        <v>1</v>
      </c>
      <c r="BM220" s="64">
        <f t="shared" si="42"/>
        <v>394.77777777777777</v>
      </c>
      <c r="BN220" s="64">
        <f t="shared" si="43"/>
        <v>398.31</v>
      </c>
      <c r="BO220" s="64">
        <f t="shared" si="44"/>
        <v>0.53310886644219979</v>
      </c>
      <c r="BP220" s="64">
        <f t="shared" si="45"/>
        <v>0.53787878787878785</v>
      </c>
    </row>
    <row r="221" spans="1:68" ht="27" customHeight="1" x14ac:dyDescent="0.25">
      <c r="A221" s="54" t="s">
        <v>386</v>
      </c>
      <c r="B221" s="54" t="s">
        <v>387</v>
      </c>
      <c r="C221" s="31">
        <v>4301031221</v>
      </c>
      <c r="D221" s="781">
        <v>4680115882676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140</v>
      </c>
      <c r="Y221" s="778">
        <f t="shared" si="41"/>
        <v>140.4</v>
      </c>
      <c r="Z221" s="36">
        <f>IFERROR(IF(Y221=0,"",ROUNDUP(Y221/H221,0)*0.00902),"")</f>
        <v>0.23452000000000001</v>
      </c>
      <c r="AA221" s="56"/>
      <c r="AB221" s="57"/>
      <c r="AC221" s="285" t="s">
        <v>388</v>
      </c>
      <c r="AG221" s="64"/>
      <c r="AJ221" s="68"/>
      <c r="AK221" s="68">
        <v>0</v>
      </c>
      <c r="BB221" s="286" t="s">
        <v>1</v>
      </c>
      <c r="BM221" s="64">
        <f t="shared" si="42"/>
        <v>145.44444444444446</v>
      </c>
      <c r="BN221" s="64">
        <f t="shared" si="43"/>
        <v>145.86000000000001</v>
      </c>
      <c r="BO221" s="64">
        <f t="shared" si="44"/>
        <v>0.19640852974186307</v>
      </c>
      <c r="BP221" s="64">
        <f t="shared" si="45"/>
        <v>0.19696969696969696</v>
      </c>
    </row>
    <row r="222" spans="1:68" ht="27" customHeight="1" x14ac:dyDescent="0.25">
      <c r="A222" s="54" t="s">
        <v>389</v>
      </c>
      <c r="B222" s="54" t="s">
        <v>390</v>
      </c>
      <c r="C222" s="31">
        <v>4301031223</v>
      </c>
      <c r="D222" s="781">
        <v>4680115884014</v>
      </c>
      <c r="E222" s="782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75</v>
      </c>
      <c r="Y222" s="778">
        <f t="shared" si="41"/>
        <v>75.600000000000009</v>
      </c>
      <c r="Z222" s="36">
        <f>IFERROR(IF(Y222=0,"",ROUNDUP(Y222/H222,0)*0.00502),"")</f>
        <v>0.21084</v>
      </c>
      <c r="AA222" s="56"/>
      <c r="AB222" s="57"/>
      <c r="AC222" s="287" t="s">
        <v>379</v>
      </c>
      <c r="AG222" s="64"/>
      <c r="AJ222" s="68"/>
      <c r="AK222" s="68">
        <v>0</v>
      </c>
      <c r="BB222" s="288" t="s">
        <v>1</v>
      </c>
      <c r="BM222" s="64">
        <f t="shared" si="42"/>
        <v>80.416666666666671</v>
      </c>
      <c r="BN222" s="64">
        <f t="shared" si="43"/>
        <v>81.06</v>
      </c>
      <c r="BO222" s="64">
        <f t="shared" si="44"/>
        <v>0.17806267806267806</v>
      </c>
      <c r="BP222" s="64">
        <f t="shared" si="45"/>
        <v>0.17948717948717954</v>
      </c>
    </row>
    <row r="223" spans="1:68" ht="27" customHeight="1" x14ac:dyDescent="0.25">
      <c r="A223" s="54" t="s">
        <v>391</v>
      </c>
      <c r="B223" s="54" t="s">
        <v>392</v>
      </c>
      <c r="C223" s="31">
        <v>4301031222</v>
      </c>
      <c r="D223" s="781">
        <v>4680115884007</v>
      </c>
      <c r="E223" s="782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66</v>
      </c>
      <c r="Y223" s="778">
        <f t="shared" si="41"/>
        <v>66.600000000000009</v>
      </c>
      <c r="Z223" s="36">
        <f>IFERROR(IF(Y223=0,"",ROUNDUP(Y223/H223,0)*0.00502),"")</f>
        <v>0.18574000000000002</v>
      </c>
      <c r="AA223" s="56"/>
      <c r="AB223" s="57"/>
      <c r="AC223" s="289" t="s">
        <v>382</v>
      </c>
      <c r="AG223" s="64"/>
      <c r="AJ223" s="68"/>
      <c r="AK223" s="68">
        <v>0</v>
      </c>
      <c r="BB223" s="290" t="s">
        <v>1</v>
      </c>
      <c r="BM223" s="64">
        <f t="shared" si="42"/>
        <v>69.666666666666657</v>
      </c>
      <c r="BN223" s="64">
        <f t="shared" si="43"/>
        <v>70.3</v>
      </c>
      <c r="BO223" s="64">
        <f t="shared" si="44"/>
        <v>0.15669515669515671</v>
      </c>
      <c r="BP223" s="64">
        <f t="shared" si="45"/>
        <v>0.15811965811965817</v>
      </c>
    </row>
    <row r="224" spans="1:68" ht="27" customHeight="1" x14ac:dyDescent="0.25">
      <c r="A224" s="54" t="s">
        <v>393</v>
      </c>
      <c r="B224" s="54" t="s">
        <v>394</v>
      </c>
      <c r="C224" s="31">
        <v>4301031229</v>
      </c>
      <c r="D224" s="781">
        <v>4680115884038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75</v>
      </c>
      <c r="Y224" s="778">
        <f t="shared" si="41"/>
        <v>75.600000000000009</v>
      </c>
      <c r="Z224" s="36">
        <f>IFERROR(IF(Y224=0,"",ROUNDUP(Y224/H224,0)*0.00502),"")</f>
        <v>0.21084</v>
      </c>
      <c r="AA224" s="56"/>
      <c r="AB224" s="57"/>
      <c r="AC224" s="291" t="s">
        <v>385</v>
      </c>
      <c r="AG224" s="64"/>
      <c r="AJ224" s="68"/>
      <c r="AK224" s="68">
        <v>0</v>
      </c>
      <c r="BB224" s="292" t="s">
        <v>1</v>
      </c>
      <c r="BM224" s="64">
        <f t="shared" si="42"/>
        <v>79.166666666666671</v>
      </c>
      <c r="BN224" s="64">
        <f t="shared" si="43"/>
        <v>79.800000000000011</v>
      </c>
      <c r="BO224" s="64">
        <f t="shared" si="44"/>
        <v>0.17806267806267806</v>
      </c>
      <c r="BP224" s="64">
        <f t="shared" si="45"/>
        <v>0.17948717948717954</v>
      </c>
    </row>
    <row r="225" spans="1:68" ht="27" customHeight="1" x14ac:dyDescent="0.25">
      <c r="A225" s="54" t="s">
        <v>395</v>
      </c>
      <c r="B225" s="54" t="s">
        <v>396</v>
      </c>
      <c r="C225" s="31">
        <v>4301031225</v>
      </c>
      <c r="D225" s="781">
        <v>4680115884021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60</v>
      </c>
      <c r="Y225" s="778">
        <f t="shared" si="41"/>
        <v>61.2</v>
      </c>
      <c r="Z225" s="36">
        <f>IFERROR(IF(Y225=0,"",ROUNDUP(Y225/H225,0)*0.00502),"")</f>
        <v>0.17068</v>
      </c>
      <c r="AA225" s="56"/>
      <c r="AB225" s="57"/>
      <c r="AC225" s="293" t="s">
        <v>388</v>
      </c>
      <c r="AG225" s="64"/>
      <c r="AJ225" s="68"/>
      <c r="AK225" s="68">
        <v>0</v>
      </c>
      <c r="BB225" s="294" t="s">
        <v>1</v>
      </c>
      <c r="BM225" s="64">
        <f t="shared" si="42"/>
        <v>63.333333333333329</v>
      </c>
      <c r="BN225" s="64">
        <f t="shared" si="43"/>
        <v>64.599999999999994</v>
      </c>
      <c r="BO225" s="64">
        <f t="shared" si="44"/>
        <v>0.14245014245014248</v>
      </c>
      <c r="BP225" s="64">
        <f t="shared" si="45"/>
        <v>0.14529914529914531</v>
      </c>
    </row>
    <row r="226" spans="1:68" x14ac:dyDescent="0.2">
      <c r="A226" s="800"/>
      <c r="B226" s="795"/>
      <c r="C226" s="795"/>
      <c r="D226" s="795"/>
      <c r="E226" s="795"/>
      <c r="F226" s="795"/>
      <c r="G226" s="795"/>
      <c r="H226" s="795"/>
      <c r="I226" s="795"/>
      <c r="J226" s="795"/>
      <c r="K226" s="795"/>
      <c r="L226" s="795"/>
      <c r="M226" s="795"/>
      <c r="N226" s="795"/>
      <c r="O226" s="801"/>
      <c r="P226" s="783" t="s">
        <v>71</v>
      </c>
      <c r="Q226" s="784"/>
      <c r="R226" s="784"/>
      <c r="S226" s="784"/>
      <c r="T226" s="784"/>
      <c r="U226" s="784"/>
      <c r="V226" s="785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305.18518518518516</v>
      </c>
      <c r="Y226" s="779">
        <f>IFERROR(Y218/H218,"0")+IFERROR(Y219/H219,"0")+IFERROR(Y220/H220,"0")+IFERROR(Y221/H221,"0")+IFERROR(Y222/H222,"0")+IFERROR(Y223/H223,"0")+IFERROR(Y224/H224,"0")+IFERROR(Y225/H225,"0")</f>
        <v>308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2.1581600000000001</v>
      </c>
      <c r="AA226" s="780"/>
      <c r="AB226" s="780"/>
      <c r="AC226" s="780"/>
    </row>
    <row r="227" spans="1:68" x14ac:dyDescent="0.2">
      <c r="A227" s="795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1"/>
      <c r="P227" s="783" t="s">
        <v>71</v>
      </c>
      <c r="Q227" s="784"/>
      <c r="R227" s="784"/>
      <c r="S227" s="784"/>
      <c r="T227" s="784"/>
      <c r="U227" s="784"/>
      <c r="V227" s="785"/>
      <c r="W227" s="37" t="s">
        <v>69</v>
      </c>
      <c r="X227" s="779">
        <f>IFERROR(SUM(X218:X225),"0")</f>
        <v>1096</v>
      </c>
      <c r="Y227" s="779">
        <f>IFERROR(SUM(Y218:Y225),"0")</f>
        <v>1105.2</v>
      </c>
      <c r="Z227" s="37"/>
      <c r="AA227" s="780"/>
      <c r="AB227" s="780"/>
      <c r="AC227" s="780"/>
    </row>
    <row r="228" spans="1:68" ht="14.25" hidden="1" customHeight="1" x14ac:dyDescent="0.25">
      <c r="A228" s="802" t="s">
        <v>73</v>
      </c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795"/>
      <c r="P228" s="795"/>
      <c r="Q228" s="795"/>
      <c r="R228" s="795"/>
      <c r="S228" s="795"/>
      <c r="T228" s="795"/>
      <c r="U228" s="795"/>
      <c r="V228" s="795"/>
      <c r="W228" s="795"/>
      <c r="X228" s="795"/>
      <c r="Y228" s="795"/>
      <c r="Z228" s="795"/>
      <c r="AA228" s="773"/>
      <c r="AB228" s="773"/>
      <c r="AC228" s="773"/>
    </row>
    <row r="229" spans="1:68" ht="27" hidden="1" customHeight="1" x14ac:dyDescent="0.25">
      <c r="A229" s="54" t="s">
        <v>397</v>
      </c>
      <c r="B229" s="54" t="s">
        <v>398</v>
      </c>
      <c r="C229" s="31">
        <v>4301051408</v>
      </c>
      <c r="D229" s="781">
        <v>4680115881594</v>
      </c>
      <c r="E229" s="782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399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hidden="1" customHeight="1" x14ac:dyDescent="0.25">
      <c r="A230" s="54" t="s">
        <v>400</v>
      </c>
      <c r="B230" s="54" t="s">
        <v>401</v>
      </c>
      <c r="C230" s="31">
        <v>4301051754</v>
      </c>
      <c r="D230" s="781">
        <v>4680115880962</v>
      </c>
      <c r="E230" s="782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403</v>
      </c>
      <c r="B231" s="54" t="s">
        <v>404</v>
      </c>
      <c r="C231" s="31">
        <v>4301051411</v>
      </c>
      <c r="D231" s="781">
        <v>4680115881617</v>
      </c>
      <c r="E231" s="782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406</v>
      </c>
      <c r="B232" s="54" t="s">
        <v>407</v>
      </c>
      <c r="C232" s="31">
        <v>4301051632</v>
      </c>
      <c r="D232" s="781">
        <v>4680115880573</v>
      </c>
      <c r="E232" s="782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120</v>
      </c>
      <c r="Y232" s="778">
        <f t="shared" si="46"/>
        <v>121.79999999999998</v>
      </c>
      <c r="Z232" s="36">
        <f>IFERROR(IF(Y232=0,"",ROUNDUP(Y232/H232,0)*0.02175),"")</f>
        <v>0.30449999999999999</v>
      </c>
      <c r="AA232" s="56"/>
      <c r="AB232" s="57"/>
      <c r="AC232" s="301" t="s">
        <v>408</v>
      </c>
      <c r="AG232" s="64"/>
      <c r="AJ232" s="68"/>
      <c r="AK232" s="68">
        <v>0</v>
      </c>
      <c r="BB232" s="302" t="s">
        <v>1</v>
      </c>
      <c r="BM232" s="64">
        <f t="shared" si="47"/>
        <v>127.77931034482758</v>
      </c>
      <c r="BN232" s="64">
        <f t="shared" si="48"/>
        <v>129.69599999999997</v>
      </c>
      <c r="BO232" s="64">
        <f t="shared" si="49"/>
        <v>0.24630541871921183</v>
      </c>
      <c r="BP232" s="64">
        <f t="shared" si="50"/>
        <v>0.25</v>
      </c>
    </row>
    <row r="233" spans="1:68" ht="27" customHeight="1" x14ac:dyDescent="0.25">
      <c r="A233" s="54" t="s">
        <v>409</v>
      </c>
      <c r="B233" s="54" t="s">
        <v>410</v>
      </c>
      <c r="C233" s="31">
        <v>4301051407</v>
      </c>
      <c r="D233" s="781">
        <v>4680115882195</v>
      </c>
      <c r="E233" s="782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400</v>
      </c>
      <c r="Y233" s="778">
        <f t="shared" si="46"/>
        <v>400.8</v>
      </c>
      <c r="Z233" s="36">
        <f t="shared" ref="Z233:Z239" si="51">IFERROR(IF(Y233=0,"",ROUNDUP(Y233/H233,0)*0.00753),"")</f>
        <v>1.2575100000000001</v>
      </c>
      <c r="AA233" s="56"/>
      <c r="AB233" s="57"/>
      <c r="AC233" s="303" t="s">
        <v>399</v>
      </c>
      <c r="AG233" s="64"/>
      <c r="AJ233" s="68"/>
      <c r="AK233" s="68">
        <v>0</v>
      </c>
      <c r="BB233" s="304" t="s">
        <v>1</v>
      </c>
      <c r="BM233" s="64">
        <f t="shared" si="47"/>
        <v>448.33333333333337</v>
      </c>
      <c r="BN233" s="64">
        <f t="shared" si="48"/>
        <v>449.23</v>
      </c>
      <c r="BO233" s="64">
        <f t="shared" si="49"/>
        <v>1.0683760683760684</v>
      </c>
      <c r="BP233" s="64">
        <f t="shared" si="50"/>
        <v>1.0705128205128205</v>
      </c>
    </row>
    <row r="234" spans="1:68" ht="37.5" hidden="1" customHeight="1" x14ac:dyDescent="0.25">
      <c r="A234" s="54" t="s">
        <v>411</v>
      </c>
      <c r="B234" s="54" t="s">
        <v>412</v>
      </c>
      <c r="C234" s="31">
        <v>4301051752</v>
      </c>
      <c r="D234" s="781">
        <v>4680115882607</v>
      </c>
      <c r="E234" s="782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153</v>
      </c>
      <c r="N234" s="33"/>
      <c r="O234" s="32">
        <v>45</v>
      </c>
      <c r="P234" s="8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414</v>
      </c>
      <c r="B235" s="54" t="s">
        <v>415</v>
      </c>
      <c r="C235" s="31">
        <v>4301051630</v>
      </c>
      <c r="D235" s="781">
        <v>4680115880092</v>
      </c>
      <c r="E235" s="782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0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440</v>
      </c>
      <c r="Y235" s="778">
        <f t="shared" si="46"/>
        <v>441.59999999999997</v>
      </c>
      <c r="Z235" s="36">
        <f t="shared" si="51"/>
        <v>1.3855200000000001</v>
      </c>
      <c r="AA235" s="56"/>
      <c r="AB235" s="57"/>
      <c r="AC235" s="307" t="s">
        <v>416</v>
      </c>
      <c r="AG235" s="64"/>
      <c r="AJ235" s="68"/>
      <c r="AK235" s="68">
        <v>0</v>
      </c>
      <c r="BB235" s="308" t="s">
        <v>1</v>
      </c>
      <c r="BM235" s="64">
        <f t="shared" si="47"/>
        <v>489.86666666666673</v>
      </c>
      <c r="BN235" s="64">
        <f t="shared" si="48"/>
        <v>491.64799999999997</v>
      </c>
      <c r="BO235" s="64">
        <f t="shared" si="49"/>
        <v>1.1752136752136753</v>
      </c>
      <c r="BP235" s="64">
        <f t="shared" si="50"/>
        <v>1.1794871794871795</v>
      </c>
    </row>
    <row r="236" spans="1:68" ht="27" hidden="1" customHeight="1" x14ac:dyDescent="0.25">
      <c r="A236" s="54" t="s">
        <v>417</v>
      </c>
      <c r="B236" s="54" t="s">
        <v>418</v>
      </c>
      <c r="C236" s="31">
        <v>4301051631</v>
      </c>
      <c r="D236" s="781">
        <v>4680115880221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419</v>
      </c>
      <c r="B237" s="54" t="s">
        <v>420</v>
      </c>
      <c r="C237" s="31">
        <v>4301051749</v>
      </c>
      <c r="D237" s="781">
        <v>4680115882942</v>
      </c>
      <c r="E237" s="782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402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421</v>
      </c>
      <c r="B238" s="54" t="s">
        <v>422</v>
      </c>
      <c r="C238" s="31">
        <v>4301051753</v>
      </c>
      <c r="D238" s="781">
        <v>4680115880504</v>
      </c>
      <c r="E238" s="782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160</v>
      </c>
      <c r="Y238" s="778">
        <f t="shared" si="46"/>
        <v>160.79999999999998</v>
      </c>
      <c r="Z238" s="36">
        <f t="shared" si="51"/>
        <v>0.50451000000000001</v>
      </c>
      <c r="AA238" s="56"/>
      <c r="AB238" s="57"/>
      <c r="AC238" s="313" t="s">
        <v>402</v>
      </c>
      <c r="AG238" s="64"/>
      <c r="AJ238" s="68"/>
      <c r="AK238" s="68">
        <v>0</v>
      </c>
      <c r="BB238" s="314" t="s">
        <v>1</v>
      </c>
      <c r="BM238" s="64">
        <f t="shared" si="47"/>
        <v>178.13333333333335</v>
      </c>
      <c r="BN238" s="64">
        <f t="shared" si="48"/>
        <v>179.024</v>
      </c>
      <c r="BO238" s="64">
        <f t="shared" si="49"/>
        <v>0.42735042735042739</v>
      </c>
      <c r="BP238" s="64">
        <f t="shared" si="50"/>
        <v>0.42948717948717946</v>
      </c>
    </row>
    <row r="239" spans="1:68" ht="27" customHeight="1" x14ac:dyDescent="0.25">
      <c r="A239" s="54" t="s">
        <v>423</v>
      </c>
      <c r="B239" s="54" t="s">
        <v>424</v>
      </c>
      <c r="C239" s="31">
        <v>4301051410</v>
      </c>
      <c r="D239" s="781">
        <v>4680115882164</v>
      </c>
      <c r="E239" s="782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320</v>
      </c>
      <c r="Y239" s="778">
        <f t="shared" si="46"/>
        <v>321.59999999999997</v>
      </c>
      <c r="Z239" s="36">
        <f t="shared" si="51"/>
        <v>1.00902</v>
      </c>
      <c r="AA239" s="56"/>
      <c r="AB239" s="57"/>
      <c r="AC239" s="315" t="s">
        <v>425</v>
      </c>
      <c r="AG239" s="64"/>
      <c r="AJ239" s="68"/>
      <c r="AK239" s="68">
        <v>0</v>
      </c>
      <c r="BB239" s="316" t="s">
        <v>1</v>
      </c>
      <c r="BM239" s="64">
        <f t="shared" si="47"/>
        <v>357.06666666666672</v>
      </c>
      <c r="BN239" s="64">
        <f t="shared" si="48"/>
        <v>358.85199999999998</v>
      </c>
      <c r="BO239" s="64">
        <f t="shared" si="49"/>
        <v>0.85470085470085477</v>
      </c>
      <c r="BP239" s="64">
        <f t="shared" si="50"/>
        <v>0.85897435897435892</v>
      </c>
    </row>
    <row r="240" spans="1:68" x14ac:dyDescent="0.2">
      <c r="A240" s="800"/>
      <c r="B240" s="795"/>
      <c r="C240" s="795"/>
      <c r="D240" s="795"/>
      <c r="E240" s="795"/>
      <c r="F240" s="795"/>
      <c r="G240" s="795"/>
      <c r="H240" s="795"/>
      <c r="I240" s="795"/>
      <c r="J240" s="795"/>
      <c r="K240" s="795"/>
      <c r="L240" s="795"/>
      <c r="M240" s="795"/>
      <c r="N240" s="795"/>
      <c r="O240" s="801"/>
      <c r="P240" s="783" t="s">
        <v>71</v>
      </c>
      <c r="Q240" s="784"/>
      <c r="R240" s="784"/>
      <c r="S240" s="784"/>
      <c r="T240" s="784"/>
      <c r="U240" s="784"/>
      <c r="V240" s="785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563.79310344827593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566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4.4610599999999998</v>
      </c>
      <c r="AA240" s="780"/>
      <c r="AB240" s="780"/>
      <c r="AC240" s="780"/>
    </row>
    <row r="241" spans="1:68" x14ac:dyDescent="0.2">
      <c r="A241" s="795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1"/>
      <c r="P241" s="783" t="s">
        <v>71</v>
      </c>
      <c r="Q241" s="784"/>
      <c r="R241" s="784"/>
      <c r="S241" s="784"/>
      <c r="T241" s="784"/>
      <c r="U241" s="784"/>
      <c r="V241" s="785"/>
      <c r="W241" s="37" t="s">
        <v>69</v>
      </c>
      <c r="X241" s="779">
        <f>IFERROR(SUM(X229:X239),"0")</f>
        <v>1440</v>
      </c>
      <c r="Y241" s="779">
        <f>IFERROR(SUM(Y229:Y239),"0")</f>
        <v>1446.6</v>
      </c>
      <c r="Z241" s="37"/>
      <c r="AA241" s="780"/>
      <c r="AB241" s="780"/>
      <c r="AC241" s="780"/>
    </row>
    <row r="242" spans="1:68" ht="14.25" hidden="1" customHeight="1" x14ac:dyDescent="0.25">
      <c r="A242" s="802" t="s">
        <v>216</v>
      </c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795"/>
      <c r="P242" s="795"/>
      <c r="Q242" s="795"/>
      <c r="R242" s="795"/>
      <c r="S242" s="795"/>
      <c r="T242" s="795"/>
      <c r="U242" s="795"/>
      <c r="V242" s="795"/>
      <c r="W242" s="795"/>
      <c r="X242" s="795"/>
      <c r="Y242" s="795"/>
      <c r="Z242" s="795"/>
      <c r="AA242" s="773"/>
      <c r="AB242" s="773"/>
      <c r="AC242" s="773"/>
    </row>
    <row r="243" spans="1:68" ht="16.5" hidden="1" customHeight="1" x14ac:dyDescent="0.25">
      <c r="A243" s="54" t="s">
        <v>426</v>
      </c>
      <c r="B243" s="54" t="s">
        <v>427</v>
      </c>
      <c r="C243" s="31">
        <v>4301060360</v>
      </c>
      <c r="D243" s="781">
        <v>4680115882874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428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426</v>
      </c>
      <c r="B244" s="54" t="s">
        <v>429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430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431</v>
      </c>
      <c r="B245" s="54" t="s">
        <v>432</v>
      </c>
      <c r="C245" s="31">
        <v>4301060359</v>
      </c>
      <c r="D245" s="781">
        <v>4680115884434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433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434</v>
      </c>
      <c r="B246" s="54" t="s">
        <v>435</v>
      </c>
      <c r="C246" s="31">
        <v>4301060375</v>
      </c>
      <c r="D246" s="781">
        <v>4680115880818</v>
      </c>
      <c r="E246" s="782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80</v>
      </c>
      <c r="Y246" s="778">
        <f>IFERROR(IF(X246="",0,CEILING((X246/$H246),1)*$H246),"")</f>
        <v>81.599999999999994</v>
      </c>
      <c r="Z246" s="36">
        <f>IFERROR(IF(Y246=0,"",ROUNDUP(Y246/H246,0)*0.00753),"")</f>
        <v>0.25602000000000003</v>
      </c>
      <c r="AA246" s="56"/>
      <c r="AB246" s="57"/>
      <c r="AC246" s="323" t="s">
        <v>436</v>
      </c>
      <c r="AG246" s="64"/>
      <c r="AJ246" s="68"/>
      <c r="AK246" s="68">
        <v>0</v>
      </c>
      <c r="BB246" s="324" t="s">
        <v>1</v>
      </c>
      <c r="BM246" s="64">
        <f>IFERROR(X246*I246/H246,"0")</f>
        <v>89.066666666666677</v>
      </c>
      <c r="BN246" s="64">
        <f>IFERROR(Y246*I246/H246,"0")</f>
        <v>90.847999999999999</v>
      </c>
      <c r="BO246" s="64">
        <f>IFERROR(1/J246*(X246/H246),"0")</f>
        <v>0.21367521367521369</v>
      </c>
      <c r="BP246" s="64">
        <f>IFERROR(1/J246*(Y246/H246),"0")</f>
        <v>0.21794871794871795</v>
      </c>
    </row>
    <row r="247" spans="1:68" ht="27" customHeight="1" x14ac:dyDescent="0.25">
      <c r="A247" s="54" t="s">
        <v>437</v>
      </c>
      <c r="B247" s="54" t="s">
        <v>438</v>
      </c>
      <c r="C247" s="31">
        <v>4301060389</v>
      </c>
      <c r="D247" s="781">
        <v>4680115880801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1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40</v>
      </c>
      <c r="Y247" s="778">
        <f>IFERROR(IF(X247="",0,CEILING((X247/$H247),1)*$H247),"")</f>
        <v>40.799999999999997</v>
      </c>
      <c r="Z247" s="36">
        <f>IFERROR(IF(Y247=0,"",ROUNDUP(Y247/H247,0)*0.00753),"")</f>
        <v>0.12801000000000001</v>
      </c>
      <c r="AA247" s="56"/>
      <c r="AB247" s="57"/>
      <c r="AC247" s="325" t="s">
        <v>439</v>
      </c>
      <c r="AG247" s="64"/>
      <c r="AJ247" s="68"/>
      <c r="AK247" s="68">
        <v>0</v>
      </c>
      <c r="BB247" s="326" t="s">
        <v>1</v>
      </c>
      <c r="BM247" s="64">
        <f>IFERROR(X247*I247/H247,"0")</f>
        <v>44.533333333333339</v>
      </c>
      <c r="BN247" s="64">
        <f>IFERROR(Y247*I247/H247,"0")</f>
        <v>45.423999999999999</v>
      </c>
      <c r="BO247" s="64">
        <f>IFERROR(1/J247*(X247/H247),"0")</f>
        <v>0.10683760683760685</v>
      </c>
      <c r="BP247" s="64">
        <f>IFERROR(1/J247*(Y247/H247),"0")</f>
        <v>0.10897435897435898</v>
      </c>
    </row>
    <row r="248" spans="1:68" x14ac:dyDescent="0.2">
      <c r="A248" s="800"/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801"/>
      <c r="P248" s="783" t="s">
        <v>71</v>
      </c>
      <c r="Q248" s="784"/>
      <c r="R248" s="784"/>
      <c r="S248" s="784"/>
      <c r="T248" s="784"/>
      <c r="U248" s="784"/>
      <c r="V248" s="785"/>
      <c r="W248" s="37" t="s">
        <v>72</v>
      </c>
      <c r="X248" s="779">
        <f>IFERROR(X243/H243,"0")+IFERROR(X244/H244,"0")+IFERROR(X245/H245,"0")+IFERROR(X246/H246,"0")+IFERROR(X247/H247,"0")</f>
        <v>50</v>
      </c>
      <c r="Y248" s="779">
        <f>IFERROR(Y243/H243,"0")+IFERROR(Y244/H244,"0")+IFERROR(Y245/H245,"0")+IFERROR(Y246/H246,"0")+IFERROR(Y247/H247,"0")</f>
        <v>51</v>
      </c>
      <c r="Z248" s="779">
        <f>IFERROR(IF(Z243="",0,Z243),"0")+IFERROR(IF(Z244="",0,Z244),"0")+IFERROR(IF(Z245="",0,Z245),"0")+IFERROR(IF(Z246="",0,Z246),"0")+IFERROR(IF(Z247="",0,Z247),"0")</f>
        <v>0.38403000000000004</v>
      </c>
      <c r="AA248" s="780"/>
      <c r="AB248" s="780"/>
      <c r="AC248" s="780"/>
    </row>
    <row r="249" spans="1:68" x14ac:dyDescent="0.2">
      <c r="A249" s="795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1"/>
      <c r="P249" s="783" t="s">
        <v>71</v>
      </c>
      <c r="Q249" s="784"/>
      <c r="R249" s="784"/>
      <c r="S249" s="784"/>
      <c r="T249" s="784"/>
      <c r="U249" s="784"/>
      <c r="V249" s="785"/>
      <c r="W249" s="37" t="s">
        <v>69</v>
      </c>
      <c r="X249" s="779">
        <f>IFERROR(SUM(X243:X247),"0")</f>
        <v>120</v>
      </c>
      <c r="Y249" s="779">
        <f>IFERROR(SUM(Y243:Y247),"0")</f>
        <v>122.39999999999999</v>
      </c>
      <c r="Z249" s="37"/>
      <c r="AA249" s="780"/>
      <c r="AB249" s="780"/>
      <c r="AC249" s="780"/>
    </row>
    <row r="250" spans="1:68" ht="16.5" hidden="1" customHeight="1" x14ac:dyDescent="0.25">
      <c r="A250" s="794" t="s">
        <v>440</v>
      </c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795"/>
      <c r="P250" s="795"/>
      <c r="Q250" s="795"/>
      <c r="R250" s="795"/>
      <c r="S250" s="795"/>
      <c r="T250" s="795"/>
      <c r="U250" s="795"/>
      <c r="V250" s="795"/>
      <c r="W250" s="795"/>
      <c r="X250" s="795"/>
      <c r="Y250" s="795"/>
      <c r="Z250" s="795"/>
      <c r="AA250" s="772"/>
      <c r="AB250" s="772"/>
      <c r="AC250" s="772"/>
    </row>
    <row r="251" spans="1:68" ht="14.25" hidden="1" customHeight="1" x14ac:dyDescent="0.25">
      <c r="A251" s="802" t="s">
        <v>114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3"/>
      <c r="AB251" s="773"/>
      <c r="AC251" s="773"/>
    </row>
    <row r="252" spans="1:68" ht="27" hidden="1" customHeight="1" x14ac:dyDescent="0.25">
      <c r="A252" s="54" t="s">
        <v>441</v>
      </c>
      <c r="B252" s="54" t="s">
        <v>442</v>
      </c>
      <c r="C252" s="31">
        <v>4301011717</v>
      </c>
      <c r="D252" s="781">
        <v>4680115884274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443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441</v>
      </c>
      <c r="B253" s="54" t="s">
        <v>444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445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446</v>
      </c>
      <c r="B254" s="54" t="s">
        <v>447</v>
      </c>
      <c r="C254" s="31">
        <v>4301011719</v>
      </c>
      <c r="D254" s="781">
        <v>4680115884298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448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449</v>
      </c>
      <c r="B255" s="54" t="s">
        <v>450</v>
      </c>
      <c r="C255" s="31">
        <v>4301011733</v>
      </c>
      <c r="D255" s="781">
        <v>4680115884250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451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449</v>
      </c>
      <c r="B256" s="54" t="s">
        <v>452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6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445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453</v>
      </c>
      <c r="B257" s="54" t="s">
        <v>454</v>
      </c>
      <c r="C257" s="31">
        <v>4301011718</v>
      </c>
      <c r="D257" s="781">
        <v>4680115884281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443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455</v>
      </c>
      <c r="B258" s="54" t="s">
        <v>456</v>
      </c>
      <c r="C258" s="31">
        <v>4301011720</v>
      </c>
      <c r="D258" s="781">
        <v>4680115884199</v>
      </c>
      <c r="E258" s="782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8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448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457</v>
      </c>
      <c r="B259" s="54" t="s">
        <v>458</v>
      </c>
      <c r="C259" s="31">
        <v>4301011716</v>
      </c>
      <c r="D259" s="781">
        <v>4680115884267</v>
      </c>
      <c r="E259" s="782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459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801"/>
      <c r="P260" s="783" t="s">
        <v>71</v>
      </c>
      <c r="Q260" s="784"/>
      <c r="R260" s="784"/>
      <c r="S260" s="784"/>
      <c r="T260" s="784"/>
      <c r="U260" s="784"/>
      <c r="V260" s="785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5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1"/>
      <c r="P261" s="783" t="s">
        <v>71</v>
      </c>
      <c r="Q261" s="784"/>
      <c r="R261" s="784"/>
      <c r="S261" s="784"/>
      <c r="T261" s="784"/>
      <c r="U261" s="784"/>
      <c r="V261" s="785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4" t="s">
        <v>460</v>
      </c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795"/>
      <c r="P262" s="795"/>
      <c r="Q262" s="795"/>
      <c r="R262" s="795"/>
      <c r="S262" s="795"/>
      <c r="T262" s="795"/>
      <c r="U262" s="795"/>
      <c r="V262" s="795"/>
      <c r="W262" s="795"/>
      <c r="X262" s="795"/>
      <c r="Y262" s="795"/>
      <c r="Z262" s="795"/>
      <c r="AA262" s="772"/>
      <c r="AB262" s="772"/>
      <c r="AC262" s="772"/>
    </row>
    <row r="263" spans="1:68" ht="14.25" hidden="1" customHeight="1" x14ac:dyDescent="0.25">
      <c r="A263" s="802" t="s">
        <v>114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3"/>
      <c r="AB263" s="773"/>
      <c r="AC263" s="773"/>
    </row>
    <row r="264" spans="1:68" ht="27" hidden="1" customHeight="1" x14ac:dyDescent="0.25">
      <c r="A264" s="54" t="s">
        <v>461</v>
      </c>
      <c r="B264" s="54" t="s">
        <v>462</v>
      </c>
      <c r="C264" s="31">
        <v>4301011826</v>
      </c>
      <c r="D264" s="781">
        <v>4680115884137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463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461</v>
      </c>
      <c r="B265" s="54" t="s">
        <v>464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465</v>
      </c>
      <c r="B266" s="54" t="s">
        <v>466</v>
      </c>
      <c r="C266" s="31">
        <v>4301011724</v>
      </c>
      <c r="D266" s="781">
        <v>4680115884236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467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468</v>
      </c>
      <c r="B267" s="54" t="s">
        <v>469</v>
      </c>
      <c r="C267" s="31">
        <v>4301011721</v>
      </c>
      <c r="D267" s="781">
        <v>4680115884175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470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468</v>
      </c>
      <c r="B268" s="54" t="s">
        <v>471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7" t="s">
        <v>472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473</v>
      </c>
      <c r="B269" s="54" t="s">
        <v>474</v>
      </c>
      <c r="C269" s="31">
        <v>4301011824</v>
      </c>
      <c r="D269" s="781">
        <v>4680115884144</v>
      </c>
      <c r="E269" s="782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56</v>
      </c>
      <c r="Y269" s="778">
        <f t="shared" si="57"/>
        <v>56</v>
      </c>
      <c r="Z269" s="36">
        <f>IFERROR(IF(Y269=0,"",ROUNDUP(Y269/H269,0)*0.00902),"")</f>
        <v>0.12628</v>
      </c>
      <c r="AA269" s="56"/>
      <c r="AB269" s="57"/>
      <c r="AC269" s="353" t="s">
        <v>463</v>
      </c>
      <c r="AG269" s="64"/>
      <c r="AJ269" s="68"/>
      <c r="AK269" s="68">
        <v>0</v>
      </c>
      <c r="BB269" s="354" t="s">
        <v>1</v>
      </c>
      <c r="BM269" s="64">
        <f t="shared" si="58"/>
        <v>58.94</v>
      </c>
      <c r="BN269" s="64">
        <f t="shared" si="59"/>
        <v>58.94</v>
      </c>
      <c r="BO269" s="64">
        <f t="shared" si="60"/>
        <v>0.10606060606060606</v>
      </c>
      <c r="BP269" s="64">
        <f t="shared" si="61"/>
        <v>0.10606060606060606</v>
      </c>
    </row>
    <row r="270" spans="1:68" ht="27" hidden="1" customHeight="1" x14ac:dyDescent="0.25">
      <c r="A270" s="54" t="s">
        <v>475</v>
      </c>
      <c r="B270" s="54" t="s">
        <v>476</v>
      </c>
      <c r="C270" s="31">
        <v>4301011963</v>
      </c>
      <c r="D270" s="781">
        <v>4680115885288</v>
      </c>
      <c r="E270" s="782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477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478</v>
      </c>
      <c r="B271" s="54" t="s">
        <v>479</v>
      </c>
      <c r="C271" s="31">
        <v>4301011726</v>
      </c>
      <c r="D271" s="781">
        <v>4680115884182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480</v>
      </c>
      <c r="B272" s="54" t="s">
        <v>481</v>
      </c>
      <c r="C272" s="31">
        <v>4301011722</v>
      </c>
      <c r="D272" s="781">
        <v>4680115884205</v>
      </c>
      <c r="E272" s="782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80</v>
      </c>
      <c r="Y272" s="778">
        <f t="shared" si="57"/>
        <v>80</v>
      </c>
      <c r="Z272" s="36">
        <f>IFERROR(IF(Y272=0,"",ROUNDUP(Y272/H272,0)*0.00902),"")</f>
        <v>0.1804</v>
      </c>
      <c r="AA272" s="56"/>
      <c r="AB272" s="57"/>
      <c r="AC272" s="359" t="s">
        <v>470</v>
      </c>
      <c r="AG272" s="64"/>
      <c r="AJ272" s="68"/>
      <c r="AK272" s="68">
        <v>0</v>
      </c>
      <c r="BB272" s="360" t="s">
        <v>1</v>
      </c>
      <c r="BM272" s="64">
        <f t="shared" si="58"/>
        <v>84.2</v>
      </c>
      <c r="BN272" s="64">
        <f t="shared" si="59"/>
        <v>84.2</v>
      </c>
      <c r="BO272" s="64">
        <f t="shared" si="60"/>
        <v>0.15151515151515152</v>
      </c>
      <c r="BP272" s="64">
        <f t="shared" si="61"/>
        <v>0.15151515151515152</v>
      </c>
    </row>
    <row r="273" spans="1:68" x14ac:dyDescent="0.2">
      <c r="A273" s="800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1"/>
      <c r="P273" s="783" t="s">
        <v>71</v>
      </c>
      <c r="Q273" s="784"/>
      <c r="R273" s="784"/>
      <c r="S273" s="784"/>
      <c r="T273" s="784"/>
      <c r="U273" s="784"/>
      <c r="V273" s="785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34</v>
      </c>
      <c r="Y273" s="779">
        <f>IFERROR(Y264/H264,"0")+IFERROR(Y265/H265,"0")+IFERROR(Y266/H266,"0")+IFERROR(Y267/H267,"0")+IFERROR(Y268/H268,"0")+IFERROR(Y269/H269,"0")+IFERROR(Y270/H270,"0")+IFERROR(Y271/H271,"0")+IFERROR(Y272/H272,"0")</f>
        <v>34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0.30668000000000001</v>
      </c>
      <c r="AA273" s="780"/>
      <c r="AB273" s="780"/>
      <c r="AC273" s="780"/>
    </row>
    <row r="274" spans="1:68" x14ac:dyDescent="0.2">
      <c r="A274" s="795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1"/>
      <c r="P274" s="783" t="s">
        <v>71</v>
      </c>
      <c r="Q274" s="784"/>
      <c r="R274" s="784"/>
      <c r="S274" s="784"/>
      <c r="T274" s="784"/>
      <c r="U274" s="784"/>
      <c r="V274" s="785"/>
      <c r="W274" s="37" t="s">
        <v>69</v>
      </c>
      <c r="X274" s="779">
        <f>IFERROR(SUM(X264:X272),"0")</f>
        <v>136</v>
      </c>
      <c r="Y274" s="779">
        <f>IFERROR(SUM(Y264:Y272),"0")</f>
        <v>136</v>
      </c>
      <c r="Z274" s="37"/>
      <c r="AA274" s="780"/>
      <c r="AB274" s="780"/>
      <c r="AC274" s="780"/>
    </row>
    <row r="275" spans="1:68" ht="14.25" hidden="1" customHeight="1" x14ac:dyDescent="0.25">
      <c r="A275" s="802" t="s">
        <v>170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hidden="1" customHeight="1" x14ac:dyDescent="0.25">
      <c r="A276" s="54" t="s">
        <v>482</v>
      </c>
      <c r="B276" s="54" t="s">
        <v>483</v>
      </c>
      <c r="C276" s="31">
        <v>4301020340</v>
      </c>
      <c r="D276" s="781">
        <v>4680115885721</v>
      </c>
      <c r="E276" s="782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19" t="s">
        <v>484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485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0"/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801"/>
      <c r="P277" s="783" t="s">
        <v>71</v>
      </c>
      <c r="Q277" s="784"/>
      <c r="R277" s="784"/>
      <c r="S277" s="784"/>
      <c r="T277" s="784"/>
      <c r="U277" s="784"/>
      <c r="V277" s="785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5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1"/>
      <c r="P278" s="783" t="s">
        <v>71</v>
      </c>
      <c r="Q278" s="784"/>
      <c r="R278" s="784"/>
      <c r="S278" s="784"/>
      <c r="T278" s="784"/>
      <c r="U278" s="784"/>
      <c r="V278" s="785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794" t="s">
        <v>486</v>
      </c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795"/>
      <c r="P279" s="795"/>
      <c r="Q279" s="795"/>
      <c r="R279" s="795"/>
      <c r="S279" s="795"/>
      <c r="T279" s="795"/>
      <c r="U279" s="795"/>
      <c r="V279" s="795"/>
      <c r="W279" s="795"/>
      <c r="X279" s="795"/>
      <c r="Y279" s="795"/>
      <c r="Z279" s="795"/>
      <c r="AA279" s="772"/>
      <c r="AB279" s="772"/>
      <c r="AC279" s="772"/>
    </row>
    <row r="280" spans="1:68" ht="14.25" hidden="1" customHeight="1" x14ac:dyDescent="0.25">
      <c r="A280" s="802" t="s">
        <v>114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3"/>
      <c r="AB280" s="773"/>
      <c r="AC280" s="773"/>
    </row>
    <row r="281" spans="1:68" ht="27" hidden="1" customHeight="1" x14ac:dyDescent="0.25">
      <c r="A281" s="54" t="s">
        <v>487</v>
      </c>
      <c r="B281" s="54" t="s">
        <v>488</v>
      </c>
      <c r="C281" s="31">
        <v>4301011855</v>
      </c>
      <c r="D281" s="781">
        <v>4680115885837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489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490</v>
      </c>
      <c r="B282" s="54" t="s">
        <v>491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492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493</v>
      </c>
      <c r="B283" s="54" t="s">
        <v>494</v>
      </c>
      <c r="C283" s="31">
        <v>4301011910</v>
      </c>
      <c r="D283" s="781">
        <v>4680115885806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8" t="s">
        <v>495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496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493</v>
      </c>
      <c r="B284" s="54" t="s">
        <v>497</v>
      </c>
      <c r="C284" s="31">
        <v>4301011850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9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498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499</v>
      </c>
      <c r="B285" s="54" t="s">
        <v>500</v>
      </c>
      <c r="C285" s="31">
        <v>4301011853</v>
      </c>
      <c r="D285" s="781">
        <v>4680115885851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501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502</v>
      </c>
      <c r="B286" s="54" t="s">
        <v>503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8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504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505</v>
      </c>
      <c r="B287" s="54" t="s">
        <v>506</v>
      </c>
      <c r="C287" s="31">
        <v>4301011852</v>
      </c>
      <c r="D287" s="781">
        <v>4680115885844</v>
      </c>
      <c r="E287" s="782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489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507</v>
      </c>
      <c r="B288" s="54" t="s">
        <v>508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509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510</v>
      </c>
      <c r="B289" s="54" t="s">
        <v>511</v>
      </c>
      <c r="C289" s="31">
        <v>4301011851</v>
      </c>
      <c r="D289" s="781">
        <v>4680115885820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498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512</v>
      </c>
      <c r="B290" s="54" t="s">
        <v>513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514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1"/>
      <c r="P291" s="783" t="s">
        <v>71</v>
      </c>
      <c r="Q291" s="784"/>
      <c r="R291" s="784"/>
      <c r="S291" s="784"/>
      <c r="T291" s="784"/>
      <c r="U291" s="784"/>
      <c r="V291" s="785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5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1"/>
      <c r="P292" s="783" t="s">
        <v>71</v>
      </c>
      <c r="Q292" s="784"/>
      <c r="R292" s="784"/>
      <c r="S292" s="784"/>
      <c r="T292" s="784"/>
      <c r="U292" s="784"/>
      <c r="V292" s="785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4" t="s">
        <v>515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2"/>
      <c r="AB293" s="772"/>
      <c r="AC293" s="772"/>
    </row>
    <row r="294" spans="1:68" ht="14.25" hidden="1" customHeight="1" x14ac:dyDescent="0.25">
      <c r="A294" s="802" t="s">
        <v>114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3"/>
      <c r="AB294" s="773"/>
      <c r="AC294" s="773"/>
    </row>
    <row r="295" spans="1:68" ht="27" hidden="1" customHeight="1" x14ac:dyDescent="0.25">
      <c r="A295" s="54" t="s">
        <v>516</v>
      </c>
      <c r="B295" s="54" t="s">
        <v>517</v>
      </c>
      <c r="C295" s="31">
        <v>4301011876</v>
      </c>
      <c r="D295" s="781">
        <v>4680115885707</v>
      </c>
      <c r="E295" s="782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451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801"/>
      <c r="P296" s="783" t="s">
        <v>71</v>
      </c>
      <c r="Q296" s="784"/>
      <c r="R296" s="784"/>
      <c r="S296" s="784"/>
      <c r="T296" s="784"/>
      <c r="U296" s="784"/>
      <c r="V296" s="785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1"/>
      <c r="P297" s="783" t="s">
        <v>71</v>
      </c>
      <c r="Q297" s="784"/>
      <c r="R297" s="784"/>
      <c r="S297" s="784"/>
      <c r="T297" s="784"/>
      <c r="U297" s="784"/>
      <c r="V297" s="785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4" t="s">
        <v>518</v>
      </c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5"/>
      <c r="P298" s="795"/>
      <c r="Q298" s="795"/>
      <c r="R298" s="795"/>
      <c r="S298" s="795"/>
      <c r="T298" s="795"/>
      <c r="U298" s="795"/>
      <c r="V298" s="795"/>
      <c r="W298" s="795"/>
      <c r="X298" s="795"/>
      <c r="Y298" s="795"/>
      <c r="Z298" s="795"/>
      <c r="AA298" s="772"/>
      <c r="AB298" s="772"/>
      <c r="AC298" s="772"/>
    </row>
    <row r="299" spans="1:68" ht="14.25" hidden="1" customHeight="1" x14ac:dyDescent="0.25">
      <c r="A299" s="802" t="s">
        <v>114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3"/>
      <c r="AB299" s="773"/>
      <c r="AC299" s="773"/>
    </row>
    <row r="300" spans="1:68" ht="27" hidden="1" customHeight="1" x14ac:dyDescent="0.25">
      <c r="A300" s="54" t="s">
        <v>519</v>
      </c>
      <c r="B300" s="54" t="s">
        <v>520</v>
      </c>
      <c r="C300" s="31">
        <v>4301011223</v>
      </c>
      <c r="D300" s="781">
        <v>4607091383423</v>
      </c>
      <c r="E300" s="782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521</v>
      </c>
      <c r="B301" s="54" t="s">
        <v>522</v>
      </c>
      <c r="C301" s="31">
        <v>4301011879</v>
      </c>
      <c r="D301" s="781">
        <v>4680115885691</v>
      </c>
      <c r="E301" s="782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523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524</v>
      </c>
      <c r="B302" s="54" t="s">
        <v>525</v>
      </c>
      <c r="C302" s="31">
        <v>4301011878</v>
      </c>
      <c r="D302" s="781">
        <v>4680115885660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801"/>
      <c r="P303" s="783" t="s">
        <v>71</v>
      </c>
      <c r="Q303" s="784"/>
      <c r="R303" s="784"/>
      <c r="S303" s="784"/>
      <c r="T303" s="784"/>
      <c r="U303" s="784"/>
      <c r="V303" s="785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5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1"/>
      <c r="P304" s="783" t="s">
        <v>71</v>
      </c>
      <c r="Q304" s="784"/>
      <c r="R304" s="784"/>
      <c r="S304" s="784"/>
      <c r="T304" s="784"/>
      <c r="U304" s="784"/>
      <c r="V304" s="785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4" t="s">
        <v>527</v>
      </c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795"/>
      <c r="P305" s="795"/>
      <c r="Q305" s="795"/>
      <c r="R305" s="795"/>
      <c r="S305" s="795"/>
      <c r="T305" s="795"/>
      <c r="U305" s="795"/>
      <c r="V305" s="795"/>
      <c r="W305" s="795"/>
      <c r="X305" s="795"/>
      <c r="Y305" s="795"/>
      <c r="Z305" s="795"/>
      <c r="AA305" s="772"/>
      <c r="AB305" s="772"/>
      <c r="AC305" s="772"/>
    </row>
    <row r="306" spans="1:68" ht="14.25" hidden="1" customHeight="1" x14ac:dyDescent="0.25">
      <c r="A306" s="802" t="s">
        <v>73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3"/>
      <c r="AB306" s="773"/>
      <c r="AC306" s="773"/>
    </row>
    <row r="307" spans="1:68" ht="27" hidden="1" customHeight="1" x14ac:dyDescent="0.25">
      <c r="A307" s="54" t="s">
        <v>528</v>
      </c>
      <c r="B307" s="54" t="s">
        <v>529</v>
      </c>
      <c r="C307" s="31">
        <v>4301051409</v>
      </c>
      <c r="D307" s="781">
        <v>4680115881556</v>
      </c>
      <c r="E307" s="782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0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530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531</v>
      </c>
      <c r="B308" s="54" t="s">
        <v>532</v>
      </c>
      <c r="C308" s="31">
        <v>4301051506</v>
      </c>
      <c r="D308" s="781">
        <v>4680115881037</v>
      </c>
      <c r="E308" s="782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533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534</v>
      </c>
      <c r="B309" s="54" t="s">
        <v>535</v>
      </c>
      <c r="C309" s="31">
        <v>4301051893</v>
      </c>
      <c r="D309" s="781">
        <v>4680115886186</v>
      </c>
      <c r="E309" s="782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7" t="s">
        <v>536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537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538</v>
      </c>
      <c r="B310" s="54" t="s">
        <v>539</v>
      </c>
      <c r="C310" s="31">
        <v>4301051487</v>
      </c>
      <c r="D310" s="781">
        <v>4680115881228</v>
      </c>
      <c r="E310" s="782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280</v>
      </c>
      <c r="Y310" s="778">
        <f t="shared" si="67"/>
        <v>280.8</v>
      </c>
      <c r="Z310" s="36">
        <f>IFERROR(IF(Y310=0,"",ROUNDUP(Y310/H310,0)*0.00753),"")</f>
        <v>0.88101000000000007</v>
      </c>
      <c r="AA310" s="56"/>
      <c r="AB310" s="57"/>
      <c r="AC310" s="397" t="s">
        <v>533</v>
      </c>
      <c r="AG310" s="64"/>
      <c r="AJ310" s="68"/>
      <c r="AK310" s="68">
        <v>0</v>
      </c>
      <c r="BB310" s="398" t="s">
        <v>1</v>
      </c>
      <c r="BM310" s="64">
        <f t="shared" si="68"/>
        <v>311.73333333333341</v>
      </c>
      <c r="BN310" s="64">
        <f t="shared" si="69"/>
        <v>312.62400000000008</v>
      </c>
      <c r="BO310" s="64">
        <f t="shared" si="70"/>
        <v>0.74786324786324787</v>
      </c>
      <c r="BP310" s="64">
        <f t="shared" si="71"/>
        <v>0.75000000000000011</v>
      </c>
    </row>
    <row r="311" spans="1:68" ht="27" customHeight="1" x14ac:dyDescent="0.25">
      <c r="A311" s="54" t="s">
        <v>540</v>
      </c>
      <c r="B311" s="54" t="s">
        <v>541</v>
      </c>
      <c r="C311" s="31">
        <v>4301051384</v>
      </c>
      <c r="D311" s="781">
        <v>4680115881211</v>
      </c>
      <c r="E311" s="782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130</v>
      </c>
      <c r="M311" s="33" t="s">
        <v>68</v>
      </c>
      <c r="N311" s="33"/>
      <c r="O311" s="32">
        <v>45</v>
      </c>
      <c r="P311" s="9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360</v>
      </c>
      <c r="Y311" s="778">
        <f t="shared" si="67"/>
        <v>360</v>
      </c>
      <c r="Z311" s="36">
        <f>IFERROR(IF(Y311=0,"",ROUNDUP(Y311/H311,0)*0.00753),"")</f>
        <v>1.1294999999999999</v>
      </c>
      <c r="AA311" s="56"/>
      <c r="AB311" s="57"/>
      <c r="AC311" s="399" t="s">
        <v>530</v>
      </c>
      <c r="AG311" s="64"/>
      <c r="AJ311" s="68" t="s">
        <v>131</v>
      </c>
      <c r="AK311" s="68">
        <v>374.4</v>
      </c>
      <c r="BB311" s="400" t="s">
        <v>1</v>
      </c>
      <c r="BM311" s="64">
        <f t="shared" si="68"/>
        <v>390</v>
      </c>
      <c r="BN311" s="64">
        <f t="shared" si="69"/>
        <v>390</v>
      </c>
      <c r="BO311" s="64">
        <f t="shared" si="70"/>
        <v>0.96153846153846145</v>
      </c>
      <c r="BP311" s="64">
        <f t="shared" si="71"/>
        <v>0.96153846153846145</v>
      </c>
    </row>
    <row r="312" spans="1:68" ht="27" hidden="1" customHeight="1" x14ac:dyDescent="0.25">
      <c r="A312" s="54" t="s">
        <v>542</v>
      </c>
      <c r="B312" s="54" t="s">
        <v>543</v>
      </c>
      <c r="C312" s="31">
        <v>4301051378</v>
      </c>
      <c r="D312" s="781">
        <v>4680115881020</v>
      </c>
      <c r="E312" s="782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544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1"/>
      <c r="P313" s="783" t="s">
        <v>71</v>
      </c>
      <c r="Q313" s="784"/>
      <c r="R313" s="784"/>
      <c r="S313" s="784"/>
      <c r="T313" s="784"/>
      <c r="U313" s="784"/>
      <c r="V313" s="785"/>
      <c r="W313" s="37" t="s">
        <v>72</v>
      </c>
      <c r="X313" s="779">
        <f>IFERROR(X307/H307,"0")+IFERROR(X308/H308,"0")+IFERROR(X309/H309,"0")+IFERROR(X310/H310,"0")+IFERROR(X311/H311,"0")+IFERROR(X312/H312,"0")</f>
        <v>266.66666666666669</v>
      </c>
      <c r="Y313" s="779">
        <f>IFERROR(Y307/H307,"0")+IFERROR(Y308/H308,"0")+IFERROR(Y309/H309,"0")+IFERROR(Y310/H310,"0")+IFERROR(Y311/H311,"0")+IFERROR(Y312/H312,"0")</f>
        <v>267</v>
      </c>
      <c r="Z313" s="779">
        <f>IFERROR(IF(Z307="",0,Z307),"0")+IFERROR(IF(Z308="",0,Z308),"0")+IFERROR(IF(Z309="",0,Z309),"0")+IFERROR(IF(Z310="",0,Z310),"0")+IFERROR(IF(Z311="",0,Z311),"0")+IFERROR(IF(Z312="",0,Z312),"0")</f>
        <v>2.01051</v>
      </c>
      <c r="AA313" s="780"/>
      <c r="AB313" s="780"/>
      <c r="AC313" s="780"/>
    </row>
    <row r="314" spans="1:68" x14ac:dyDescent="0.2">
      <c r="A314" s="795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1"/>
      <c r="P314" s="783" t="s">
        <v>71</v>
      </c>
      <c r="Q314" s="784"/>
      <c r="R314" s="784"/>
      <c r="S314" s="784"/>
      <c r="T314" s="784"/>
      <c r="U314" s="784"/>
      <c r="V314" s="785"/>
      <c r="W314" s="37" t="s">
        <v>69</v>
      </c>
      <c r="X314" s="779">
        <f>IFERROR(SUM(X307:X312),"0")</f>
        <v>640</v>
      </c>
      <c r="Y314" s="779">
        <f>IFERROR(SUM(Y307:Y312),"0")</f>
        <v>640.79999999999995</v>
      </c>
      <c r="Z314" s="37"/>
      <c r="AA314" s="780"/>
      <c r="AB314" s="780"/>
      <c r="AC314" s="780"/>
    </row>
    <row r="315" spans="1:68" ht="16.5" hidden="1" customHeight="1" x14ac:dyDescent="0.25">
      <c r="A315" s="794" t="s">
        <v>545</v>
      </c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5"/>
      <c r="P315" s="795"/>
      <c r="Q315" s="795"/>
      <c r="R315" s="795"/>
      <c r="S315" s="795"/>
      <c r="T315" s="795"/>
      <c r="U315" s="795"/>
      <c r="V315" s="795"/>
      <c r="W315" s="795"/>
      <c r="X315" s="795"/>
      <c r="Y315" s="795"/>
      <c r="Z315" s="795"/>
      <c r="AA315" s="772"/>
      <c r="AB315" s="772"/>
      <c r="AC315" s="772"/>
    </row>
    <row r="316" spans="1:68" ht="14.25" hidden="1" customHeight="1" x14ac:dyDescent="0.25">
      <c r="A316" s="802" t="s">
        <v>114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3"/>
      <c r="AB316" s="773"/>
      <c r="AC316" s="773"/>
    </row>
    <row r="317" spans="1:68" ht="27" hidden="1" customHeight="1" x14ac:dyDescent="0.25">
      <c r="A317" s="54" t="s">
        <v>546</v>
      </c>
      <c r="B317" s="54" t="s">
        <v>547</v>
      </c>
      <c r="C317" s="31">
        <v>4301011306</v>
      </c>
      <c r="D317" s="781">
        <v>4607091389296</v>
      </c>
      <c r="E317" s="782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3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548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801"/>
      <c r="P318" s="783" t="s">
        <v>71</v>
      </c>
      <c r="Q318" s="784"/>
      <c r="R318" s="784"/>
      <c r="S318" s="784"/>
      <c r="T318" s="784"/>
      <c r="U318" s="784"/>
      <c r="V318" s="785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1"/>
      <c r="P319" s="783" t="s">
        <v>71</v>
      </c>
      <c r="Q319" s="784"/>
      <c r="R319" s="784"/>
      <c r="S319" s="784"/>
      <c r="T319" s="784"/>
      <c r="U319" s="784"/>
      <c r="V319" s="785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02" t="s">
        <v>64</v>
      </c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73"/>
      <c r="AB320" s="773"/>
      <c r="AC320" s="773"/>
    </row>
    <row r="321" spans="1:68" ht="27" hidden="1" customHeight="1" x14ac:dyDescent="0.25">
      <c r="A321" s="54" t="s">
        <v>549</v>
      </c>
      <c r="B321" s="54" t="s">
        <v>550</v>
      </c>
      <c r="C321" s="31">
        <v>4301031163</v>
      </c>
      <c r="D321" s="781">
        <v>4680115880344</v>
      </c>
      <c r="E321" s="782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5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551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1"/>
      <c r="P322" s="783" t="s">
        <v>71</v>
      </c>
      <c r="Q322" s="784"/>
      <c r="R322" s="784"/>
      <c r="S322" s="784"/>
      <c r="T322" s="784"/>
      <c r="U322" s="784"/>
      <c r="V322" s="785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1"/>
      <c r="P323" s="783" t="s">
        <v>71</v>
      </c>
      <c r="Q323" s="784"/>
      <c r="R323" s="784"/>
      <c r="S323" s="784"/>
      <c r="T323" s="784"/>
      <c r="U323" s="784"/>
      <c r="V323" s="785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02" t="s">
        <v>73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hidden="1" customHeight="1" x14ac:dyDescent="0.25">
      <c r="A325" s="54" t="s">
        <v>552</v>
      </c>
      <c r="B325" s="54" t="s">
        <v>553</v>
      </c>
      <c r="C325" s="31">
        <v>4301051731</v>
      </c>
      <c r="D325" s="781">
        <v>4680115884618</v>
      </c>
      <c r="E325" s="782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554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1"/>
      <c r="P326" s="783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1"/>
      <c r="P327" s="783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4" t="s">
        <v>555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2"/>
      <c r="AB328" s="772"/>
      <c r="AC328" s="772"/>
    </row>
    <row r="329" spans="1:68" ht="14.25" hidden="1" customHeight="1" x14ac:dyDescent="0.25">
      <c r="A329" s="802" t="s">
        <v>114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3"/>
      <c r="AB329" s="773"/>
      <c r="AC329" s="773"/>
    </row>
    <row r="330" spans="1:68" ht="27" hidden="1" customHeight="1" x14ac:dyDescent="0.25">
      <c r="A330" s="54" t="s">
        <v>556</v>
      </c>
      <c r="B330" s="54" t="s">
        <v>557</v>
      </c>
      <c r="C330" s="31">
        <v>4301011353</v>
      </c>
      <c r="D330" s="781">
        <v>4607091389807</v>
      </c>
      <c r="E330" s="782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558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1"/>
      <c r="P331" s="783" t="s">
        <v>71</v>
      </c>
      <c r="Q331" s="784"/>
      <c r="R331" s="784"/>
      <c r="S331" s="784"/>
      <c r="T331" s="784"/>
      <c r="U331" s="784"/>
      <c r="V331" s="785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1"/>
      <c r="P332" s="783" t="s">
        <v>71</v>
      </c>
      <c r="Q332" s="784"/>
      <c r="R332" s="784"/>
      <c r="S332" s="784"/>
      <c r="T332" s="784"/>
      <c r="U332" s="784"/>
      <c r="V332" s="785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02" t="s">
        <v>64</v>
      </c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5"/>
      <c r="P333" s="795"/>
      <c r="Q333" s="795"/>
      <c r="R333" s="795"/>
      <c r="S333" s="795"/>
      <c r="T333" s="795"/>
      <c r="U333" s="795"/>
      <c r="V333" s="795"/>
      <c r="W333" s="795"/>
      <c r="X333" s="795"/>
      <c r="Y333" s="795"/>
      <c r="Z333" s="795"/>
      <c r="AA333" s="773"/>
      <c r="AB333" s="773"/>
      <c r="AC333" s="773"/>
    </row>
    <row r="334" spans="1:68" ht="27" hidden="1" customHeight="1" x14ac:dyDescent="0.25">
      <c r="A334" s="54" t="s">
        <v>559</v>
      </c>
      <c r="B334" s="54" t="s">
        <v>560</v>
      </c>
      <c r="C334" s="31">
        <v>4301031164</v>
      </c>
      <c r="D334" s="781">
        <v>4680115880481</v>
      </c>
      <c r="E334" s="782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561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1"/>
      <c r="P335" s="783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1"/>
      <c r="P336" s="783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02" t="s">
        <v>73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3"/>
      <c r="AB337" s="773"/>
      <c r="AC337" s="773"/>
    </row>
    <row r="338" spans="1:68" ht="27" hidden="1" customHeight="1" x14ac:dyDescent="0.25">
      <c r="A338" s="54" t="s">
        <v>562</v>
      </c>
      <c r="B338" s="54" t="s">
        <v>563</v>
      </c>
      <c r="C338" s="31">
        <v>4301051344</v>
      </c>
      <c r="D338" s="781">
        <v>4680115880412</v>
      </c>
      <c r="E338" s="782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564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565</v>
      </c>
      <c r="B339" s="54" t="s">
        <v>566</v>
      </c>
      <c r="C339" s="31">
        <v>4301051277</v>
      </c>
      <c r="D339" s="781">
        <v>4680115880511</v>
      </c>
      <c r="E339" s="782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567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801"/>
      <c r="P340" s="783" t="s">
        <v>71</v>
      </c>
      <c r="Q340" s="784"/>
      <c r="R340" s="784"/>
      <c r="S340" s="784"/>
      <c r="T340" s="784"/>
      <c r="U340" s="784"/>
      <c r="V340" s="785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1"/>
      <c r="P341" s="783" t="s">
        <v>71</v>
      </c>
      <c r="Q341" s="784"/>
      <c r="R341" s="784"/>
      <c r="S341" s="784"/>
      <c r="T341" s="784"/>
      <c r="U341" s="784"/>
      <c r="V341" s="785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4" t="s">
        <v>568</v>
      </c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5"/>
      <c r="P342" s="795"/>
      <c r="Q342" s="795"/>
      <c r="R342" s="795"/>
      <c r="S342" s="795"/>
      <c r="T342" s="795"/>
      <c r="U342" s="795"/>
      <c r="V342" s="795"/>
      <c r="W342" s="795"/>
      <c r="X342" s="795"/>
      <c r="Y342" s="795"/>
      <c r="Z342" s="795"/>
      <c r="AA342" s="772"/>
      <c r="AB342" s="772"/>
      <c r="AC342" s="772"/>
    </row>
    <row r="343" spans="1:68" ht="14.25" hidden="1" customHeight="1" x14ac:dyDescent="0.25">
      <c r="A343" s="802" t="s">
        <v>114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hidden="1" customHeight="1" x14ac:dyDescent="0.25">
      <c r="A344" s="54" t="s">
        <v>569</v>
      </c>
      <c r="B344" s="54" t="s">
        <v>570</v>
      </c>
      <c r="C344" s="31">
        <v>4301011593</v>
      </c>
      <c r="D344" s="781">
        <v>4680115882973</v>
      </c>
      <c r="E344" s="782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459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801"/>
      <c r="P345" s="783" t="s">
        <v>71</v>
      </c>
      <c r="Q345" s="784"/>
      <c r="R345" s="784"/>
      <c r="S345" s="784"/>
      <c r="T345" s="784"/>
      <c r="U345" s="784"/>
      <c r="V345" s="785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1"/>
      <c r="P346" s="783" t="s">
        <v>71</v>
      </c>
      <c r="Q346" s="784"/>
      <c r="R346" s="784"/>
      <c r="S346" s="784"/>
      <c r="T346" s="784"/>
      <c r="U346" s="784"/>
      <c r="V346" s="785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02" t="s">
        <v>64</v>
      </c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5"/>
      <c r="P347" s="795"/>
      <c r="Q347" s="795"/>
      <c r="R347" s="795"/>
      <c r="S347" s="795"/>
      <c r="T347" s="795"/>
      <c r="U347" s="795"/>
      <c r="V347" s="795"/>
      <c r="W347" s="795"/>
      <c r="X347" s="795"/>
      <c r="Y347" s="795"/>
      <c r="Z347" s="795"/>
      <c r="AA347" s="773"/>
      <c r="AB347" s="773"/>
      <c r="AC347" s="773"/>
    </row>
    <row r="348" spans="1:68" ht="27" customHeight="1" x14ac:dyDescent="0.25">
      <c r="A348" s="54" t="s">
        <v>571</v>
      </c>
      <c r="B348" s="54" t="s">
        <v>572</v>
      </c>
      <c r="C348" s="31">
        <v>4301031305</v>
      </c>
      <c r="D348" s="781">
        <v>4607091389845</v>
      </c>
      <c r="E348" s="782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269.5</v>
      </c>
      <c r="Y348" s="778">
        <f>IFERROR(IF(X348="",0,CEILING((X348/$H348),1)*$H348),"")</f>
        <v>270.90000000000003</v>
      </c>
      <c r="Z348" s="36">
        <f>IFERROR(IF(Y348=0,"",ROUNDUP(Y348/H348,0)*0.00502),"")</f>
        <v>0.64758000000000004</v>
      </c>
      <c r="AA348" s="56"/>
      <c r="AB348" s="57"/>
      <c r="AC348" s="419" t="s">
        <v>573</v>
      </c>
      <c r="AG348" s="64"/>
      <c r="AJ348" s="68"/>
      <c r="AK348" s="68">
        <v>0</v>
      </c>
      <c r="BB348" s="420" t="s">
        <v>1</v>
      </c>
      <c r="BM348" s="64">
        <f>IFERROR(X348*I348/H348,"0")</f>
        <v>282.33333333333337</v>
      </c>
      <c r="BN348" s="64">
        <f>IFERROR(Y348*I348/H348,"0")</f>
        <v>283.80000000000007</v>
      </c>
      <c r="BO348" s="64">
        <f>IFERROR(1/J348*(X348/H348),"0")</f>
        <v>0.54843304843304841</v>
      </c>
      <c r="BP348" s="64">
        <f>IFERROR(1/J348*(Y348/H348),"0")</f>
        <v>0.55128205128205132</v>
      </c>
    </row>
    <row r="349" spans="1:68" ht="27" hidden="1" customHeight="1" x14ac:dyDescent="0.25">
      <c r="A349" s="54" t="s">
        <v>574</v>
      </c>
      <c r="B349" s="54" t="s">
        <v>575</v>
      </c>
      <c r="C349" s="31">
        <v>4301031306</v>
      </c>
      <c r="D349" s="781">
        <v>4680115882881</v>
      </c>
      <c r="E349" s="782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573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1"/>
      <c r="P350" s="783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79">
        <f>IFERROR(X348/H348,"0")+IFERROR(X349/H349,"0")</f>
        <v>128.33333333333331</v>
      </c>
      <c r="Y350" s="779">
        <f>IFERROR(Y348/H348,"0")+IFERROR(Y349/H349,"0")</f>
        <v>129</v>
      </c>
      <c r="Z350" s="779">
        <f>IFERROR(IF(Z348="",0,Z348),"0")+IFERROR(IF(Z349="",0,Z349),"0")</f>
        <v>0.64758000000000004</v>
      </c>
      <c r="AA350" s="780"/>
      <c r="AB350" s="780"/>
      <c r="AC350" s="780"/>
    </row>
    <row r="351" spans="1:68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1"/>
      <c r="P351" s="783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79">
        <f>IFERROR(SUM(X348:X349),"0")</f>
        <v>269.5</v>
      </c>
      <c r="Y351" s="779">
        <f>IFERROR(SUM(Y348:Y349),"0")</f>
        <v>270.90000000000003</v>
      </c>
      <c r="Z351" s="37"/>
      <c r="AA351" s="780"/>
      <c r="AB351" s="780"/>
      <c r="AC351" s="780"/>
    </row>
    <row r="352" spans="1:68" ht="16.5" hidden="1" customHeight="1" x14ac:dyDescent="0.25">
      <c r="A352" s="794" t="s">
        <v>576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2"/>
      <c r="AB352" s="772"/>
      <c r="AC352" s="772"/>
    </row>
    <row r="353" spans="1:68" ht="14.25" hidden="1" customHeight="1" x14ac:dyDescent="0.25">
      <c r="A353" s="802" t="s">
        <v>114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27" customHeight="1" x14ac:dyDescent="0.25">
      <c r="A354" s="54" t="s">
        <v>577</v>
      </c>
      <c r="B354" s="54" t="s">
        <v>578</v>
      </c>
      <c r="C354" s="31">
        <v>4301012024</v>
      </c>
      <c r="D354" s="781">
        <v>4680115885615</v>
      </c>
      <c r="E354" s="782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10</v>
      </c>
      <c r="Y354" s="778">
        <f t="shared" ref="Y354:Y362" si="72">IFERROR(IF(X354="",0,CEILING((X354/$H354),1)*$H354),"")</f>
        <v>10.8</v>
      </c>
      <c r="Z354" s="36">
        <f>IFERROR(IF(Y354=0,"",ROUNDUP(Y354/H354,0)*0.02175),"")</f>
        <v>2.1749999999999999E-2</v>
      </c>
      <c r="AA354" s="56"/>
      <c r="AB354" s="57"/>
      <c r="AC354" s="423" t="s">
        <v>579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10.444444444444443</v>
      </c>
      <c r="BN354" s="64">
        <f t="shared" ref="BN354:BN362" si="74">IFERROR(Y354*I354/H354,"0")</f>
        <v>11.28</v>
      </c>
      <c r="BO354" s="64">
        <f t="shared" ref="BO354:BO362" si="75">IFERROR(1/J354*(X354/H354),"0")</f>
        <v>1.653439153439153E-2</v>
      </c>
      <c r="BP354" s="64">
        <f t="shared" ref="BP354:BP362" si="76">IFERROR(1/J354*(Y354/H354),"0")</f>
        <v>1.7857142857142856E-2</v>
      </c>
    </row>
    <row r="355" spans="1:68" ht="27" hidden="1" customHeight="1" x14ac:dyDescent="0.25">
      <c r="A355" s="54" t="s">
        <v>580</v>
      </c>
      <c r="B355" s="54" t="s">
        <v>581</v>
      </c>
      <c r="C355" s="31">
        <v>4301011911</v>
      </c>
      <c r="D355" s="781">
        <v>4680115885554</v>
      </c>
      <c r="E355" s="782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3" t="s">
        <v>582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583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580</v>
      </c>
      <c r="B356" s="54" t="s">
        <v>584</v>
      </c>
      <c r="C356" s="31">
        <v>4301012016</v>
      </c>
      <c r="D356" s="781">
        <v>4680115885554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 t="s">
        <v>585</v>
      </c>
      <c r="M356" s="33" t="s">
        <v>118</v>
      </c>
      <c r="N356" s="33"/>
      <c r="O356" s="32">
        <v>55</v>
      </c>
      <c r="P356" s="10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10</v>
      </c>
      <c r="Y356" s="778">
        <f t="shared" si="72"/>
        <v>10.8</v>
      </c>
      <c r="Z356" s="36">
        <f>IFERROR(IF(Y356=0,"",ROUNDUP(Y356/H356,0)*0.02175),"")</f>
        <v>2.1749999999999999E-2</v>
      </c>
      <c r="AA356" s="56"/>
      <c r="AB356" s="57"/>
      <c r="AC356" s="427" t="s">
        <v>586</v>
      </c>
      <c r="AG356" s="64"/>
      <c r="AJ356" s="68" t="s">
        <v>587</v>
      </c>
      <c r="AK356" s="68">
        <v>86.4</v>
      </c>
      <c r="BB356" s="428" t="s">
        <v>1</v>
      </c>
      <c r="BM356" s="64">
        <f t="shared" si="73"/>
        <v>10.444444444444443</v>
      </c>
      <c r="BN356" s="64">
        <f t="shared" si="74"/>
        <v>11.28</v>
      </c>
      <c r="BO356" s="64">
        <f t="shared" si="75"/>
        <v>1.653439153439153E-2</v>
      </c>
      <c r="BP356" s="64">
        <f t="shared" si="76"/>
        <v>1.7857142857142856E-2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1">
        <v>4680115885646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1">
        <v>4680115885622</v>
      </c>
      <c r="E358" s="782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579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1">
        <v>4680115881938</v>
      </c>
      <c r="E359" s="782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1">
        <v>4607091387346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4301011859</v>
      </c>
      <c r="D361" s="781">
        <v>4680115885608</v>
      </c>
      <c r="E361" s="78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76</v>
      </c>
      <c r="L361" s="32"/>
      <c r="M361" s="33" t="s">
        <v>121</v>
      </c>
      <c r="N361" s="33"/>
      <c r="O361" s="32">
        <v>55</v>
      </c>
      <c r="P361" s="9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8</v>
      </c>
      <c r="Y361" s="778">
        <f t="shared" si="72"/>
        <v>8</v>
      </c>
      <c r="Z361" s="36">
        <f>IFERROR(IF(Y361=0,"",ROUNDUP(Y361/H361,0)*0.00902),"")</f>
        <v>1.804E-2</v>
      </c>
      <c r="AA361" s="56"/>
      <c r="AB361" s="57"/>
      <c r="AC361" s="437" t="s">
        <v>586</v>
      </c>
      <c r="AG361" s="64"/>
      <c r="AJ361" s="68"/>
      <c r="AK361" s="68">
        <v>0</v>
      </c>
      <c r="BB361" s="438" t="s">
        <v>1</v>
      </c>
      <c r="BM361" s="64">
        <f t="shared" si="73"/>
        <v>8.42</v>
      </c>
      <c r="BN361" s="64">
        <f t="shared" si="74"/>
        <v>8.42</v>
      </c>
      <c r="BO361" s="64">
        <f t="shared" si="75"/>
        <v>1.5151515151515152E-2</v>
      </c>
      <c r="BP361" s="64">
        <f t="shared" si="76"/>
        <v>1.5151515151515152E-2</v>
      </c>
    </row>
    <row r="362" spans="1:68" ht="27" hidden="1" customHeight="1" x14ac:dyDescent="0.25">
      <c r="A362" s="54" t="s">
        <v>601</v>
      </c>
      <c r="B362" s="54" t="s">
        <v>602</v>
      </c>
      <c r="C362" s="31">
        <v>4301011328</v>
      </c>
      <c r="D362" s="781">
        <v>4607091386011</v>
      </c>
      <c r="E362" s="782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76</v>
      </c>
      <c r="L362" s="32"/>
      <c r="M362" s="33" t="s">
        <v>68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603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5"/>
      <c r="C363" s="795"/>
      <c r="D363" s="795"/>
      <c r="E363" s="795"/>
      <c r="F363" s="795"/>
      <c r="G363" s="795"/>
      <c r="H363" s="795"/>
      <c r="I363" s="795"/>
      <c r="J363" s="795"/>
      <c r="K363" s="795"/>
      <c r="L363" s="795"/>
      <c r="M363" s="795"/>
      <c r="N363" s="795"/>
      <c r="O363" s="801"/>
      <c r="P363" s="783" t="s">
        <v>71</v>
      </c>
      <c r="Q363" s="784"/>
      <c r="R363" s="784"/>
      <c r="S363" s="784"/>
      <c r="T363" s="784"/>
      <c r="U363" s="784"/>
      <c r="V363" s="785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3.8518518518518516</v>
      </c>
      <c r="Y363" s="779">
        <f>IFERROR(Y354/H354,"0")+IFERROR(Y355/H355,"0")+IFERROR(Y356/H356,"0")+IFERROR(Y357/H357,"0")+IFERROR(Y358/H358,"0")+IFERROR(Y359/H359,"0")+IFERROR(Y360/H360,"0")+IFERROR(Y361/H361,"0")+IFERROR(Y362/H362,"0")</f>
        <v>4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6.1539999999999997E-2</v>
      </c>
      <c r="AA363" s="780"/>
      <c r="AB363" s="780"/>
      <c r="AC363" s="780"/>
    </row>
    <row r="364" spans="1:68" x14ac:dyDescent="0.2">
      <c r="A364" s="795"/>
      <c r="B364" s="795"/>
      <c r="C364" s="795"/>
      <c r="D364" s="795"/>
      <c r="E364" s="795"/>
      <c r="F364" s="795"/>
      <c r="G364" s="795"/>
      <c r="H364" s="795"/>
      <c r="I364" s="795"/>
      <c r="J364" s="795"/>
      <c r="K364" s="795"/>
      <c r="L364" s="795"/>
      <c r="M364" s="795"/>
      <c r="N364" s="795"/>
      <c r="O364" s="801"/>
      <c r="P364" s="783" t="s">
        <v>71</v>
      </c>
      <c r="Q364" s="784"/>
      <c r="R364" s="784"/>
      <c r="S364" s="784"/>
      <c r="T364" s="784"/>
      <c r="U364" s="784"/>
      <c r="V364" s="785"/>
      <c r="W364" s="37" t="s">
        <v>69</v>
      </c>
      <c r="X364" s="779">
        <f>IFERROR(SUM(X354:X362),"0")</f>
        <v>28</v>
      </c>
      <c r="Y364" s="779">
        <f>IFERROR(SUM(Y354:Y362),"0")</f>
        <v>29.6</v>
      </c>
      <c r="Z364" s="37"/>
      <c r="AA364" s="780"/>
      <c r="AB364" s="780"/>
      <c r="AC364" s="780"/>
    </row>
    <row r="365" spans="1:68" ht="14.25" hidden="1" customHeight="1" x14ac:dyDescent="0.25">
      <c r="A365" s="802" t="s">
        <v>64</v>
      </c>
      <c r="B365" s="795"/>
      <c r="C365" s="795"/>
      <c r="D365" s="795"/>
      <c r="E365" s="795"/>
      <c r="F365" s="795"/>
      <c r="G365" s="795"/>
      <c r="H365" s="795"/>
      <c r="I365" s="795"/>
      <c r="J365" s="795"/>
      <c r="K365" s="795"/>
      <c r="L365" s="795"/>
      <c r="M365" s="795"/>
      <c r="N365" s="795"/>
      <c r="O365" s="795"/>
      <c r="P365" s="795"/>
      <c r="Q365" s="795"/>
      <c r="R365" s="795"/>
      <c r="S365" s="795"/>
      <c r="T365" s="795"/>
      <c r="U365" s="795"/>
      <c r="V365" s="795"/>
      <c r="W365" s="795"/>
      <c r="X365" s="795"/>
      <c r="Y365" s="795"/>
      <c r="Z365" s="795"/>
      <c r="AA365" s="773"/>
      <c r="AB365" s="773"/>
      <c r="AC365" s="773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1">
        <v>4607091387193</v>
      </c>
      <c r="E366" s="782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1">
        <v>4607091387230</v>
      </c>
      <c r="E367" s="782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1">
        <v>4607091387292</v>
      </c>
      <c r="E368" s="782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1">
        <v>4607091387285</v>
      </c>
      <c r="E369" s="782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800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801"/>
      <c r="P370" s="783" t="s">
        <v>71</v>
      </c>
      <c r="Q370" s="784"/>
      <c r="R370" s="784"/>
      <c r="S370" s="784"/>
      <c r="T370" s="784"/>
      <c r="U370" s="784"/>
      <c r="V370" s="785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5"/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801"/>
      <c r="P371" s="783" t="s">
        <v>71</v>
      </c>
      <c r="Q371" s="784"/>
      <c r="R371" s="784"/>
      <c r="S371" s="784"/>
      <c r="T371" s="784"/>
      <c r="U371" s="784"/>
      <c r="V371" s="785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02" t="s">
        <v>73</v>
      </c>
      <c r="B372" s="795"/>
      <c r="C372" s="795"/>
      <c r="D372" s="795"/>
      <c r="E372" s="795"/>
      <c r="F372" s="795"/>
      <c r="G372" s="795"/>
      <c r="H372" s="795"/>
      <c r="I372" s="795"/>
      <c r="J372" s="795"/>
      <c r="K372" s="795"/>
      <c r="L372" s="795"/>
      <c r="M372" s="795"/>
      <c r="N372" s="795"/>
      <c r="O372" s="795"/>
      <c r="P372" s="795"/>
      <c r="Q372" s="795"/>
      <c r="R372" s="795"/>
      <c r="S372" s="795"/>
      <c r="T372" s="795"/>
      <c r="U372" s="795"/>
      <c r="V372" s="795"/>
      <c r="W372" s="795"/>
      <c r="X372" s="795"/>
      <c r="Y372" s="795"/>
      <c r="Z372" s="795"/>
      <c r="AA372" s="773"/>
      <c r="AB372" s="773"/>
      <c r="AC372" s="773"/>
    </row>
    <row r="373" spans="1:68" ht="37.5" hidden="1" customHeight="1" x14ac:dyDescent="0.25">
      <c r="A373" s="54" t="s">
        <v>615</v>
      </c>
      <c r="B373" s="54" t="s">
        <v>616</v>
      </c>
      <c r="C373" s="31">
        <v>4301051100</v>
      </c>
      <c r="D373" s="781">
        <v>4607091387766</v>
      </c>
      <c r="E373" s="782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1">
        <v>4607091387957</v>
      </c>
      <c r="E374" s="782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1">
        <v>4607091387964</v>
      </c>
      <c r="E375" s="782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1">
        <v>4680115884588</v>
      </c>
      <c r="E376" s="782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1">
        <v>4607091387537</v>
      </c>
      <c r="E377" s="782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1">
        <v>4607091387513</v>
      </c>
      <c r="E378" s="782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hidden="1" x14ac:dyDescent="0.2">
      <c r="A379" s="800"/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801"/>
      <c r="P379" s="783" t="s">
        <v>71</v>
      </c>
      <c r="Q379" s="784"/>
      <c r="R379" s="784"/>
      <c r="S379" s="784"/>
      <c r="T379" s="784"/>
      <c r="U379" s="784"/>
      <c r="V379" s="785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hidden="1" x14ac:dyDescent="0.2">
      <c r="A380" s="795"/>
      <c r="B380" s="795"/>
      <c r="C380" s="795"/>
      <c r="D380" s="795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801"/>
      <c r="P380" s="783" t="s">
        <v>71</v>
      </c>
      <c r="Q380" s="784"/>
      <c r="R380" s="784"/>
      <c r="S380" s="784"/>
      <c r="T380" s="784"/>
      <c r="U380" s="784"/>
      <c r="V380" s="785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hidden="1" customHeight="1" x14ac:dyDescent="0.25">
      <c r="A381" s="802" t="s">
        <v>216</v>
      </c>
      <c r="B381" s="795"/>
      <c r="C381" s="795"/>
      <c r="D381" s="795"/>
      <c r="E381" s="795"/>
      <c r="F381" s="795"/>
      <c r="G381" s="795"/>
      <c r="H381" s="795"/>
      <c r="I381" s="795"/>
      <c r="J381" s="795"/>
      <c r="K381" s="795"/>
      <c r="L381" s="795"/>
      <c r="M381" s="795"/>
      <c r="N381" s="795"/>
      <c r="O381" s="795"/>
      <c r="P381" s="795"/>
      <c r="Q381" s="795"/>
      <c r="R381" s="795"/>
      <c r="S381" s="795"/>
      <c r="T381" s="795"/>
      <c r="U381" s="795"/>
      <c r="V381" s="795"/>
      <c r="W381" s="795"/>
      <c r="X381" s="795"/>
      <c r="Y381" s="795"/>
      <c r="Z381" s="795"/>
      <c r="AA381" s="773"/>
      <c r="AB381" s="773"/>
      <c r="AC381" s="773"/>
    </row>
    <row r="382" spans="1:68" ht="27" hidden="1" customHeight="1" x14ac:dyDescent="0.25">
      <c r="A382" s="54" t="s">
        <v>633</v>
      </c>
      <c r="B382" s="54" t="s">
        <v>634</v>
      </c>
      <c r="C382" s="31">
        <v>4301060379</v>
      </c>
      <c r="D382" s="781">
        <v>4607091380880</v>
      </c>
      <c r="E382" s="782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1">
        <v>4607091384482</v>
      </c>
      <c r="E383" s="782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220</v>
      </c>
      <c r="Y383" s="778">
        <f>IFERROR(IF(X383="",0,CEILING((X383/$H383),1)*$H383),"")</f>
        <v>226.2</v>
      </c>
      <c r="Z383" s="36">
        <f>IFERROR(IF(Y383=0,"",ROUNDUP(Y383/H383,0)*0.02175),"")</f>
        <v>0.63074999999999992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235.90769230769234</v>
      </c>
      <c r="BN383" s="64">
        <f>IFERROR(Y383*I383/H383,"0")</f>
        <v>242.55600000000004</v>
      </c>
      <c r="BO383" s="64">
        <f>IFERROR(1/J383*(X383/H383),"0")</f>
        <v>0.50366300366300365</v>
      </c>
      <c r="BP383" s="64">
        <f>IFERROR(1/J383*(Y383/H383),"0")</f>
        <v>0.51785714285714279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1">
        <v>4607091380897</v>
      </c>
      <c r="E384" s="78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20</v>
      </c>
      <c r="Y384" s="778">
        <f>IFERROR(IF(X384="",0,CEILING((X384/$H384),1)*$H384),"")</f>
        <v>25.200000000000003</v>
      </c>
      <c r="Z384" s="36">
        <f>IFERROR(IF(Y384=0,"",ROUNDUP(Y384/H384,0)*0.02175),"")</f>
        <v>6.5250000000000002E-2</v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21.342857142857142</v>
      </c>
      <c r="BN384" s="64">
        <f>IFERROR(Y384*I384/H384,"0")</f>
        <v>26.892000000000003</v>
      </c>
      <c r="BO384" s="64">
        <f>IFERROR(1/J384*(X384/H384),"0")</f>
        <v>4.2517006802721087E-2</v>
      </c>
      <c r="BP384" s="64">
        <f>IFERROR(1/J384*(Y384/H384),"0")</f>
        <v>5.3571428571428568E-2</v>
      </c>
    </row>
    <row r="385" spans="1:68" x14ac:dyDescent="0.2">
      <c r="A385" s="800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1"/>
      <c r="P385" s="783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79">
        <f>IFERROR(X382/H382,"0")+IFERROR(X383/H383,"0")+IFERROR(X384/H384,"0")</f>
        <v>30.586080586080584</v>
      </c>
      <c r="Y385" s="779">
        <f>IFERROR(Y382/H382,"0")+IFERROR(Y383/H383,"0")+IFERROR(Y384/H384,"0")</f>
        <v>32</v>
      </c>
      <c r="Z385" s="779">
        <f>IFERROR(IF(Z382="",0,Z382),"0")+IFERROR(IF(Z383="",0,Z383),"0")+IFERROR(IF(Z384="",0,Z384),"0")</f>
        <v>0.69599999999999995</v>
      </c>
      <c r="AA385" s="780"/>
      <c r="AB385" s="780"/>
      <c r="AC385" s="780"/>
    </row>
    <row r="386" spans="1:68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801"/>
      <c r="P386" s="783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79">
        <f>IFERROR(SUM(X382:X384),"0")</f>
        <v>240</v>
      </c>
      <c r="Y386" s="779">
        <f>IFERROR(SUM(Y382:Y384),"0")</f>
        <v>251.39999999999998</v>
      </c>
      <c r="Z386" s="37"/>
      <c r="AA386" s="780"/>
      <c r="AB386" s="780"/>
      <c r="AC386" s="780"/>
    </row>
    <row r="387" spans="1:68" ht="14.25" hidden="1" customHeight="1" x14ac:dyDescent="0.25">
      <c r="A387" s="802" t="s">
        <v>103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773"/>
      <c r="AB387" s="773"/>
      <c r="AC387" s="773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1">
        <v>4607091388374</v>
      </c>
      <c r="E388" s="782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0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1">
        <v>4607091388381</v>
      </c>
      <c r="E389" s="782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20</v>
      </c>
      <c r="Y389" s="778">
        <f>IFERROR(IF(X389="",0,CEILING((X389/$H389),1)*$H389),"")</f>
        <v>21.28</v>
      </c>
      <c r="Z389" s="36">
        <f>IFERROR(IF(Y389=0,"",ROUNDUP(Y389/H389,0)*0.00753),"")</f>
        <v>5.271E-2</v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21.84210526315789</v>
      </c>
      <c r="BN389" s="64">
        <f>IFERROR(Y389*I389/H389,"0")</f>
        <v>23.240000000000002</v>
      </c>
      <c r="BO389" s="64">
        <f>IFERROR(1/J389*(X389/H389),"0")</f>
        <v>4.2172739541160589E-2</v>
      </c>
      <c r="BP389" s="64">
        <f>IFERROR(1/J389*(Y389/H389),"0")</f>
        <v>4.4871794871794872E-2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1">
        <v>4607091383102</v>
      </c>
      <c r="E390" s="782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17</v>
      </c>
      <c r="Y390" s="778">
        <f>IFERROR(IF(X390="",0,CEILING((X390/$H390),1)*$H390),"")</f>
        <v>17.849999999999998</v>
      </c>
      <c r="Z390" s="36">
        <f>IFERROR(IF(Y390=0,"",ROUNDUP(Y390/H390,0)*0.00753),"")</f>
        <v>5.271E-2</v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19.833333333333336</v>
      </c>
      <c r="BN390" s="64">
        <f>IFERROR(Y390*I390/H390,"0")</f>
        <v>20.824999999999999</v>
      </c>
      <c r="BO390" s="64">
        <f>IFERROR(1/J390*(X390/H390),"0")</f>
        <v>4.2735042735042736E-2</v>
      </c>
      <c r="BP390" s="64">
        <f>IFERROR(1/J390*(Y390/H390),"0")</f>
        <v>4.4871794871794872E-2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1">
        <v>4607091388404</v>
      </c>
      <c r="E391" s="782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170</v>
      </c>
      <c r="Y391" s="778">
        <f>IFERROR(IF(X391="",0,CEILING((X391/$H391),1)*$H391),"")</f>
        <v>170.85</v>
      </c>
      <c r="Z391" s="36">
        <f>IFERROR(IF(Y391=0,"",ROUNDUP(Y391/H391,0)*0.00753),"")</f>
        <v>0.50451000000000001</v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193.33333333333334</v>
      </c>
      <c r="BN391" s="64">
        <f>IFERROR(Y391*I391/H391,"0")</f>
        <v>194.3</v>
      </c>
      <c r="BO391" s="64">
        <f>IFERROR(1/J391*(X391/H391),"0")</f>
        <v>0.42735042735042739</v>
      </c>
      <c r="BP391" s="64">
        <f>IFERROR(1/J391*(Y391/H391),"0")</f>
        <v>0.42948717948717946</v>
      </c>
    </row>
    <row r="392" spans="1:68" x14ac:dyDescent="0.2">
      <c r="A392" s="800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801"/>
      <c r="P392" s="783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79">
        <f>IFERROR(X388/H388,"0")+IFERROR(X389/H389,"0")+IFERROR(X390/H390,"0")+IFERROR(X391/H391,"0")</f>
        <v>79.912280701754383</v>
      </c>
      <c r="Y392" s="779">
        <f>IFERROR(Y388/H388,"0")+IFERROR(Y389/H389,"0")+IFERROR(Y390/H390,"0")+IFERROR(Y391/H391,"0")</f>
        <v>81</v>
      </c>
      <c r="Z392" s="779">
        <f>IFERROR(IF(Z388="",0,Z388),"0")+IFERROR(IF(Z389="",0,Z389),"0")+IFERROR(IF(Z390="",0,Z390),"0")+IFERROR(IF(Z391="",0,Z391),"0")</f>
        <v>0.60992999999999997</v>
      </c>
      <c r="AA392" s="780"/>
      <c r="AB392" s="780"/>
      <c r="AC392" s="780"/>
    </row>
    <row r="393" spans="1:68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801"/>
      <c r="P393" s="783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79">
        <f>IFERROR(SUM(X388:X391),"0")</f>
        <v>207</v>
      </c>
      <c r="Y393" s="779">
        <f>IFERROR(SUM(Y388:Y391),"0")</f>
        <v>209.98</v>
      </c>
      <c r="Z393" s="37"/>
      <c r="AA393" s="780"/>
      <c r="AB393" s="780"/>
      <c r="AC393" s="780"/>
    </row>
    <row r="394" spans="1:68" ht="14.25" hidden="1" customHeight="1" x14ac:dyDescent="0.25">
      <c r="A394" s="802" t="s">
        <v>654</v>
      </c>
      <c r="B394" s="795"/>
      <c r="C394" s="795"/>
      <c r="D394" s="795"/>
      <c r="E394" s="795"/>
      <c r="F394" s="795"/>
      <c r="G394" s="795"/>
      <c r="H394" s="795"/>
      <c r="I394" s="795"/>
      <c r="J394" s="795"/>
      <c r="K394" s="795"/>
      <c r="L394" s="795"/>
      <c r="M394" s="795"/>
      <c r="N394" s="795"/>
      <c r="O394" s="795"/>
      <c r="P394" s="795"/>
      <c r="Q394" s="795"/>
      <c r="R394" s="795"/>
      <c r="S394" s="795"/>
      <c r="T394" s="795"/>
      <c r="U394" s="795"/>
      <c r="V394" s="795"/>
      <c r="W394" s="795"/>
      <c r="X394" s="795"/>
      <c r="Y394" s="795"/>
      <c r="Z394" s="795"/>
      <c r="AA394" s="773"/>
      <c r="AB394" s="773"/>
      <c r="AC394" s="773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1">
        <v>4680115881808</v>
      </c>
      <c r="E395" s="782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1">
        <v>4680115881822</v>
      </c>
      <c r="E396" s="782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1">
        <v>4680115880016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1"/>
      <c r="P398" s="783" t="s">
        <v>71</v>
      </c>
      <c r="Q398" s="784"/>
      <c r="R398" s="784"/>
      <c r="S398" s="784"/>
      <c r="T398" s="784"/>
      <c r="U398" s="784"/>
      <c r="V398" s="785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801"/>
      <c r="P399" s="783" t="s">
        <v>71</v>
      </c>
      <c r="Q399" s="784"/>
      <c r="R399" s="784"/>
      <c r="S399" s="784"/>
      <c r="T399" s="784"/>
      <c r="U399" s="784"/>
      <c r="V399" s="785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4" t="s">
        <v>664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772"/>
      <c r="AB400" s="772"/>
      <c r="AC400" s="772"/>
    </row>
    <row r="401" spans="1:68" ht="14.25" hidden="1" customHeight="1" x14ac:dyDescent="0.25">
      <c r="A401" s="802" t="s">
        <v>64</v>
      </c>
      <c r="B401" s="795"/>
      <c r="C401" s="795"/>
      <c r="D401" s="795"/>
      <c r="E401" s="795"/>
      <c r="F401" s="795"/>
      <c r="G401" s="795"/>
      <c r="H401" s="795"/>
      <c r="I401" s="795"/>
      <c r="J401" s="795"/>
      <c r="K401" s="795"/>
      <c r="L401" s="795"/>
      <c r="M401" s="795"/>
      <c r="N401" s="795"/>
      <c r="O401" s="795"/>
      <c r="P401" s="795"/>
      <c r="Q401" s="795"/>
      <c r="R401" s="795"/>
      <c r="S401" s="795"/>
      <c r="T401" s="795"/>
      <c r="U401" s="795"/>
      <c r="V401" s="795"/>
      <c r="W401" s="795"/>
      <c r="X401" s="795"/>
      <c r="Y401" s="795"/>
      <c r="Z401" s="795"/>
      <c r="AA401" s="773"/>
      <c r="AB401" s="773"/>
      <c r="AC401" s="773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1">
        <v>4607091383836</v>
      </c>
      <c r="E402" s="782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15</v>
      </c>
      <c r="Y402" s="778">
        <f>IFERROR(IF(X402="",0,CEILING((X402/$H402),1)*$H402),"")</f>
        <v>16.2</v>
      </c>
      <c r="Z402" s="36">
        <f>IFERROR(IF(Y402=0,"",ROUNDUP(Y402/H402,0)*0.00753),"")</f>
        <v>6.7769999999999997E-2</v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17.066666666666666</v>
      </c>
      <c r="BN402" s="64">
        <f>IFERROR(Y402*I402/H402,"0")</f>
        <v>18.431999999999999</v>
      </c>
      <c r="BO402" s="64">
        <f>IFERROR(1/J402*(X402/H402),"0")</f>
        <v>5.3418803418803423E-2</v>
      </c>
      <c r="BP402" s="64">
        <f>IFERROR(1/J402*(Y402/H402),"0")</f>
        <v>5.7692307692307689E-2</v>
      </c>
    </row>
    <row r="403" spans="1:68" x14ac:dyDescent="0.2">
      <c r="A403" s="800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1"/>
      <c r="P403" s="783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79">
        <f>IFERROR(X402/H402,"0")</f>
        <v>8.3333333333333339</v>
      </c>
      <c r="Y403" s="779">
        <f>IFERROR(Y402/H402,"0")</f>
        <v>9</v>
      </c>
      <c r="Z403" s="779">
        <f>IFERROR(IF(Z402="",0,Z402),"0")</f>
        <v>6.7769999999999997E-2</v>
      </c>
      <c r="AA403" s="780"/>
      <c r="AB403" s="780"/>
      <c r="AC403" s="780"/>
    </row>
    <row r="404" spans="1:68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1"/>
      <c r="P404" s="783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79">
        <f>IFERROR(SUM(X402:X402),"0")</f>
        <v>15</v>
      </c>
      <c r="Y404" s="779">
        <f>IFERROR(SUM(Y402:Y402),"0")</f>
        <v>16.2</v>
      </c>
      <c r="Z404" s="37"/>
      <c r="AA404" s="780"/>
      <c r="AB404" s="780"/>
      <c r="AC404" s="780"/>
    </row>
    <row r="405" spans="1:68" ht="14.25" hidden="1" customHeight="1" x14ac:dyDescent="0.25">
      <c r="A405" s="802" t="s">
        <v>73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3"/>
      <c r="AB405" s="773"/>
      <c r="AC405" s="773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1">
        <v>4607091387919</v>
      </c>
      <c r="E406" s="782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1">
        <v>4680115883604</v>
      </c>
      <c r="E407" s="782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735</v>
      </c>
      <c r="Y407" s="778">
        <f>IFERROR(IF(X407="",0,CEILING((X407/$H407),1)*$H407),"")</f>
        <v>735</v>
      </c>
      <c r="Z407" s="36">
        <f>IFERROR(IF(Y407=0,"",ROUNDUP(Y407/H407,0)*0.00753),"")</f>
        <v>2.6355</v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830.19999999999993</v>
      </c>
      <c r="BN407" s="64">
        <f>IFERROR(Y407*I407/H407,"0")</f>
        <v>830.19999999999993</v>
      </c>
      <c r="BO407" s="64">
        <f>IFERROR(1/J407*(X407/H407),"0")</f>
        <v>2.2435897435897436</v>
      </c>
      <c r="BP407" s="64">
        <f>IFERROR(1/J407*(Y407/H407),"0")</f>
        <v>2.2435897435897436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1">
        <v>4680115883567</v>
      </c>
      <c r="E408" s="782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630</v>
      </c>
      <c r="Y408" s="778">
        <f>IFERROR(IF(X408="",0,CEILING((X408/$H408),1)*$H408),"")</f>
        <v>630</v>
      </c>
      <c r="Z408" s="36">
        <f>IFERROR(IF(Y408=0,"",ROUNDUP(Y408/H408,0)*0.00753),"")</f>
        <v>2.2589999999999999</v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708</v>
      </c>
      <c r="BN408" s="64">
        <f>IFERROR(Y408*I408/H408,"0")</f>
        <v>708</v>
      </c>
      <c r="BO408" s="64">
        <f>IFERROR(1/J408*(X408/H408),"0")</f>
        <v>1.9230769230769229</v>
      </c>
      <c r="BP408" s="64">
        <f>IFERROR(1/J408*(Y408/H408),"0")</f>
        <v>1.9230769230769229</v>
      </c>
    </row>
    <row r="409" spans="1:68" x14ac:dyDescent="0.2">
      <c r="A409" s="800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1"/>
      <c r="P409" s="783" t="s">
        <v>71</v>
      </c>
      <c r="Q409" s="784"/>
      <c r="R409" s="784"/>
      <c r="S409" s="784"/>
      <c r="T409" s="784"/>
      <c r="U409" s="784"/>
      <c r="V409" s="785"/>
      <c r="W409" s="37" t="s">
        <v>72</v>
      </c>
      <c r="X409" s="779">
        <f>IFERROR(X406/H406,"0")+IFERROR(X407/H407,"0")+IFERROR(X408/H408,"0")</f>
        <v>650</v>
      </c>
      <c r="Y409" s="779">
        <f>IFERROR(Y406/H406,"0")+IFERROR(Y407/H407,"0")+IFERROR(Y408/H408,"0")</f>
        <v>650</v>
      </c>
      <c r="Z409" s="779">
        <f>IFERROR(IF(Z406="",0,Z406),"0")+IFERROR(IF(Z407="",0,Z407),"0")+IFERROR(IF(Z408="",0,Z408),"0")</f>
        <v>4.8944999999999999</v>
      </c>
      <c r="AA409" s="780"/>
      <c r="AB409" s="780"/>
      <c r="AC409" s="780"/>
    </row>
    <row r="410" spans="1:68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801"/>
      <c r="P410" s="783" t="s">
        <v>71</v>
      </c>
      <c r="Q410" s="784"/>
      <c r="R410" s="784"/>
      <c r="S410" s="784"/>
      <c r="T410" s="784"/>
      <c r="U410" s="784"/>
      <c r="V410" s="785"/>
      <c r="W410" s="37" t="s">
        <v>69</v>
      </c>
      <c r="X410" s="779">
        <f>IFERROR(SUM(X406:X408),"0")</f>
        <v>1365</v>
      </c>
      <c r="Y410" s="779">
        <f>IFERROR(SUM(Y406:Y408),"0")</f>
        <v>1365</v>
      </c>
      <c r="Z410" s="37"/>
      <c r="AA410" s="780"/>
      <c r="AB410" s="780"/>
      <c r="AC410" s="780"/>
    </row>
    <row r="411" spans="1:68" ht="27.75" hidden="1" customHeight="1" x14ac:dyDescent="0.2">
      <c r="A411" s="827" t="s">
        <v>677</v>
      </c>
      <c r="B411" s="828"/>
      <c r="C411" s="828"/>
      <c r="D411" s="828"/>
      <c r="E411" s="828"/>
      <c r="F411" s="828"/>
      <c r="G411" s="828"/>
      <c r="H411" s="828"/>
      <c r="I411" s="828"/>
      <c r="J411" s="828"/>
      <c r="K411" s="828"/>
      <c r="L411" s="828"/>
      <c r="M411" s="828"/>
      <c r="N411" s="828"/>
      <c r="O411" s="828"/>
      <c r="P411" s="828"/>
      <c r="Q411" s="828"/>
      <c r="R411" s="828"/>
      <c r="S411" s="828"/>
      <c r="T411" s="828"/>
      <c r="U411" s="828"/>
      <c r="V411" s="828"/>
      <c r="W411" s="828"/>
      <c r="X411" s="828"/>
      <c r="Y411" s="828"/>
      <c r="Z411" s="828"/>
      <c r="AA411" s="48"/>
      <c r="AB411" s="48"/>
      <c r="AC411" s="48"/>
    </row>
    <row r="412" spans="1:68" ht="16.5" hidden="1" customHeight="1" x14ac:dyDescent="0.25">
      <c r="A412" s="794" t="s">
        <v>678</v>
      </c>
      <c r="B412" s="795"/>
      <c r="C412" s="795"/>
      <c r="D412" s="795"/>
      <c r="E412" s="795"/>
      <c r="F412" s="795"/>
      <c r="G412" s="795"/>
      <c r="H412" s="795"/>
      <c r="I412" s="795"/>
      <c r="J412" s="795"/>
      <c r="K412" s="795"/>
      <c r="L412" s="795"/>
      <c r="M412" s="795"/>
      <c r="N412" s="795"/>
      <c r="O412" s="795"/>
      <c r="P412" s="795"/>
      <c r="Q412" s="795"/>
      <c r="R412" s="795"/>
      <c r="S412" s="795"/>
      <c r="T412" s="795"/>
      <c r="U412" s="795"/>
      <c r="V412" s="795"/>
      <c r="W412" s="795"/>
      <c r="X412" s="795"/>
      <c r="Y412" s="795"/>
      <c r="Z412" s="795"/>
      <c r="AA412" s="772"/>
      <c r="AB412" s="772"/>
      <c r="AC412" s="772"/>
    </row>
    <row r="413" spans="1:68" ht="14.25" hidden="1" customHeight="1" x14ac:dyDescent="0.25">
      <c r="A413" s="802" t="s">
        <v>114</v>
      </c>
      <c r="B413" s="795"/>
      <c r="C413" s="795"/>
      <c r="D413" s="795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73"/>
      <c r="AB413" s="773"/>
      <c r="AC413" s="773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1">
        <v>4680115884847</v>
      </c>
      <c r="E414" s="782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130</v>
      </c>
      <c r="M414" s="33" t="s">
        <v>68</v>
      </c>
      <c r="N414" s="33"/>
      <c r="O414" s="32">
        <v>60</v>
      </c>
      <c r="P414" s="9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200</v>
      </c>
      <c r="Y414" s="778">
        <f t="shared" ref="Y414:Y424" si="82">IFERROR(IF(X414="",0,CEILING((X414/$H414),1)*$H414),"")</f>
        <v>210</v>
      </c>
      <c r="Z414" s="36">
        <f>IFERROR(IF(Y414=0,"",ROUNDUP(Y414/H414,0)*0.02175),"")</f>
        <v>0.30449999999999999</v>
      </c>
      <c r="AA414" s="56"/>
      <c r="AB414" s="57"/>
      <c r="AC414" s="489" t="s">
        <v>681</v>
      </c>
      <c r="AG414" s="64"/>
      <c r="AJ414" s="68" t="s">
        <v>131</v>
      </c>
      <c r="AK414" s="68">
        <v>720</v>
      </c>
      <c r="BB414" s="490" t="s">
        <v>1</v>
      </c>
      <c r="BM414" s="64">
        <f t="shared" ref="BM414:BM424" si="83">IFERROR(X414*I414/H414,"0")</f>
        <v>206.4</v>
      </c>
      <c r="BN414" s="64">
        <f t="shared" ref="BN414:BN424" si="84">IFERROR(Y414*I414/H414,"0")</f>
        <v>216.72</v>
      </c>
      <c r="BO414" s="64">
        <f t="shared" ref="BO414:BO424" si="85">IFERROR(1/J414*(X414/H414),"0")</f>
        <v>0.27777777777777779</v>
      </c>
      <c r="BP414" s="64">
        <f t="shared" ref="BP414:BP424" si="86">IFERROR(1/J414*(Y414/H414),"0")</f>
        <v>0.29166666666666663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1">
        <v>4680115884847</v>
      </c>
      <c r="E415" s="782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1">
        <v>4680115884854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130</v>
      </c>
      <c r="M416" s="33" t="s">
        <v>68</v>
      </c>
      <c r="N416" s="33"/>
      <c r="O416" s="32">
        <v>60</v>
      </c>
      <c r="P416" s="9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300</v>
      </c>
      <c r="Y416" s="778">
        <f t="shared" si="82"/>
        <v>300</v>
      </c>
      <c r="Z416" s="36">
        <f>IFERROR(IF(Y416=0,"",ROUNDUP(Y416/H416,0)*0.02175),"")</f>
        <v>0.43499999999999994</v>
      </c>
      <c r="AA416" s="56"/>
      <c r="AB416" s="57"/>
      <c r="AC416" s="493" t="s">
        <v>686</v>
      </c>
      <c r="AG416" s="64"/>
      <c r="AJ416" s="68" t="s">
        <v>131</v>
      </c>
      <c r="AK416" s="68">
        <v>720</v>
      </c>
      <c r="BB416" s="494" t="s">
        <v>1</v>
      </c>
      <c r="BM416" s="64">
        <f t="shared" si="83"/>
        <v>309.60000000000002</v>
      </c>
      <c r="BN416" s="64">
        <f t="shared" si="84"/>
        <v>309.60000000000002</v>
      </c>
      <c r="BO416" s="64">
        <f t="shared" si="85"/>
        <v>0.41666666666666663</v>
      </c>
      <c r="BP416" s="64">
        <f t="shared" si="86"/>
        <v>0.41666666666666663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1">
        <v>4680115884854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4301011867</v>
      </c>
      <c r="D418" s="781">
        <v>4680115884830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 t="s">
        <v>130</v>
      </c>
      <c r="M418" s="33" t="s">
        <v>68</v>
      </c>
      <c r="N418" s="33"/>
      <c r="O418" s="32">
        <v>60</v>
      </c>
      <c r="P418" s="11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300</v>
      </c>
      <c r="Y418" s="778">
        <f t="shared" si="82"/>
        <v>300</v>
      </c>
      <c r="Z418" s="36">
        <f>IFERROR(IF(Y418=0,"",ROUNDUP(Y418/H418,0)*0.02175),"")</f>
        <v>0.43499999999999994</v>
      </c>
      <c r="AA418" s="56"/>
      <c r="AB418" s="57"/>
      <c r="AC418" s="497" t="s">
        <v>690</v>
      </c>
      <c r="AG418" s="64"/>
      <c r="AJ418" s="68" t="s">
        <v>131</v>
      </c>
      <c r="AK418" s="68">
        <v>720</v>
      </c>
      <c r="BB418" s="498" t="s">
        <v>1</v>
      </c>
      <c r="BM418" s="64">
        <f t="shared" si="83"/>
        <v>309.60000000000002</v>
      </c>
      <c r="BN418" s="64">
        <f t="shared" si="84"/>
        <v>309.60000000000002</v>
      </c>
      <c r="BO418" s="64">
        <f t="shared" si="85"/>
        <v>0.41666666666666663</v>
      </c>
      <c r="BP418" s="64">
        <f t="shared" si="86"/>
        <v>0.41666666666666663</v>
      </c>
    </row>
    <row r="419" spans="1:68" ht="27" hidden="1" customHeight="1" x14ac:dyDescent="0.25">
      <c r="A419" s="54" t="s">
        <v>688</v>
      </c>
      <c r="B419" s="54" t="s">
        <v>691</v>
      </c>
      <c r="C419" s="31">
        <v>4301011943</v>
      </c>
      <c r="D419" s="781">
        <v>4680115884830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/>
      <c r="M419" s="33" t="s">
        <v>147</v>
      </c>
      <c r="N419" s="33"/>
      <c r="O419" s="32">
        <v>60</v>
      </c>
      <c r="P419" s="97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0</v>
      </c>
      <c r="Y419" s="778">
        <f t="shared" si="82"/>
        <v>0</v>
      </c>
      <c r="Z419" s="36" t="str">
        <f>IFERROR(IF(Y419=0,"",ROUNDUP(Y419/H419,0)*0.02039),"")</f>
        <v/>
      </c>
      <c r="AA419" s="56"/>
      <c r="AB419" s="57"/>
      <c r="AC419" s="499" t="s">
        <v>683</v>
      </c>
      <c r="AG419" s="64"/>
      <c r="AJ419" s="68"/>
      <c r="AK419" s="68">
        <v>0</v>
      </c>
      <c r="BB419" s="500" t="s">
        <v>1</v>
      </c>
      <c r="BM419" s="64">
        <f t="shared" si="83"/>
        <v>0</v>
      </c>
      <c r="BN419" s="64">
        <f t="shared" si="84"/>
        <v>0</v>
      </c>
      <c r="BO419" s="64">
        <f t="shared" si="85"/>
        <v>0</v>
      </c>
      <c r="BP419" s="64">
        <f t="shared" si="86"/>
        <v>0</v>
      </c>
    </row>
    <row r="420" spans="1:68" ht="27" hidden="1" customHeight="1" x14ac:dyDescent="0.25">
      <c r="A420" s="54" t="s">
        <v>692</v>
      </c>
      <c r="B420" s="54" t="s">
        <v>693</v>
      </c>
      <c r="C420" s="31">
        <v>4301011339</v>
      </c>
      <c r="D420" s="781">
        <v>4607091383997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68</v>
      </c>
      <c r="N420" s="33"/>
      <c r="O420" s="32">
        <v>60</v>
      </c>
      <c r="P420" s="11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501" t="s">
        <v>694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1">
        <v>4680115882638</v>
      </c>
      <c r="E421" s="782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1">
        <v>4680115884922</v>
      </c>
      <c r="E422" s="782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1">
        <v>4680115884878</v>
      </c>
      <c r="E423" s="782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1">
        <v>4680115884861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50</v>
      </c>
      <c r="Y424" s="778">
        <f t="shared" si="82"/>
        <v>50</v>
      </c>
      <c r="Z424" s="36">
        <f>IFERROR(IF(Y424=0,"",ROUNDUP(Y424/H424,0)*0.00902),"")</f>
        <v>9.0200000000000002E-2</v>
      </c>
      <c r="AA424" s="56"/>
      <c r="AB424" s="57"/>
      <c r="AC424" s="509" t="s">
        <v>690</v>
      </c>
      <c r="AG424" s="64"/>
      <c r="AJ424" s="68"/>
      <c r="AK424" s="68">
        <v>0</v>
      </c>
      <c r="BB424" s="510" t="s">
        <v>1</v>
      </c>
      <c r="BM424" s="64">
        <f t="shared" si="83"/>
        <v>52.1</v>
      </c>
      <c r="BN424" s="64">
        <f t="shared" si="84"/>
        <v>52.1</v>
      </c>
      <c r="BO424" s="64">
        <f t="shared" si="85"/>
        <v>7.575757575757576E-2</v>
      </c>
      <c r="BP424" s="64">
        <f t="shared" si="86"/>
        <v>7.575757575757576E-2</v>
      </c>
    </row>
    <row r="425" spans="1:68" x14ac:dyDescent="0.2">
      <c r="A425" s="800"/>
      <c r="B425" s="795"/>
      <c r="C425" s="795"/>
      <c r="D425" s="795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801"/>
      <c r="P425" s="783" t="s">
        <v>71</v>
      </c>
      <c r="Q425" s="784"/>
      <c r="R425" s="784"/>
      <c r="S425" s="784"/>
      <c r="T425" s="784"/>
      <c r="U425" s="784"/>
      <c r="V425" s="785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63.333333333333336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64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1.2646999999999999</v>
      </c>
      <c r="AA425" s="780"/>
      <c r="AB425" s="780"/>
      <c r="AC425" s="780"/>
    </row>
    <row r="426" spans="1:68" x14ac:dyDescent="0.2">
      <c r="A426" s="795"/>
      <c r="B426" s="795"/>
      <c r="C426" s="795"/>
      <c r="D426" s="795"/>
      <c r="E426" s="795"/>
      <c r="F426" s="795"/>
      <c r="G426" s="795"/>
      <c r="H426" s="795"/>
      <c r="I426" s="795"/>
      <c r="J426" s="795"/>
      <c r="K426" s="795"/>
      <c r="L426" s="795"/>
      <c r="M426" s="795"/>
      <c r="N426" s="795"/>
      <c r="O426" s="801"/>
      <c r="P426" s="783" t="s">
        <v>71</v>
      </c>
      <c r="Q426" s="784"/>
      <c r="R426" s="784"/>
      <c r="S426" s="784"/>
      <c r="T426" s="784"/>
      <c r="U426" s="784"/>
      <c r="V426" s="785"/>
      <c r="W426" s="37" t="s">
        <v>69</v>
      </c>
      <c r="X426" s="779">
        <f>IFERROR(SUM(X414:X424),"0")</f>
        <v>850</v>
      </c>
      <c r="Y426" s="779">
        <f>IFERROR(SUM(Y414:Y424),"0")</f>
        <v>860</v>
      </c>
      <c r="Z426" s="37"/>
      <c r="AA426" s="780"/>
      <c r="AB426" s="780"/>
      <c r="AC426" s="780"/>
    </row>
    <row r="427" spans="1:68" ht="14.25" hidden="1" customHeight="1" x14ac:dyDescent="0.25">
      <c r="A427" s="802" t="s">
        <v>170</v>
      </c>
      <c r="B427" s="795"/>
      <c r="C427" s="795"/>
      <c r="D427" s="795"/>
      <c r="E427" s="795"/>
      <c r="F427" s="795"/>
      <c r="G427" s="795"/>
      <c r="H427" s="795"/>
      <c r="I427" s="795"/>
      <c r="J427" s="795"/>
      <c r="K427" s="795"/>
      <c r="L427" s="795"/>
      <c r="M427" s="795"/>
      <c r="N427" s="795"/>
      <c r="O427" s="795"/>
      <c r="P427" s="795"/>
      <c r="Q427" s="795"/>
      <c r="R427" s="795"/>
      <c r="S427" s="795"/>
      <c r="T427" s="795"/>
      <c r="U427" s="795"/>
      <c r="V427" s="795"/>
      <c r="W427" s="795"/>
      <c r="X427" s="795"/>
      <c r="Y427" s="795"/>
      <c r="Z427" s="795"/>
      <c r="AA427" s="773"/>
      <c r="AB427" s="773"/>
      <c r="AC427" s="773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1">
        <v>4607091383980</v>
      </c>
      <c r="E428" s="782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130</v>
      </c>
      <c r="M428" s="33" t="s">
        <v>121</v>
      </c>
      <c r="N428" s="33"/>
      <c r="O428" s="32">
        <v>50</v>
      </c>
      <c r="P428" s="9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500</v>
      </c>
      <c r="Y428" s="778">
        <f>IFERROR(IF(X428="",0,CEILING((X428/$H428),1)*$H428),"")</f>
        <v>510</v>
      </c>
      <c r="Z428" s="36">
        <f>IFERROR(IF(Y428=0,"",ROUNDUP(Y428/H428,0)*0.02175),"")</f>
        <v>0.73949999999999994</v>
      </c>
      <c r="AA428" s="56"/>
      <c r="AB428" s="57"/>
      <c r="AC428" s="511" t="s">
        <v>707</v>
      </c>
      <c r="AG428" s="64"/>
      <c r="AJ428" s="68" t="s">
        <v>131</v>
      </c>
      <c r="AK428" s="68">
        <v>720</v>
      </c>
      <c r="BB428" s="512" t="s">
        <v>1</v>
      </c>
      <c r="BM428" s="64">
        <f>IFERROR(X428*I428/H428,"0")</f>
        <v>516</v>
      </c>
      <c r="BN428" s="64">
        <f>IFERROR(Y428*I428/H428,"0")</f>
        <v>526.32000000000005</v>
      </c>
      <c r="BO428" s="64">
        <f>IFERROR(1/J428*(X428/H428),"0")</f>
        <v>0.69444444444444442</v>
      </c>
      <c r="BP428" s="64">
        <f>IFERROR(1/J428*(Y428/H428),"0")</f>
        <v>0.70833333333333326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1">
        <v>4607091384178</v>
      </c>
      <c r="E429" s="782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8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16</v>
      </c>
      <c r="Y429" s="778">
        <f>IFERROR(IF(X429="",0,CEILING((X429/$H429),1)*$H429),"")</f>
        <v>16</v>
      </c>
      <c r="Z429" s="36">
        <f>IFERROR(IF(Y429=0,"",ROUNDUP(Y429/H429,0)*0.00902),"")</f>
        <v>3.6080000000000001E-2</v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16.84</v>
      </c>
      <c r="BN429" s="64">
        <f>IFERROR(Y429*I429/H429,"0")</f>
        <v>16.84</v>
      </c>
      <c r="BO429" s="64">
        <f>IFERROR(1/J429*(X429/H429),"0")</f>
        <v>3.0303030303030304E-2</v>
      </c>
      <c r="BP429" s="64">
        <f>IFERROR(1/J429*(Y429/H429),"0")</f>
        <v>3.0303030303030304E-2</v>
      </c>
    </row>
    <row r="430" spans="1:68" x14ac:dyDescent="0.2">
      <c r="A430" s="800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1"/>
      <c r="P430" s="783" t="s">
        <v>71</v>
      </c>
      <c r="Q430" s="784"/>
      <c r="R430" s="784"/>
      <c r="S430" s="784"/>
      <c r="T430" s="784"/>
      <c r="U430" s="784"/>
      <c r="V430" s="785"/>
      <c r="W430" s="37" t="s">
        <v>72</v>
      </c>
      <c r="X430" s="779">
        <f>IFERROR(X428/H428,"0")+IFERROR(X429/H429,"0")</f>
        <v>37.333333333333336</v>
      </c>
      <c r="Y430" s="779">
        <f>IFERROR(Y428/H428,"0")+IFERROR(Y429/H429,"0")</f>
        <v>38</v>
      </c>
      <c r="Z430" s="779">
        <f>IFERROR(IF(Z428="",0,Z428),"0")+IFERROR(IF(Z429="",0,Z429),"0")</f>
        <v>0.77557999999999994</v>
      </c>
      <c r="AA430" s="780"/>
      <c r="AB430" s="780"/>
      <c r="AC430" s="780"/>
    </row>
    <row r="431" spans="1:68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1"/>
      <c r="P431" s="783" t="s">
        <v>71</v>
      </c>
      <c r="Q431" s="784"/>
      <c r="R431" s="784"/>
      <c r="S431" s="784"/>
      <c r="T431" s="784"/>
      <c r="U431" s="784"/>
      <c r="V431" s="785"/>
      <c r="W431" s="37" t="s">
        <v>69</v>
      </c>
      <c r="X431" s="779">
        <f>IFERROR(SUM(X428:X429),"0")</f>
        <v>516</v>
      </c>
      <c r="Y431" s="779">
        <f>IFERROR(SUM(Y428:Y429),"0")</f>
        <v>526</v>
      </c>
      <c r="Z431" s="37"/>
      <c r="AA431" s="780"/>
      <c r="AB431" s="780"/>
      <c r="AC431" s="780"/>
    </row>
    <row r="432" spans="1:68" ht="14.25" hidden="1" customHeight="1" x14ac:dyDescent="0.25">
      <c r="A432" s="802" t="s">
        <v>73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3"/>
      <c r="AB432" s="773"/>
      <c r="AC432" s="773"/>
    </row>
    <row r="433" spans="1:68" ht="27" hidden="1" customHeight="1" x14ac:dyDescent="0.25">
      <c r="A433" s="54" t="s">
        <v>710</v>
      </c>
      <c r="B433" s="54" t="s">
        <v>711</v>
      </c>
      <c r="C433" s="31">
        <v>4301051903</v>
      </c>
      <c r="D433" s="781">
        <v>4607091383928</v>
      </c>
      <c r="E433" s="782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118</v>
      </c>
      <c r="N433" s="33"/>
      <c r="O433" s="32">
        <v>40</v>
      </c>
      <c r="P433" s="1177" t="s">
        <v>712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714</v>
      </c>
      <c r="C434" s="31">
        <v>4301051639</v>
      </c>
      <c r="D434" s="781">
        <v>4607091383928</v>
      </c>
      <c r="E434" s="782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9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716</v>
      </c>
      <c r="C435" s="31">
        <v>4301051560</v>
      </c>
      <c r="D435" s="781">
        <v>4607091383928</v>
      </c>
      <c r="E435" s="782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718</v>
      </c>
      <c r="B436" s="54" t="s">
        <v>719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118</v>
      </c>
      <c r="N436" s="33"/>
      <c r="O436" s="32">
        <v>40</v>
      </c>
      <c r="P436" s="1198" t="s">
        <v>720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customHeight="1" x14ac:dyDescent="0.25">
      <c r="A437" s="54" t="s">
        <v>718</v>
      </c>
      <c r="B437" s="54" t="s">
        <v>722</v>
      </c>
      <c r="C437" s="31">
        <v>4301051636</v>
      </c>
      <c r="D437" s="781">
        <v>4607091384260</v>
      </c>
      <c r="E437" s="782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20</v>
      </c>
      <c r="Y437" s="778">
        <f>IFERROR(IF(X437="",0,CEILING((X437/$H437),1)*$H437),"")</f>
        <v>23.4</v>
      </c>
      <c r="Z437" s="36">
        <f>IFERROR(IF(Y437=0,"",ROUNDUP(Y437/H437,0)*0.02175),"")</f>
        <v>6.5250000000000002E-2</v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21.446153846153852</v>
      </c>
      <c r="BN437" s="64">
        <f>IFERROR(Y437*I437/H437,"0")</f>
        <v>25.092000000000002</v>
      </c>
      <c r="BO437" s="64">
        <f>IFERROR(1/J437*(X437/H437),"0")</f>
        <v>4.5787545787545791E-2</v>
      </c>
      <c r="BP437" s="64">
        <f>IFERROR(1/J437*(Y437/H437),"0")</f>
        <v>5.3571428571428568E-2</v>
      </c>
    </row>
    <row r="438" spans="1:68" x14ac:dyDescent="0.2">
      <c r="A438" s="800"/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801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IFERROR(X433/H433,"0")+IFERROR(X434/H434,"0")+IFERROR(X435/H435,"0")+IFERROR(X436/H436,"0")+IFERROR(X437/H437,"0")</f>
        <v>2.5641025641025643</v>
      </c>
      <c r="Y438" s="779">
        <f>IFERROR(Y433/H433,"0")+IFERROR(Y434/H434,"0")+IFERROR(Y435/H435,"0")+IFERROR(Y436/H436,"0")+IFERROR(Y437/H437,"0")</f>
        <v>3</v>
      </c>
      <c r="Z438" s="779">
        <f>IFERROR(IF(Z433="",0,Z433),"0")+IFERROR(IF(Z434="",0,Z434),"0")+IFERROR(IF(Z435="",0,Z435),"0")+IFERROR(IF(Z436="",0,Z436),"0")+IFERROR(IF(Z437="",0,Z437),"0")</f>
        <v>6.5250000000000002E-2</v>
      </c>
      <c r="AA438" s="780"/>
      <c r="AB438" s="780"/>
      <c r="AC438" s="780"/>
    </row>
    <row r="439" spans="1:68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1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IFERROR(SUM(X433:X437),"0")</f>
        <v>20</v>
      </c>
      <c r="Y439" s="779">
        <f>IFERROR(SUM(Y433:Y437),"0")</f>
        <v>23.4</v>
      </c>
      <c r="Z439" s="37"/>
      <c r="AA439" s="780"/>
      <c r="AB439" s="780"/>
      <c r="AC439" s="780"/>
    </row>
    <row r="440" spans="1:68" ht="14.25" hidden="1" customHeight="1" x14ac:dyDescent="0.25">
      <c r="A440" s="802" t="s">
        <v>216</v>
      </c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5"/>
      <c r="P440" s="795"/>
      <c r="Q440" s="795"/>
      <c r="R440" s="795"/>
      <c r="S440" s="795"/>
      <c r="T440" s="795"/>
      <c r="U440" s="795"/>
      <c r="V440" s="795"/>
      <c r="W440" s="795"/>
      <c r="X440" s="795"/>
      <c r="Y440" s="795"/>
      <c r="Z440" s="795"/>
      <c r="AA440" s="773"/>
      <c r="AB440" s="773"/>
      <c r="AC440" s="773"/>
    </row>
    <row r="441" spans="1:68" ht="27" hidden="1" customHeight="1" x14ac:dyDescent="0.25">
      <c r="A441" s="54" t="s">
        <v>724</v>
      </c>
      <c r="B441" s="54" t="s">
        <v>725</v>
      </c>
      <c r="C441" s="31">
        <v>4301060439</v>
      </c>
      <c r="D441" s="781">
        <v>4607091384673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21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728</v>
      </c>
      <c r="C442" s="31">
        <v>4301060345</v>
      </c>
      <c r="D442" s="781">
        <v>4607091384673</v>
      </c>
      <c r="E442" s="782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4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1">
        <v>4607091384673</v>
      </c>
      <c r="E443" s="782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30</v>
      </c>
      <c r="Y443" s="778">
        <f>IFERROR(IF(X443="",0,CEILING((X443/$H443),1)*$H443),"")</f>
        <v>31.2</v>
      </c>
      <c r="Z443" s="36">
        <f>IFERROR(IF(Y443=0,"",ROUNDUP(Y443/H443,0)*0.02175),"")</f>
        <v>8.6999999999999994E-2</v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32.169230769230772</v>
      </c>
      <c r="BN443" s="64">
        <f>IFERROR(Y443*I443/H443,"0")</f>
        <v>33.456000000000003</v>
      </c>
      <c r="BO443" s="64">
        <f>IFERROR(1/J443*(X443/H443),"0")</f>
        <v>6.8681318681318673E-2</v>
      </c>
      <c r="BP443" s="64">
        <f>IFERROR(1/J443*(Y443/H443),"0")</f>
        <v>7.1428571428571425E-2</v>
      </c>
    </row>
    <row r="444" spans="1:68" x14ac:dyDescent="0.2">
      <c r="A444" s="800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1"/>
      <c r="P444" s="783" t="s">
        <v>71</v>
      </c>
      <c r="Q444" s="784"/>
      <c r="R444" s="784"/>
      <c r="S444" s="784"/>
      <c r="T444" s="784"/>
      <c r="U444" s="784"/>
      <c r="V444" s="785"/>
      <c r="W444" s="37" t="s">
        <v>72</v>
      </c>
      <c r="X444" s="779">
        <f>IFERROR(X441/H441,"0")+IFERROR(X442/H442,"0")+IFERROR(X443/H443,"0")</f>
        <v>3.8461538461538463</v>
      </c>
      <c r="Y444" s="779">
        <f>IFERROR(Y441/H441,"0")+IFERROR(Y442/H442,"0")+IFERROR(Y443/H443,"0")</f>
        <v>4</v>
      </c>
      <c r="Z444" s="779">
        <f>IFERROR(IF(Z441="",0,Z441),"0")+IFERROR(IF(Z442="",0,Z442),"0")+IFERROR(IF(Z443="",0,Z443),"0")</f>
        <v>8.6999999999999994E-2</v>
      </c>
      <c r="AA444" s="780"/>
      <c r="AB444" s="780"/>
      <c r="AC444" s="780"/>
    </row>
    <row r="445" spans="1:68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801"/>
      <c r="P445" s="783" t="s">
        <v>71</v>
      </c>
      <c r="Q445" s="784"/>
      <c r="R445" s="784"/>
      <c r="S445" s="784"/>
      <c r="T445" s="784"/>
      <c r="U445" s="784"/>
      <c r="V445" s="785"/>
      <c r="W445" s="37" t="s">
        <v>69</v>
      </c>
      <c r="X445" s="779">
        <f>IFERROR(SUM(X441:X443),"0")</f>
        <v>30</v>
      </c>
      <c r="Y445" s="779">
        <f>IFERROR(SUM(Y441:Y443),"0")</f>
        <v>31.2</v>
      </c>
      <c r="Z445" s="37"/>
      <c r="AA445" s="780"/>
      <c r="AB445" s="780"/>
      <c r="AC445" s="780"/>
    </row>
    <row r="446" spans="1:68" ht="16.5" hidden="1" customHeight="1" x14ac:dyDescent="0.25">
      <c r="A446" s="794" t="s">
        <v>732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2"/>
      <c r="AB446" s="772"/>
      <c r="AC446" s="772"/>
    </row>
    <row r="447" spans="1:68" ht="14.25" hidden="1" customHeight="1" x14ac:dyDescent="0.25">
      <c r="A447" s="802" t="s">
        <v>114</v>
      </c>
      <c r="B447" s="795"/>
      <c r="C447" s="795"/>
      <c r="D447" s="795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73"/>
      <c r="AB447" s="773"/>
      <c r="AC447" s="773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1">
        <v>4680115881907</v>
      </c>
      <c r="E448" s="782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1">
        <v>4680115881907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9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1">
        <v>4680115883925</v>
      </c>
      <c r="E450" s="782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1">
        <v>4680115883925</v>
      </c>
      <c r="E451" s="782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4301011874</v>
      </c>
      <c r="D452" s="781">
        <v>4680115884892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68</v>
      </c>
      <c r="N452" s="33"/>
      <c r="O452" s="32">
        <v>60</v>
      </c>
      <c r="P452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4301011312</v>
      </c>
      <c r="D453" s="781">
        <v>4607091384192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121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748</v>
      </c>
      <c r="B454" s="54" t="s">
        <v>749</v>
      </c>
      <c r="C454" s="31">
        <v>4301011875</v>
      </c>
      <c r="D454" s="781">
        <v>4680115884885</v>
      </c>
      <c r="E454" s="782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744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1">
        <v>4680115884908</v>
      </c>
      <c r="E455" s="782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744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800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1"/>
      <c r="P456" s="783" t="s">
        <v>71</v>
      </c>
      <c r="Q456" s="784"/>
      <c r="R456" s="784"/>
      <c r="S456" s="784"/>
      <c r="T456" s="784"/>
      <c r="U456" s="784"/>
      <c r="V456" s="785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801"/>
      <c r="P457" s="783" t="s">
        <v>71</v>
      </c>
      <c r="Q457" s="784"/>
      <c r="R457" s="784"/>
      <c r="S457" s="784"/>
      <c r="T457" s="784"/>
      <c r="U457" s="784"/>
      <c r="V457" s="785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02" t="s">
        <v>64</v>
      </c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73"/>
      <c r="AB458" s="773"/>
      <c r="AC458" s="773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1">
        <v>4607091384802</v>
      </c>
      <c r="E459" s="782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1">
        <v>4607091384826</v>
      </c>
      <c r="E460" s="782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1"/>
      <c r="P461" s="783" t="s">
        <v>71</v>
      </c>
      <c r="Q461" s="784"/>
      <c r="R461" s="784"/>
      <c r="S461" s="784"/>
      <c r="T461" s="784"/>
      <c r="U461" s="784"/>
      <c r="V461" s="785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801"/>
      <c r="P462" s="783" t="s">
        <v>71</v>
      </c>
      <c r="Q462" s="784"/>
      <c r="R462" s="784"/>
      <c r="S462" s="784"/>
      <c r="T462" s="784"/>
      <c r="U462" s="784"/>
      <c r="V462" s="785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02" t="s">
        <v>73</v>
      </c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5"/>
      <c r="P463" s="795"/>
      <c r="Q463" s="795"/>
      <c r="R463" s="795"/>
      <c r="S463" s="795"/>
      <c r="T463" s="795"/>
      <c r="U463" s="795"/>
      <c r="V463" s="795"/>
      <c r="W463" s="795"/>
      <c r="X463" s="795"/>
      <c r="Y463" s="795"/>
      <c r="Z463" s="795"/>
      <c r="AA463" s="773"/>
      <c r="AB463" s="773"/>
      <c r="AC463" s="773"/>
    </row>
    <row r="464" spans="1:68" ht="27" hidden="1" customHeight="1" x14ac:dyDescent="0.25">
      <c r="A464" s="54" t="s">
        <v>757</v>
      </c>
      <c r="B464" s="54" t="s">
        <v>758</v>
      </c>
      <c r="C464" s="31">
        <v>4301051899</v>
      </c>
      <c r="D464" s="781">
        <v>4607091384246</v>
      </c>
      <c r="E464" s="782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118</v>
      </c>
      <c r="N464" s="33"/>
      <c r="O464" s="32">
        <v>40</v>
      </c>
      <c r="P464" s="815" t="s">
        <v>759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customHeight="1" x14ac:dyDescent="0.25">
      <c r="A465" s="54" t="s">
        <v>757</v>
      </c>
      <c r="B465" s="54" t="s">
        <v>761</v>
      </c>
      <c r="C465" s="31">
        <v>4301051635</v>
      </c>
      <c r="D465" s="781">
        <v>4607091384246</v>
      </c>
      <c r="E465" s="782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30</v>
      </c>
      <c r="Y465" s="778">
        <f t="shared" si="93"/>
        <v>31.2</v>
      </c>
      <c r="Z465" s="36">
        <f>IFERROR(IF(Y465=0,"",ROUNDUP(Y465/H465,0)*0.02175),"")</f>
        <v>8.6999999999999994E-2</v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32.169230769230772</v>
      </c>
      <c r="BN465" s="64">
        <f t="shared" si="95"/>
        <v>33.456000000000003</v>
      </c>
      <c r="BO465" s="64">
        <f t="shared" si="96"/>
        <v>6.8681318681318673E-2</v>
      </c>
      <c r="BP465" s="64">
        <f t="shared" si="97"/>
        <v>7.1428571428571425E-2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4301051901</v>
      </c>
      <c r="D466" s="781">
        <v>4680115881976</v>
      </c>
      <c r="E466" s="782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1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767</v>
      </c>
      <c r="C467" s="31">
        <v>4301051445</v>
      </c>
      <c r="D467" s="781">
        <v>4680115881976</v>
      </c>
      <c r="E467" s="782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hidden="1" customHeight="1" x14ac:dyDescent="0.25">
      <c r="A468" s="54" t="s">
        <v>769</v>
      </c>
      <c r="B468" s="54" t="s">
        <v>770</v>
      </c>
      <c r="C468" s="31">
        <v>4301051634</v>
      </c>
      <c r="D468" s="781">
        <v>4607091384253</v>
      </c>
      <c r="E468" s="782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762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hidden="1" customHeight="1" x14ac:dyDescent="0.25">
      <c r="A469" s="54" t="s">
        <v>769</v>
      </c>
      <c r="B469" s="54" t="s">
        <v>771</v>
      </c>
      <c r="C469" s="31">
        <v>4301051297</v>
      </c>
      <c r="D469" s="781">
        <v>4607091384253</v>
      </c>
      <c r="E469" s="782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1">
        <v>4680115881969</v>
      </c>
      <c r="E470" s="782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801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IFERROR(X464/H464,"0")+IFERROR(X465/H465,"0")+IFERROR(X466/H466,"0")+IFERROR(X467/H467,"0")+IFERROR(X468/H468,"0")+IFERROR(X469/H469,"0")+IFERROR(X470/H470,"0")</f>
        <v>3.8461538461538463</v>
      </c>
      <c r="Y471" s="779">
        <f>IFERROR(Y464/H464,"0")+IFERROR(Y465/H465,"0")+IFERROR(Y466/H466,"0")+IFERROR(Y467/H467,"0")+IFERROR(Y468/H468,"0")+IFERROR(Y469/H469,"0")+IFERROR(Y470/H470,"0")</f>
        <v>4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8.6999999999999994E-2</v>
      </c>
      <c r="AA471" s="780"/>
      <c r="AB471" s="780"/>
      <c r="AC471" s="780"/>
    </row>
    <row r="472" spans="1:68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1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IFERROR(SUM(X464:X470),"0")</f>
        <v>30</v>
      </c>
      <c r="Y472" s="779">
        <f>IFERROR(SUM(Y464:Y470),"0")</f>
        <v>31.2</v>
      </c>
      <c r="Z472" s="37"/>
      <c r="AA472" s="780"/>
      <c r="AB472" s="780"/>
      <c r="AC472" s="780"/>
    </row>
    <row r="473" spans="1:68" ht="14.25" hidden="1" customHeight="1" x14ac:dyDescent="0.25">
      <c r="A473" s="802" t="s">
        <v>216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773"/>
      <c r="AB473" s="773"/>
      <c r="AC473" s="773"/>
    </row>
    <row r="474" spans="1:68" ht="27" hidden="1" customHeight="1" x14ac:dyDescent="0.25">
      <c r="A474" s="54" t="s">
        <v>775</v>
      </c>
      <c r="B474" s="54" t="s">
        <v>776</v>
      </c>
      <c r="C474" s="31">
        <v>4301060441</v>
      </c>
      <c r="D474" s="781">
        <v>4607091389357</v>
      </c>
      <c r="E474" s="782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118</v>
      </c>
      <c r="N474" s="33"/>
      <c r="O474" s="32">
        <v>40</v>
      </c>
      <c r="P474" s="886" t="s">
        <v>777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779</v>
      </c>
      <c r="C475" s="31">
        <v>4301060377</v>
      </c>
      <c r="D475" s="781">
        <v>4607091389357</v>
      </c>
      <c r="E475" s="782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1"/>
      <c r="P476" s="783" t="s">
        <v>71</v>
      </c>
      <c r="Q476" s="784"/>
      <c r="R476" s="784"/>
      <c r="S476" s="784"/>
      <c r="T476" s="784"/>
      <c r="U476" s="784"/>
      <c r="V476" s="785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5"/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801"/>
      <c r="P477" s="783" t="s">
        <v>71</v>
      </c>
      <c r="Q477" s="784"/>
      <c r="R477" s="784"/>
      <c r="S477" s="784"/>
      <c r="T477" s="784"/>
      <c r="U477" s="784"/>
      <c r="V477" s="785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7" t="s">
        <v>781</v>
      </c>
      <c r="B478" s="828"/>
      <c r="C478" s="828"/>
      <c r="D478" s="828"/>
      <c r="E478" s="828"/>
      <c r="F478" s="828"/>
      <c r="G478" s="828"/>
      <c r="H478" s="828"/>
      <c r="I478" s="828"/>
      <c r="J478" s="828"/>
      <c r="K478" s="828"/>
      <c r="L478" s="828"/>
      <c r="M478" s="828"/>
      <c r="N478" s="828"/>
      <c r="O478" s="828"/>
      <c r="P478" s="828"/>
      <c r="Q478" s="828"/>
      <c r="R478" s="828"/>
      <c r="S478" s="828"/>
      <c r="T478" s="828"/>
      <c r="U478" s="828"/>
      <c r="V478" s="828"/>
      <c r="W478" s="828"/>
      <c r="X478" s="828"/>
      <c r="Y478" s="828"/>
      <c r="Z478" s="828"/>
      <c r="AA478" s="48"/>
      <c r="AB478" s="48"/>
      <c r="AC478" s="48"/>
    </row>
    <row r="479" spans="1:68" ht="16.5" hidden="1" customHeight="1" x14ac:dyDescent="0.25">
      <c r="A479" s="794" t="s">
        <v>782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772"/>
      <c r="AB479" s="772"/>
      <c r="AC479" s="772"/>
    </row>
    <row r="480" spans="1:68" ht="14.25" hidden="1" customHeight="1" x14ac:dyDescent="0.25">
      <c r="A480" s="802" t="s">
        <v>114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1">
        <v>4607091389708</v>
      </c>
      <c r="E481" s="782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5"/>
      <c r="C482" s="795"/>
      <c r="D482" s="795"/>
      <c r="E482" s="795"/>
      <c r="F482" s="795"/>
      <c r="G482" s="795"/>
      <c r="H482" s="795"/>
      <c r="I482" s="795"/>
      <c r="J482" s="795"/>
      <c r="K482" s="795"/>
      <c r="L482" s="795"/>
      <c r="M482" s="795"/>
      <c r="N482" s="795"/>
      <c r="O482" s="801"/>
      <c r="P482" s="783" t="s">
        <v>71</v>
      </c>
      <c r="Q482" s="784"/>
      <c r="R482" s="784"/>
      <c r="S482" s="784"/>
      <c r="T482" s="784"/>
      <c r="U482" s="784"/>
      <c r="V482" s="785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5"/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801"/>
      <c r="P483" s="783" t="s">
        <v>71</v>
      </c>
      <c r="Q483" s="784"/>
      <c r="R483" s="784"/>
      <c r="S483" s="784"/>
      <c r="T483" s="784"/>
      <c r="U483" s="784"/>
      <c r="V483" s="785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02" t="s">
        <v>64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3"/>
      <c r="AB484" s="773"/>
      <c r="AC484" s="773"/>
    </row>
    <row r="485" spans="1:68" ht="27" hidden="1" customHeight="1" x14ac:dyDescent="0.25">
      <c r="A485" s="54" t="s">
        <v>786</v>
      </c>
      <c r="B485" s="54" t="s">
        <v>787</v>
      </c>
      <c r="C485" s="31">
        <v>4301031355</v>
      </c>
      <c r="D485" s="781">
        <v>4607091389753</v>
      </c>
      <c r="E485" s="78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1">
        <v>4607091389753</v>
      </c>
      <c r="E486" s="78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3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1">
        <v>4607091389760</v>
      </c>
      <c r="E487" s="78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1">
        <v>4607091389746</v>
      </c>
      <c r="E488" s="782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1">
        <v>4607091389746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1">
        <v>4680115883147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1">
        <v>4680115883147</v>
      </c>
      <c r="E491" s="782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1">
        <v>4607091384338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1">
        <v>4607091384338</v>
      </c>
      <c r="E493" s="782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140</v>
      </c>
      <c r="Y493" s="778">
        <f t="shared" si="98"/>
        <v>140.70000000000002</v>
      </c>
      <c r="Z493" s="36">
        <f t="shared" si="103"/>
        <v>0.33634000000000003</v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148.66666666666666</v>
      </c>
      <c r="BN493" s="64">
        <f t="shared" si="100"/>
        <v>149.41</v>
      </c>
      <c r="BO493" s="64">
        <f t="shared" si="101"/>
        <v>0.28490028490028491</v>
      </c>
      <c r="BP493" s="64">
        <f t="shared" si="102"/>
        <v>0.28632478632478636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1">
        <v>4680115883154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1">
        <v>4680115883154</v>
      </c>
      <c r="E495" s="782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1">
        <v>4607091389524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1">
        <v>4607091389524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122.5</v>
      </c>
      <c r="Y497" s="778">
        <f t="shared" si="98"/>
        <v>123.9</v>
      </c>
      <c r="Z497" s="36">
        <f t="shared" si="103"/>
        <v>0.29618</v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130.08333333333334</v>
      </c>
      <c r="BN497" s="64">
        <f t="shared" si="100"/>
        <v>131.57</v>
      </c>
      <c r="BO497" s="64">
        <f t="shared" si="101"/>
        <v>0.2492877492877493</v>
      </c>
      <c r="BP497" s="64">
        <f t="shared" si="102"/>
        <v>0.25213675213675218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1">
        <v>4680115883161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1">
        <v>4607091389531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35</v>
      </c>
      <c r="Y499" s="778">
        <f t="shared" si="98"/>
        <v>35.700000000000003</v>
      </c>
      <c r="Z499" s="36">
        <f t="shared" si="103"/>
        <v>8.5339999999999999E-2</v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37.166666666666664</v>
      </c>
      <c r="BN499" s="64">
        <f t="shared" si="100"/>
        <v>37.910000000000004</v>
      </c>
      <c r="BO499" s="64">
        <f t="shared" si="101"/>
        <v>7.1225071225071226E-2</v>
      </c>
      <c r="BP499" s="64">
        <f t="shared" si="102"/>
        <v>7.2649572649572655E-2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1">
        <v>4607091389531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1">
        <v>4607091384345</v>
      </c>
      <c r="E501" s="78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4301031338</v>
      </c>
      <c r="D502" s="781">
        <v>4680115883185</v>
      </c>
      <c r="E502" s="78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825</v>
      </c>
      <c r="C503" s="31">
        <v>4301031255</v>
      </c>
      <c r="D503" s="781">
        <v>4680115883185</v>
      </c>
      <c r="E503" s="78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801"/>
      <c r="P504" s="783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141.66666666666666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143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0.71785999999999994</v>
      </c>
      <c r="AA504" s="780"/>
      <c r="AB504" s="780"/>
      <c r="AC504" s="780"/>
    </row>
    <row r="505" spans="1:68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1"/>
      <c r="P505" s="783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79">
        <f>IFERROR(SUM(X485:X503),"0")</f>
        <v>297.5</v>
      </c>
      <c r="Y505" s="779">
        <f>IFERROR(SUM(Y485:Y503),"0")</f>
        <v>300.3</v>
      </c>
      <c r="Z505" s="37"/>
      <c r="AA505" s="780"/>
      <c r="AB505" s="780"/>
      <c r="AC505" s="780"/>
    </row>
    <row r="506" spans="1:68" ht="14.25" hidden="1" customHeight="1" x14ac:dyDescent="0.25">
      <c r="A506" s="802" t="s">
        <v>73</v>
      </c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5"/>
      <c r="P506" s="795"/>
      <c r="Q506" s="795"/>
      <c r="R506" s="795"/>
      <c r="S506" s="795"/>
      <c r="T506" s="795"/>
      <c r="U506" s="795"/>
      <c r="V506" s="795"/>
      <c r="W506" s="795"/>
      <c r="X506" s="795"/>
      <c r="Y506" s="795"/>
      <c r="Z506" s="795"/>
      <c r="AA506" s="773"/>
      <c r="AB506" s="773"/>
      <c r="AC506" s="773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1">
        <v>4607091384352</v>
      </c>
      <c r="E507" s="782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1">
        <v>4607091389654</v>
      </c>
      <c r="E508" s="782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801"/>
      <c r="P509" s="783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1"/>
      <c r="P510" s="783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02" t="s">
        <v>103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773"/>
      <c r="AB511" s="773"/>
      <c r="AC511" s="773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1">
        <v>4680115884335</v>
      </c>
      <c r="E512" s="782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3.6</v>
      </c>
      <c r="Y512" s="778">
        <f>IFERROR(IF(X512="",0,CEILING((X512/$H512),1)*$H512),"")</f>
        <v>3.5999999999999996</v>
      </c>
      <c r="Z512" s="36">
        <f>IFERROR(IF(Y512=0,"",ROUNDUP(Y512/H512,0)*0.00627),"")</f>
        <v>1.881E-2</v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5.4</v>
      </c>
      <c r="BN512" s="64">
        <f>IFERROR(Y512*I512/H512,"0")</f>
        <v>5.3999999999999995</v>
      </c>
      <c r="BO512" s="64">
        <f>IFERROR(1/J512*(X512/H512),"0")</f>
        <v>1.4999999999999999E-2</v>
      </c>
      <c r="BP512" s="64">
        <f>IFERROR(1/J512*(Y512/H512),"0")</f>
        <v>1.4999999999999999E-2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1">
        <v>4680115884113</v>
      </c>
      <c r="E513" s="782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801"/>
      <c r="P514" s="783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79">
        <f>IFERROR(X512/H512,"0")+IFERROR(X513/H513,"0")</f>
        <v>3</v>
      </c>
      <c r="Y514" s="779">
        <f>IFERROR(Y512/H512,"0")+IFERROR(Y513/H513,"0")</f>
        <v>3</v>
      </c>
      <c r="Z514" s="779">
        <f>IFERROR(IF(Z512="",0,Z512),"0")+IFERROR(IF(Z513="",0,Z513),"0")</f>
        <v>1.881E-2</v>
      </c>
      <c r="AA514" s="780"/>
      <c r="AB514" s="780"/>
      <c r="AC514" s="780"/>
    </row>
    <row r="515" spans="1:68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1"/>
      <c r="P515" s="783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79">
        <f>IFERROR(SUM(X512:X513),"0")</f>
        <v>3.6</v>
      </c>
      <c r="Y515" s="779">
        <f>IFERROR(SUM(Y512:Y513),"0")</f>
        <v>3.5999999999999996</v>
      </c>
      <c r="Z515" s="37"/>
      <c r="AA515" s="780"/>
      <c r="AB515" s="780"/>
      <c r="AC515" s="780"/>
    </row>
    <row r="516" spans="1:68" ht="16.5" hidden="1" customHeight="1" x14ac:dyDescent="0.25">
      <c r="A516" s="794" t="s">
        <v>841</v>
      </c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72"/>
      <c r="AB516" s="772"/>
      <c r="AC516" s="772"/>
    </row>
    <row r="517" spans="1:68" ht="14.25" hidden="1" customHeight="1" x14ac:dyDescent="0.25">
      <c r="A517" s="802" t="s">
        <v>170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1">
        <v>4607091389364</v>
      </c>
      <c r="E518" s="782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801"/>
      <c r="P519" s="783" t="s">
        <v>71</v>
      </c>
      <c r="Q519" s="784"/>
      <c r="R519" s="784"/>
      <c r="S519" s="784"/>
      <c r="T519" s="784"/>
      <c r="U519" s="784"/>
      <c r="V519" s="785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5"/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801"/>
      <c r="P520" s="783" t="s">
        <v>71</v>
      </c>
      <c r="Q520" s="784"/>
      <c r="R520" s="784"/>
      <c r="S520" s="784"/>
      <c r="T520" s="784"/>
      <c r="U520" s="784"/>
      <c r="V520" s="785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02" t="s">
        <v>64</v>
      </c>
      <c r="B521" s="795"/>
      <c r="C521" s="795"/>
      <c r="D521" s="795"/>
      <c r="E521" s="795"/>
      <c r="F521" s="795"/>
      <c r="G521" s="795"/>
      <c r="H521" s="795"/>
      <c r="I521" s="795"/>
      <c r="J521" s="795"/>
      <c r="K521" s="795"/>
      <c r="L521" s="795"/>
      <c r="M521" s="795"/>
      <c r="N521" s="795"/>
      <c r="O521" s="795"/>
      <c r="P521" s="795"/>
      <c r="Q521" s="795"/>
      <c r="R521" s="795"/>
      <c r="S521" s="795"/>
      <c r="T521" s="795"/>
      <c r="U521" s="795"/>
      <c r="V521" s="795"/>
      <c r="W521" s="795"/>
      <c r="X521" s="795"/>
      <c r="Y521" s="795"/>
      <c r="Z521" s="795"/>
      <c r="AA521" s="773"/>
      <c r="AB521" s="773"/>
      <c r="AC521" s="773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1">
        <v>4607091389739</v>
      </c>
      <c r="E522" s="782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20</v>
      </c>
      <c r="Y522" s="778">
        <f>IFERROR(IF(X522="",0,CEILING((X522/$H522),1)*$H522),"")</f>
        <v>21</v>
      </c>
      <c r="Z522" s="36">
        <f>IFERROR(IF(Y522=0,"",ROUNDUP(Y522/H522,0)*0.00753),"")</f>
        <v>3.7650000000000003E-2</v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21.095238095238091</v>
      </c>
      <c r="BN522" s="64">
        <f>IFERROR(Y522*I522/H522,"0")</f>
        <v>22.15</v>
      </c>
      <c r="BO522" s="64">
        <f>IFERROR(1/J522*(X522/H522),"0")</f>
        <v>3.0525030525030524E-2</v>
      </c>
      <c r="BP522" s="64">
        <f>IFERROR(1/J522*(Y522/H522),"0")</f>
        <v>3.2051282051282048E-2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1">
        <v>4607091389425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1">
        <v>4680115880771</v>
      </c>
      <c r="E524" s="782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1">
        <v>4607091389500</v>
      </c>
      <c r="E525" s="78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7</v>
      </c>
      <c r="Y525" s="778">
        <f>IFERROR(IF(X525="",0,CEILING((X525/$H525),1)*$H525),"")</f>
        <v>8.4</v>
      </c>
      <c r="Z525" s="36">
        <f>IFERROR(IF(Y525=0,"",ROUNDUP(Y525/H525,0)*0.00502),"")</f>
        <v>2.0080000000000001E-2</v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7.4333333333333327</v>
      </c>
      <c r="BN525" s="64">
        <f>IFERROR(Y525*I525/H525,"0")</f>
        <v>8.92</v>
      </c>
      <c r="BO525" s="64">
        <f>IFERROR(1/J525*(X525/H525),"0")</f>
        <v>1.4245014245014245E-2</v>
      </c>
      <c r="BP525" s="64">
        <f>IFERROR(1/J525*(Y525/H525),"0")</f>
        <v>1.7094017094017096E-2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1">
        <v>4607091389500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1"/>
      <c r="P527" s="783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79">
        <f>IFERROR(X522/H522,"0")+IFERROR(X523/H523,"0")+IFERROR(X524/H524,"0")+IFERROR(X525/H525,"0")+IFERROR(X526/H526,"0")</f>
        <v>8.0952380952380949</v>
      </c>
      <c r="Y527" s="779">
        <f>IFERROR(Y522/H522,"0")+IFERROR(Y523/H523,"0")+IFERROR(Y524/H524,"0")+IFERROR(Y525/H525,"0")+IFERROR(Y526/H526,"0")</f>
        <v>9</v>
      </c>
      <c r="Z527" s="779">
        <f>IFERROR(IF(Z522="",0,Z522),"0")+IFERROR(IF(Z523="",0,Z523),"0")+IFERROR(IF(Z524="",0,Z524),"0")+IFERROR(IF(Z525="",0,Z525),"0")+IFERROR(IF(Z526="",0,Z526),"0")</f>
        <v>5.7730000000000004E-2</v>
      </c>
      <c r="AA527" s="780"/>
      <c r="AB527" s="780"/>
      <c r="AC527" s="780"/>
    </row>
    <row r="528" spans="1:68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1"/>
      <c r="P528" s="783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79">
        <f>IFERROR(SUM(X522:X526),"0")</f>
        <v>27</v>
      </c>
      <c r="Y528" s="779">
        <f>IFERROR(SUM(Y522:Y526),"0")</f>
        <v>29.4</v>
      </c>
      <c r="Z528" s="37"/>
      <c r="AA528" s="780"/>
      <c r="AB528" s="780"/>
      <c r="AC528" s="780"/>
    </row>
    <row r="529" spans="1:68" ht="14.25" hidden="1" customHeight="1" x14ac:dyDescent="0.25">
      <c r="A529" s="802" t="s">
        <v>103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1">
        <v>4680115884359</v>
      </c>
      <c r="E530" s="782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1.8</v>
      </c>
      <c r="Y530" s="778">
        <f>IFERROR(IF(X530="",0,CEILING((X530/$H530),1)*$H530),"")</f>
        <v>2.4</v>
      </c>
      <c r="Z530" s="36">
        <f>IFERROR(IF(Y530=0,"",ROUNDUP(Y530/H530,0)*0.00627),"")</f>
        <v>1.2540000000000001E-2</v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2.7</v>
      </c>
      <c r="BN530" s="64">
        <f>IFERROR(Y530*I530/H530,"0")</f>
        <v>3.6000000000000005</v>
      </c>
      <c r="BO530" s="64">
        <f>IFERROR(1/J530*(X530/H530),"0")</f>
        <v>7.4999999999999997E-3</v>
      </c>
      <c r="BP530" s="64">
        <f>IFERROR(1/J530*(Y530/H530),"0")</f>
        <v>0.01</v>
      </c>
    </row>
    <row r="531" spans="1:68" x14ac:dyDescent="0.2">
      <c r="A531" s="800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1"/>
      <c r="P531" s="783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79">
        <f>IFERROR(X530/H530,"0")</f>
        <v>1.5</v>
      </c>
      <c r="Y531" s="779">
        <f>IFERROR(Y530/H530,"0")</f>
        <v>2</v>
      </c>
      <c r="Z531" s="779">
        <f>IFERROR(IF(Z530="",0,Z530),"0")</f>
        <v>1.2540000000000001E-2</v>
      </c>
      <c r="AA531" s="780"/>
      <c r="AB531" s="780"/>
      <c r="AC531" s="780"/>
    </row>
    <row r="532" spans="1:68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1"/>
      <c r="P532" s="783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79">
        <f>IFERROR(SUM(X530:X530),"0")</f>
        <v>1.8</v>
      </c>
      <c r="Y532" s="779">
        <f>IFERROR(SUM(Y530:Y530),"0")</f>
        <v>2.4</v>
      </c>
      <c r="Z532" s="37"/>
      <c r="AA532" s="780"/>
      <c r="AB532" s="780"/>
      <c r="AC532" s="780"/>
    </row>
    <row r="533" spans="1:68" ht="14.25" hidden="1" customHeight="1" x14ac:dyDescent="0.25">
      <c r="A533" s="802" t="s">
        <v>860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3"/>
      <c r="AB533" s="773"/>
      <c r="AC533" s="773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1">
        <v>4680115884564</v>
      </c>
      <c r="E534" s="782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4.5</v>
      </c>
      <c r="Y534" s="778">
        <f>IFERROR(IF(X534="",0,CEILING((X534/$H534),1)*$H534),"")</f>
        <v>6</v>
      </c>
      <c r="Z534" s="36">
        <f>IFERROR(IF(Y534=0,"",ROUNDUP(Y534/H534,0)*0.00627),"")</f>
        <v>1.2540000000000001E-2</v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5.3999999999999995</v>
      </c>
      <c r="BN534" s="64">
        <f>IFERROR(Y534*I534/H534,"0")</f>
        <v>7.2</v>
      </c>
      <c r="BO534" s="64">
        <f>IFERROR(1/J534*(X534/H534),"0")</f>
        <v>7.4999999999999997E-3</v>
      </c>
      <c r="BP534" s="64">
        <f>IFERROR(1/J534*(Y534/H534),"0")</f>
        <v>0.01</v>
      </c>
    </row>
    <row r="535" spans="1:68" x14ac:dyDescent="0.2">
      <c r="A535" s="800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1"/>
      <c r="P535" s="783" t="s">
        <v>71</v>
      </c>
      <c r="Q535" s="784"/>
      <c r="R535" s="784"/>
      <c r="S535" s="784"/>
      <c r="T535" s="784"/>
      <c r="U535" s="784"/>
      <c r="V535" s="785"/>
      <c r="W535" s="37" t="s">
        <v>72</v>
      </c>
      <c r="X535" s="779">
        <f>IFERROR(X534/H534,"0")</f>
        <v>1.5</v>
      </c>
      <c r="Y535" s="779">
        <f>IFERROR(Y534/H534,"0")</f>
        <v>2</v>
      </c>
      <c r="Z535" s="779">
        <f>IFERROR(IF(Z534="",0,Z534),"0")</f>
        <v>1.2540000000000001E-2</v>
      </c>
      <c r="AA535" s="780"/>
      <c r="AB535" s="780"/>
      <c r="AC535" s="780"/>
    </row>
    <row r="536" spans="1:68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801"/>
      <c r="P536" s="783" t="s">
        <v>71</v>
      </c>
      <c r="Q536" s="784"/>
      <c r="R536" s="784"/>
      <c r="S536" s="784"/>
      <c r="T536" s="784"/>
      <c r="U536" s="784"/>
      <c r="V536" s="785"/>
      <c r="W536" s="37" t="s">
        <v>69</v>
      </c>
      <c r="X536" s="779">
        <f>IFERROR(SUM(X534:X534),"0")</f>
        <v>4.5</v>
      </c>
      <c r="Y536" s="779">
        <f>IFERROR(SUM(Y534:Y534),"0")</f>
        <v>6</v>
      </c>
      <c r="Z536" s="37"/>
      <c r="AA536" s="780"/>
      <c r="AB536" s="780"/>
      <c r="AC536" s="780"/>
    </row>
    <row r="537" spans="1:68" ht="16.5" hidden="1" customHeight="1" x14ac:dyDescent="0.25">
      <c r="A537" s="794" t="s">
        <v>864</v>
      </c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5"/>
      <c r="P537" s="795"/>
      <c r="Q537" s="795"/>
      <c r="R537" s="795"/>
      <c r="S537" s="795"/>
      <c r="T537" s="795"/>
      <c r="U537" s="795"/>
      <c r="V537" s="795"/>
      <c r="W537" s="795"/>
      <c r="X537" s="795"/>
      <c r="Y537" s="795"/>
      <c r="Z537" s="795"/>
      <c r="AA537" s="772"/>
      <c r="AB537" s="772"/>
      <c r="AC537" s="772"/>
    </row>
    <row r="538" spans="1:68" ht="14.25" hidden="1" customHeight="1" x14ac:dyDescent="0.25">
      <c r="A538" s="802" t="s">
        <v>64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773"/>
      <c r="AB538" s="773"/>
      <c r="AC538" s="773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1">
        <v>4680115885189</v>
      </c>
      <c r="E539" s="782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4</v>
      </c>
      <c r="Y539" s="778">
        <f>IFERROR(IF(X539="",0,CEILING((X539/$H539),1)*$H539),"")</f>
        <v>4.8</v>
      </c>
      <c r="Z539" s="36">
        <f>IFERROR(IF(Y539=0,"",ROUNDUP(Y539/H539,0)*0.00502),"")</f>
        <v>2.0080000000000001E-2</v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4.5733333333333341</v>
      </c>
      <c r="BN539" s="64">
        <f>IFERROR(Y539*I539/H539,"0")</f>
        <v>5.4880000000000004</v>
      </c>
      <c r="BO539" s="64">
        <f>IFERROR(1/J539*(X539/H539),"0")</f>
        <v>1.4245014245014247E-2</v>
      </c>
      <c r="BP539" s="64">
        <f>IFERROR(1/J539*(Y539/H539),"0")</f>
        <v>1.7094017094017096E-2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1">
        <v>4680115885172</v>
      </c>
      <c r="E540" s="782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1">
        <v>4680115885110</v>
      </c>
      <c r="E541" s="782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8</v>
      </c>
      <c r="Y541" s="778">
        <f>IFERROR(IF(X541="",0,CEILING((X541/$H541),1)*$H541),"")</f>
        <v>8.4</v>
      </c>
      <c r="Z541" s="36">
        <f>IFERROR(IF(Y541=0,"",ROUNDUP(Y541/H541,0)*0.00502),"")</f>
        <v>3.5140000000000005E-2</v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13.466666666666667</v>
      </c>
      <c r="BN541" s="64">
        <f>IFERROR(Y541*I541/H541,"0")</f>
        <v>14.14</v>
      </c>
      <c r="BO541" s="64">
        <f>IFERROR(1/J541*(X541/H541),"0")</f>
        <v>2.8490028490028494E-2</v>
      </c>
      <c r="BP541" s="64">
        <f>IFERROR(1/J541*(Y541/H541),"0")</f>
        <v>2.9914529914529923E-2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1">
        <v>4680115885219</v>
      </c>
      <c r="E542" s="782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4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84.000000000000014</v>
      </c>
      <c r="Y542" s="778">
        <f>IFERROR(IF(X542="",0,CEILING((X542/$H542),1)*$H542),"")</f>
        <v>84</v>
      </c>
      <c r="Z542" s="36">
        <f>IFERROR(IF(Y542=0,"",ROUNDUP(Y542/H542,0)*0.00502),"")</f>
        <v>0.251</v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125.00000000000003</v>
      </c>
      <c r="BN542" s="64">
        <f>IFERROR(Y542*I542/H542,"0")</f>
        <v>125</v>
      </c>
      <c r="BO542" s="64">
        <f>IFERROR(1/J542*(X542/H542),"0")</f>
        <v>0.21367521367521372</v>
      </c>
      <c r="BP542" s="64">
        <f>IFERROR(1/J542*(Y542/H542),"0")</f>
        <v>0.21367521367521369</v>
      </c>
    </row>
    <row r="543" spans="1:68" x14ac:dyDescent="0.2">
      <c r="A543" s="800"/>
      <c r="B543" s="795"/>
      <c r="C543" s="795"/>
      <c r="D543" s="795"/>
      <c r="E543" s="795"/>
      <c r="F543" s="795"/>
      <c r="G543" s="795"/>
      <c r="H543" s="795"/>
      <c r="I543" s="795"/>
      <c r="J543" s="795"/>
      <c r="K543" s="795"/>
      <c r="L543" s="795"/>
      <c r="M543" s="795"/>
      <c r="N543" s="795"/>
      <c r="O543" s="801"/>
      <c r="P543" s="783" t="s">
        <v>71</v>
      </c>
      <c r="Q543" s="784"/>
      <c r="R543" s="784"/>
      <c r="S543" s="784"/>
      <c r="T543" s="784"/>
      <c r="U543" s="784"/>
      <c r="V543" s="785"/>
      <c r="W543" s="37" t="s">
        <v>72</v>
      </c>
      <c r="X543" s="779">
        <f>IFERROR(X539/H539,"0")+IFERROR(X540/H540,"0")+IFERROR(X541/H541,"0")+IFERROR(X542/H542,"0")</f>
        <v>60.000000000000007</v>
      </c>
      <c r="Y543" s="779">
        <f>IFERROR(Y539/H539,"0")+IFERROR(Y540/H540,"0")+IFERROR(Y541/H541,"0")+IFERROR(Y542/H542,"0")</f>
        <v>61</v>
      </c>
      <c r="Z543" s="779">
        <f>IFERROR(IF(Z539="",0,Z539),"0")+IFERROR(IF(Z540="",0,Z540),"0")+IFERROR(IF(Z541="",0,Z541),"0")+IFERROR(IF(Z542="",0,Z542),"0")</f>
        <v>0.30621999999999999</v>
      </c>
      <c r="AA543" s="780"/>
      <c r="AB543" s="780"/>
      <c r="AC543" s="780"/>
    </row>
    <row r="544" spans="1:68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1"/>
      <c r="P544" s="783" t="s">
        <v>71</v>
      </c>
      <c r="Q544" s="784"/>
      <c r="R544" s="784"/>
      <c r="S544" s="784"/>
      <c r="T544" s="784"/>
      <c r="U544" s="784"/>
      <c r="V544" s="785"/>
      <c r="W544" s="37" t="s">
        <v>69</v>
      </c>
      <c r="X544" s="779">
        <f>IFERROR(SUM(X539:X542),"0")</f>
        <v>96.000000000000014</v>
      </c>
      <c r="Y544" s="779">
        <f>IFERROR(SUM(Y539:Y542),"0")</f>
        <v>97.2</v>
      </c>
      <c r="Z544" s="37"/>
      <c r="AA544" s="780"/>
      <c r="AB544" s="780"/>
      <c r="AC544" s="780"/>
    </row>
    <row r="545" spans="1:68" ht="16.5" hidden="1" customHeight="1" x14ac:dyDescent="0.25">
      <c r="A545" s="794" t="s">
        <v>877</v>
      </c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5"/>
      <c r="P545" s="795"/>
      <c r="Q545" s="795"/>
      <c r="R545" s="795"/>
      <c r="S545" s="795"/>
      <c r="T545" s="795"/>
      <c r="U545" s="795"/>
      <c r="V545" s="795"/>
      <c r="W545" s="795"/>
      <c r="X545" s="795"/>
      <c r="Y545" s="795"/>
      <c r="Z545" s="795"/>
      <c r="AA545" s="772"/>
      <c r="AB545" s="772"/>
      <c r="AC545" s="772"/>
    </row>
    <row r="546" spans="1:68" ht="14.25" hidden="1" customHeight="1" x14ac:dyDescent="0.25">
      <c r="A546" s="802" t="s">
        <v>64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1">
        <v>4680115885103</v>
      </c>
      <c r="E547" s="782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1"/>
      <c r="P548" s="783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1"/>
      <c r="P549" s="783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7" t="s">
        <v>881</v>
      </c>
      <c r="B550" s="828"/>
      <c r="C550" s="828"/>
      <c r="D550" s="828"/>
      <c r="E550" s="828"/>
      <c r="F550" s="828"/>
      <c r="G550" s="828"/>
      <c r="H550" s="828"/>
      <c r="I550" s="828"/>
      <c r="J550" s="828"/>
      <c r="K550" s="828"/>
      <c r="L550" s="828"/>
      <c r="M550" s="828"/>
      <c r="N550" s="828"/>
      <c r="O550" s="828"/>
      <c r="P550" s="828"/>
      <c r="Q550" s="828"/>
      <c r="R550" s="828"/>
      <c r="S550" s="828"/>
      <c r="T550" s="828"/>
      <c r="U550" s="828"/>
      <c r="V550" s="828"/>
      <c r="W550" s="828"/>
      <c r="X550" s="828"/>
      <c r="Y550" s="828"/>
      <c r="Z550" s="828"/>
      <c r="AA550" s="48"/>
      <c r="AB550" s="48"/>
      <c r="AC550" s="48"/>
    </row>
    <row r="551" spans="1:68" ht="16.5" hidden="1" customHeight="1" x14ac:dyDescent="0.25">
      <c r="A551" s="794" t="s">
        <v>881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2"/>
      <c r="AB551" s="772"/>
      <c r="AC551" s="772"/>
    </row>
    <row r="552" spans="1:68" ht="14.25" hidden="1" customHeight="1" x14ac:dyDescent="0.25">
      <c r="A552" s="802" t="s">
        <v>114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1">
        <v>4607091389067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50</v>
      </c>
      <c r="Y553" s="778">
        <f t="shared" ref="Y553:Y563" si="104">IFERROR(IF(X553="",0,CEILING((X553/$H553),1)*$H553),"")</f>
        <v>52.800000000000004</v>
      </c>
      <c r="Z553" s="36">
        <f t="shared" ref="Z553:Z558" si="105">IFERROR(IF(Y553=0,"",ROUNDUP(Y553/H553,0)*0.01196),"")</f>
        <v>0.1196</v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53.409090909090907</v>
      </c>
      <c r="BN553" s="64">
        <f t="shared" ref="BN553:BN563" si="107">IFERROR(Y553*I553/H553,"0")</f>
        <v>56.400000000000006</v>
      </c>
      <c r="BO553" s="64">
        <f t="shared" ref="BO553:BO563" si="108">IFERROR(1/J553*(X553/H553),"0")</f>
        <v>9.1054778554778545E-2</v>
      </c>
      <c r="BP553" s="64">
        <f t="shared" ref="BP553:BP563" si="109">IFERROR(1/J553*(Y553/H553),"0")</f>
        <v>9.6153846153846159E-2</v>
      </c>
    </row>
    <row r="554" spans="1:68" ht="27" hidden="1" customHeight="1" x14ac:dyDescent="0.25">
      <c r="A554" s="54" t="s">
        <v>884</v>
      </c>
      <c r="B554" s="54" t="s">
        <v>885</v>
      </c>
      <c r="C554" s="31">
        <v>4301011961</v>
      </c>
      <c r="D554" s="781">
        <v>4680115885271</v>
      </c>
      <c r="E554" s="782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1">
        <v>4680115884502</v>
      </c>
      <c r="E555" s="782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1">
        <v>4607091389104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150</v>
      </c>
      <c r="Y556" s="778">
        <f t="shared" si="104"/>
        <v>153.12</v>
      </c>
      <c r="Z556" s="36">
        <f t="shared" si="105"/>
        <v>0.34683999999999998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160.22727272727272</v>
      </c>
      <c r="BN556" s="64">
        <f t="shared" si="107"/>
        <v>163.56</v>
      </c>
      <c r="BO556" s="64">
        <f t="shared" si="108"/>
        <v>0.27316433566433568</v>
      </c>
      <c r="BP556" s="64">
        <f t="shared" si="109"/>
        <v>0.27884615384615385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1">
        <v>4680115884519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1">
        <v>4680115885226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80</v>
      </c>
      <c r="Y558" s="778">
        <f t="shared" si="104"/>
        <v>84.48</v>
      </c>
      <c r="Z558" s="36">
        <f t="shared" si="105"/>
        <v>0.19136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85.454545454545453</v>
      </c>
      <c r="BN558" s="64">
        <f t="shared" si="107"/>
        <v>90.24</v>
      </c>
      <c r="BO558" s="64">
        <f t="shared" si="108"/>
        <v>0.14568764568764569</v>
      </c>
      <c r="BP558" s="64">
        <f t="shared" si="109"/>
        <v>0.15384615384615385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4301012035</v>
      </c>
      <c r="D559" s="781">
        <v>4680115880603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121</v>
      </c>
      <c r="N559" s="33"/>
      <c r="O559" s="32">
        <v>60</v>
      </c>
      <c r="P559" s="1039" t="s">
        <v>901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902</v>
      </c>
      <c r="C560" s="31">
        <v>4301011778</v>
      </c>
      <c r="D560" s="781">
        <v>4680115880603</v>
      </c>
      <c r="E560" s="782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121</v>
      </c>
      <c r="N560" s="33"/>
      <c r="O560" s="32">
        <v>60</v>
      </c>
      <c r="P560" s="11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48</v>
      </c>
      <c r="Y560" s="778">
        <f t="shared" si="104"/>
        <v>50.4</v>
      </c>
      <c r="Z560" s="36">
        <f>IFERROR(IF(Y560=0,"",ROUNDUP(Y560/H560,0)*0.00902),"")</f>
        <v>0.12628</v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50.8</v>
      </c>
      <c r="BN560" s="64">
        <f t="shared" si="107"/>
        <v>53.339999999999996</v>
      </c>
      <c r="BO560" s="64">
        <f t="shared" si="108"/>
        <v>0.10101010101010101</v>
      </c>
      <c r="BP560" s="64">
        <f t="shared" si="109"/>
        <v>0.10606060606060606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1">
        <v>4680115882782</v>
      </c>
      <c r="E561" s="782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46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4301012034</v>
      </c>
      <c r="D562" s="781">
        <v>4607091389982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121</v>
      </c>
      <c r="N562" s="33"/>
      <c r="O562" s="32">
        <v>60</v>
      </c>
      <c r="P562" s="803" t="s">
        <v>908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909</v>
      </c>
      <c r="C563" s="31">
        <v>4301011784</v>
      </c>
      <c r="D563" s="781">
        <v>4607091389982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60</v>
      </c>
      <c r="P563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240</v>
      </c>
      <c r="Y563" s="778">
        <f t="shared" si="104"/>
        <v>241.20000000000002</v>
      </c>
      <c r="Z563" s="36">
        <f>IFERROR(IF(Y563=0,"",ROUNDUP(Y563/H563,0)*0.00902),"")</f>
        <v>0.60433999999999999</v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254</v>
      </c>
      <c r="BN563" s="64">
        <f t="shared" si="107"/>
        <v>255.27</v>
      </c>
      <c r="BO563" s="64">
        <f t="shared" si="108"/>
        <v>0.50505050505050508</v>
      </c>
      <c r="BP563" s="64">
        <f t="shared" si="109"/>
        <v>0.50757575757575757</v>
      </c>
    </row>
    <row r="564" spans="1:68" x14ac:dyDescent="0.2">
      <c r="A564" s="800"/>
      <c r="B564" s="795"/>
      <c r="C564" s="795"/>
      <c r="D564" s="795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801"/>
      <c r="P564" s="783" t="s">
        <v>71</v>
      </c>
      <c r="Q564" s="784"/>
      <c r="R564" s="784"/>
      <c r="S564" s="784"/>
      <c r="T564" s="784"/>
      <c r="U564" s="784"/>
      <c r="V564" s="785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133.03030303030303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136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1.38842</v>
      </c>
      <c r="AA564" s="780"/>
      <c r="AB564" s="780"/>
      <c r="AC564" s="780"/>
    </row>
    <row r="565" spans="1:68" x14ac:dyDescent="0.2">
      <c r="A565" s="795"/>
      <c r="B565" s="795"/>
      <c r="C565" s="795"/>
      <c r="D565" s="795"/>
      <c r="E565" s="795"/>
      <c r="F565" s="795"/>
      <c r="G565" s="795"/>
      <c r="H565" s="795"/>
      <c r="I565" s="795"/>
      <c r="J565" s="795"/>
      <c r="K565" s="795"/>
      <c r="L565" s="795"/>
      <c r="M565" s="795"/>
      <c r="N565" s="795"/>
      <c r="O565" s="801"/>
      <c r="P565" s="783" t="s">
        <v>71</v>
      </c>
      <c r="Q565" s="784"/>
      <c r="R565" s="784"/>
      <c r="S565" s="784"/>
      <c r="T565" s="784"/>
      <c r="U565" s="784"/>
      <c r="V565" s="785"/>
      <c r="W565" s="37" t="s">
        <v>69</v>
      </c>
      <c r="X565" s="779">
        <f>IFERROR(SUM(X553:X563),"0")</f>
        <v>568</v>
      </c>
      <c r="Y565" s="779">
        <f>IFERROR(SUM(Y553:Y563),"0")</f>
        <v>582</v>
      </c>
      <c r="Z565" s="37"/>
      <c r="AA565" s="780"/>
      <c r="AB565" s="780"/>
      <c r="AC565" s="780"/>
    </row>
    <row r="566" spans="1:68" ht="14.25" hidden="1" customHeight="1" x14ac:dyDescent="0.25">
      <c r="A566" s="802" t="s">
        <v>170</v>
      </c>
      <c r="B566" s="795"/>
      <c r="C566" s="795"/>
      <c r="D566" s="795"/>
      <c r="E566" s="795"/>
      <c r="F566" s="795"/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795"/>
      <c r="T566" s="795"/>
      <c r="U566" s="795"/>
      <c r="V566" s="795"/>
      <c r="W566" s="795"/>
      <c r="X566" s="795"/>
      <c r="Y566" s="795"/>
      <c r="Z566" s="795"/>
      <c r="AA566" s="773"/>
      <c r="AB566" s="773"/>
      <c r="AC566" s="773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1">
        <v>4607091388930</v>
      </c>
      <c r="E567" s="782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180</v>
      </c>
      <c r="Y567" s="778">
        <f>IFERROR(IF(X567="",0,CEILING((X567/$H567),1)*$H567),"")</f>
        <v>184.8</v>
      </c>
      <c r="Z567" s="36">
        <f>IFERROR(IF(Y567=0,"",ROUNDUP(Y567/H567,0)*0.01196),"")</f>
        <v>0.41860000000000003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192.27272727272725</v>
      </c>
      <c r="BN567" s="64">
        <f>IFERROR(Y567*I567/H567,"0")</f>
        <v>197.39999999999998</v>
      </c>
      <c r="BO567" s="64">
        <f>IFERROR(1/J567*(X567/H567),"0")</f>
        <v>0.32779720279720276</v>
      </c>
      <c r="BP567" s="64">
        <f>IFERROR(1/J567*(Y567/H567),"0")</f>
        <v>0.33653846153846156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5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916</v>
      </c>
      <c r="C569" s="31">
        <v>4301020206</v>
      </c>
      <c r="D569" s="781">
        <v>4680115880054</v>
      </c>
      <c r="E569" s="782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801"/>
      <c r="P570" s="783" t="s">
        <v>71</v>
      </c>
      <c r="Q570" s="784"/>
      <c r="R570" s="784"/>
      <c r="S570" s="784"/>
      <c r="T570" s="784"/>
      <c r="U570" s="784"/>
      <c r="V570" s="785"/>
      <c r="W570" s="37" t="s">
        <v>72</v>
      </c>
      <c r="X570" s="779">
        <f>IFERROR(X567/H567,"0")+IFERROR(X568/H568,"0")+IFERROR(X569/H569,"0")</f>
        <v>34.090909090909086</v>
      </c>
      <c r="Y570" s="779">
        <f>IFERROR(Y567/H567,"0")+IFERROR(Y568/H568,"0")+IFERROR(Y569/H569,"0")</f>
        <v>35</v>
      </c>
      <c r="Z570" s="779">
        <f>IFERROR(IF(Z567="",0,Z567),"0")+IFERROR(IF(Z568="",0,Z568),"0")+IFERROR(IF(Z569="",0,Z569),"0")</f>
        <v>0.41860000000000003</v>
      </c>
      <c r="AA570" s="780"/>
      <c r="AB570" s="780"/>
      <c r="AC570" s="780"/>
    </row>
    <row r="571" spans="1:68" x14ac:dyDescent="0.2">
      <c r="A571" s="795"/>
      <c r="B571" s="795"/>
      <c r="C571" s="795"/>
      <c r="D571" s="795"/>
      <c r="E571" s="795"/>
      <c r="F571" s="795"/>
      <c r="G571" s="795"/>
      <c r="H571" s="795"/>
      <c r="I571" s="795"/>
      <c r="J571" s="795"/>
      <c r="K571" s="795"/>
      <c r="L571" s="795"/>
      <c r="M571" s="795"/>
      <c r="N571" s="795"/>
      <c r="O571" s="801"/>
      <c r="P571" s="783" t="s">
        <v>71</v>
      </c>
      <c r="Q571" s="784"/>
      <c r="R571" s="784"/>
      <c r="S571" s="784"/>
      <c r="T571" s="784"/>
      <c r="U571" s="784"/>
      <c r="V571" s="785"/>
      <c r="W571" s="37" t="s">
        <v>69</v>
      </c>
      <c r="X571" s="779">
        <f>IFERROR(SUM(X567:X569),"0")</f>
        <v>180</v>
      </c>
      <c r="Y571" s="779">
        <f>IFERROR(SUM(Y567:Y569),"0")</f>
        <v>184.8</v>
      </c>
      <c r="Z571" s="37"/>
      <c r="AA571" s="780"/>
      <c r="AB571" s="780"/>
      <c r="AC571" s="780"/>
    </row>
    <row r="572" spans="1:68" ht="14.25" hidden="1" customHeight="1" x14ac:dyDescent="0.25">
      <c r="A572" s="802" t="s">
        <v>64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773"/>
      <c r="AB572" s="773"/>
      <c r="AC572" s="773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1">
        <v>4680115883116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80</v>
      </c>
      <c r="Y573" s="778">
        <f t="shared" ref="Y573:Y581" si="110">IFERROR(IF(X573="",0,CEILING((X573/$H573),1)*$H573),"")</f>
        <v>84.48</v>
      </c>
      <c r="Z573" s="36">
        <f>IFERROR(IF(Y573=0,"",ROUNDUP(Y573/H573,0)*0.01196),"")</f>
        <v>0.19136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85.454545454545453</v>
      </c>
      <c r="BN573" s="64">
        <f t="shared" ref="BN573:BN581" si="112">IFERROR(Y573*I573/H573,"0")</f>
        <v>90.24</v>
      </c>
      <c r="BO573" s="64">
        <f t="shared" ref="BO573:BO581" si="113">IFERROR(1/J573*(X573/H573),"0")</f>
        <v>0.14568764568764569</v>
      </c>
      <c r="BP573" s="64">
        <f t="shared" ref="BP573:BP581" si="114">IFERROR(1/J573*(Y573/H573),"0")</f>
        <v>0.15384615384615385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1">
        <v>4680115883093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30</v>
      </c>
      <c r="Y574" s="778">
        <f t="shared" si="110"/>
        <v>31.68</v>
      </c>
      <c r="Z574" s="36">
        <f>IFERROR(IF(Y574=0,"",ROUNDUP(Y574/H574,0)*0.01196),"")</f>
        <v>7.1760000000000004E-2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32.04545454545454</v>
      </c>
      <c r="BN574" s="64">
        <f t="shared" si="112"/>
        <v>33.839999999999996</v>
      </c>
      <c r="BO574" s="64">
        <f t="shared" si="113"/>
        <v>5.4632867132867136E-2</v>
      </c>
      <c r="BP574" s="64">
        <f t="shared" si="114"/>
        <v>5.7692307692307696E-2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1">
        <v>4680115883109</v>
      </c>
      <c r="E575" s="782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200</v>
      </c>
      <c r="Y575" s="778">
        <f t="shared" si="110"/>
        <v>200.64000000000001</v>
      </c>
      <c r="Z575" s="36">
        <f>IFERROR(IF(Y575=0,"",ROUNDUP(Y575/H575,0)*0.01196),"")</f>
        <v>0.45448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213.63636363636363</v>
      </c>
      <c r="BN575" s="64">
        <f t="shared" si="112"/>
        <v>214.32</v>
      </c>
      <c r="BO575" s="64">
        <f t="shared" si="113"/>
        <v>0.36421911421911418</v>
      </c>
      <c r="BP575" s="64">
        <f t="shared" si="114"/>
        <v>0.36538461538461542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121</v>
      </c>
      <c r="N576" s="33"/>
      <c r="O576" s="32">
        <v>60</v>
      </c>
      <c r="P576" s="1126" t="s">
        <v>928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930</v>
      </c>
      <c r="C577" s="31">
        <v>4301031249</v>
      </c>
      <c r="D577" s="781">
        <v>4680115882072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121</v>
      </c>
      <c r="N577" s="33"/>
      <c r="O577" s="32">
        <v>60</v>
      </c>
      <c r="P577" s="11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72</v>
      </c>
      <c r="Y577" s="778">
        <f t="shared" si="110"/>
        <v>72</v>
      </c>
      <c r="Z577" s="36">
        <f>IFERROR(IF(Y577=0,"",ROUNDUP(Y577/H577,0)*0.00902),"")</f>
        <v>0.1804</v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76.2</v>
      </c>
      <c r="BN577" s="64">
        <f t="shared" si="112"/>
        <v>76.2</v>
      </c>
      <c r="BO577" s="64">
        <f t="shared" si="113"/>
        <v>0.15151515151515152</v>
      </c>
      <c r="BP577" s="64">
        <f t="shared" si="114"/>
        <v>0.15151515151515152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1137" t="s">
        <v>933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4301031251</v>
      </c>
      <c r="D579" s="781">
        <v>4680115882102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30</v>
      </c>
      <c r="Y579" s="778">
        <f t="shared" si="110"/>
        <v>32.4</v>
      </c>
      <c r="Z579" s="36">
        <f>IFERROR(IF(Y579=0,"",ROUNDUP(Y579/H579,0)*0.00902),"")</f>
        <v>8.1180000000000002E-2</v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31.75</v>
      </c>
      <c r="BN579" s="64">
        <f t="shared" si="112"/>
        <v>34.29</v>
      </c>
      <c r="BO579" s="64">
        <f t="shared" si="113"/>
        <v>6.3131313131313135E-2</v>
      </c>
      <c r="BP579" s="64">
        <f t="shared" si="114"/>
        <v>6.8181818181818177E-2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">
        <v>938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940</v>
      </c>
      <c r="C581" s="31">
        <v>4301031253</v>
      </c>
      <c r="D581" s="781">
        <v>4680115882096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150</v>
      </c>
      <c r="Y581" s="778">
        <f t="shared" si="110"/>
        <v>151.20000000000002</v>
      </c>
      <c r="Z581" s="36">
        <f>IFERROR(IF(Y581=0,"",ROUNDUP(Y581/H581,0)*0.00902),"")</f>
        <v>0.37884000000000001</v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158.75</v>
      </c>
      <c r="BN581" s="64">
        <f t="shared" si="112"/>
        <v>160.02000000000004</v>
      </c>
      <c r="BO581" s="64">
        <f t="shared" si="113"/>
        <v>0.31565656565656564</v>
      </c>
      <c r="BP581" s="64">
        <f t="shared" si="114"/>
        <v>0.31818181818181823</v>
      </c>
    </row>
    <row r="582" spans="1:68" x14ac:dyDescent="0.2">
      <c r="A582" s="800"/>
      <c r="B582" s="795"/>
      <c r="C582" s="795"/>
      <c r="D582" s="795"/>
      <c r="E582" s="795"/>
      <c r="F582" s="795"/>
      <c r="G582" s="795"/>
      <c r="H582" s="795"/>
      <c r="I582" s="795"/>
      <c r="J582" s="795"/>
      <c r="K582" s="795"/>
      <c r="L582" s="795"/>
      <c r="M582" s="795"/>
      <c r="N582" s="795"/>
      <c r="O582" s="801"/>
      <c r="P582" s="783" t="s">
        <v>71</v>
      </c>
      <c r="Q582" s="784"/>
      <c r="R582" s="784"/>
      <c r="S582" s="784"/>
      <c r="T582" s="784"/>
      <c r="U582" s="784"/>
      <c r="V582" s="785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128.71212121212119</v>
      </c>
      <c r="Y582" s="779">
        <f>IFERROR(Y573/H573,"0")+IFERROR(Y574/H574,"0")+IFERROR(Y575/H575,"0")+IFERROR(Y576/H576,"0")+IFERROR(Y577/H577,"0")+IFERROR(Y578/H578,"0")+IFERROR(Y579/H579,"0")+IFERROR(Y580/H580,"0")+IFERROR(Y581/H581,"0")</f>
        <v>131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1.35802</v>
      </c>
      <c r="AA582" s="780"/>
      <c r="AB582" s="780"/>
      <c r="AC582" s="780"/>
    </row>
    <row r="583" spans="1:68" x14ac:dyDescent="0.2">
      <c r="A583" s="795"/>
      <c r="B583" s="795"/>
      <c r="C583" s="795"/>
      <c r="D583" s="795"/>
      <c r="E583" s="795"/>
      <c r="F583" s="795"/>
      <c r="G583" s="795"/>
      <c r="H583" s="795"/>
      <c r="I583" s="795"/>
      <c r="J583" s="795"/>
      <c r="K583" s="795"/>
      <c r="L583" s="795"/>
      <c r="M583" s="795"/>
      <c r="N583" s="795"/>
      <c r="O583" s="801"/>
      <c r="P583" s="783" t="s">
        <v>71</v>
      </c>
      <c r="Q583" s="784"/>
      <c r="R583" s="784"/>
      <c r="S583" s="784"/>
      <c r="T583" s="784"/>
      <c r="U583" s="784"/>
      <c r="V583" s="785"/>
      <c r="W583" s="37" t="s">
        <v>69</v>
      </c>
      <c r="X583" s="779">
        <f>IFERROR(SUM(X573:X581),"0")</f>
        <v>562</v>
      </c>
      <c r="Y583" s="779">
        <f>IFERROR(SUM(Y573:Y581),"0")</f>
        <v>572.4</v>
      </c>
      <c r="Z583" s="37"/>
      <c r="AA583" s="780"/>
      <c r="AB583" s="780"/>
      <c r="AC583" s="780"/>
    </row>
    <row r="584" spans="1:68" ht="14.25" hidden="1" customHeight="1" x14ac:dyDescent="0.25">
      <c r="A584" s="802" t="s">
        <v>73</v>
      </c>
      <c r="B584" s="795"/>
      <c r="C584" s="795"/>
      <c r="D584" s="795"/>
      <c r="E584" s="795"/>
      <c r="F584" s="795"/>
      <c r="G584" s="795"/>
      <c r="H584" s="795"/>
      <c r="I584" s="795"/>
      <c r="J584" s="795"/>
      <c r="K584" s="795"/>
      <c r="L584" s="795"/>
      <c r="M584" s="795"/>
      <c r="N584" s="795"/>
      <c r="O584" s="795"/>
      <c r="P584" s="795"/>
      <c r="Q584" s="795"/>
      <c r="R584" s="795"/>
      <c r="S584" s="795"/>
      <c r="T584" s="795"/>
      <c r="U584" s="795"/>
      <c r="V584" s="795"/>
      <c r="W584" s="795"/>
      <c r="X584" s="795"/>
      <c r="Y584" s="795"/>
      <c r="Z584" s="795"/>
      <c r="AA584" s="773"/>
      <c r="AB584" s="773"/>
      <c r="AC584" s="773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1">
        <v>4607091383409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1">
        <v>4607091383416</v>
      </c>
      <c r="E586" s="782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1">
        <v>4680115883536</v>
      </c>
      <c r="E587" s="782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5"/>
      <c r="C588" s="795"/>
      <c r="D588" s="795"/>
      <c r="E588" s="795"/>
      <c r="F588" s="795"/>
      <c r="G588" s="795"/>
      <c r="H588" s="795"/>
      <c r="I588" s="795"/>
      <c r="J588" s="795"/>
      <c r="K588" s="795"/>
      <c r="L588" s="795"/>
      <c r="M588" s="795"/>
      <c r="N588" s="795"/>
      <c r="O588" s="801"/>
      <c r="P588" s="783" t="s">
        <v>71</v>
      </c>
      <c r="Q588" s="784"/>
      <c r="R588" s="784"/>
      <c r="S588" s="784"/>
      <c r="T588" s="784"/>
      <c r="U588" s="784"/>
      <c r="V588" s="785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5"/>
      <c r="B589" s="795"/>
      <c r="C589" s="795"/>
      <c r="D589" s="795"/>
      <c r="E589" s="795"/>
      <c r="F589" s="795"/>
      <c r="G589" s="795"/>
      <c r="H589" s="795"/>
      <c r="I589" s="795"/>
      <c r="J589" s="795"/>
      <c r="K589" s="795"/>
      <c r="L589" s="795"/>
      <c r="M589" s="795"/>
      <c r="N589" s="795"/>
      <c r="O589" s="801"/>
      <c r="P589" s="783" t="s">
        <v>71</v>
      </c>
      <c r="Q589" s="784"/>
      <c r="R589" s="784"/>
      <c r="S589" s="784"/>
      <c r="T589" s="784"/>
      <c r="U589" s="784"/>
      <c r="V589" s="785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02" t="s">
        <v>216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773"/>
      <c r="AB590" s="773"/>
      <c r="AC590" s="773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1">
        <v>4680115885035</v>
      </c>
      <c r="E591" s="782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1">
        <v>4680115885936</v>
      </c>
      <c r="E592" s="782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7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50</v>
      </c>
      <c r="Y592" s="778">
        <f>IFERROR(IF(X592="",0,CEILING((X592/$H592),1)*$H592),"")</f>
        <v>54.6</v>
      </c>
      <c r="Z592" s="36">
        <f>IFERROR(IF(Y592=0,"",ROUNDUP(Y592/H592,0)*0.02175),"")</f>
        <v>0.15225</v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53.076923076923073</v>
      </c>
      <c r="BN592" s="64">
        <f>IFERROR(Y592*I592/H592,"0")</f>
        <v>57.959999999999994</v>
      </c>
      <c r="BO592" s="64">
        <f>IFERROR(1/J592*(X592/H592),"0")</f>
        <v>0.11446886446886446</v>
      </c>
      <c r="BP592" s="64">
        <f>IFERROR(1/J592*(Y592/H592),"0")</f>
        <v>0.125</v>
      </c>
    </row>
    <row r="593" spans="1:68" x14ac:dyDescent="0.2">
      <c r="A593" s="800"/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801"/>
      <c r="P593" s="783" t="s">
        <v>71</v>
      </c>
      <c r="Q593" s="784"/>
      <c r="R593" s="784"/>
      <c r="S593" s="784"/>
      <c r="T593" s="784"/>
      <c r="U593" s="784"/>
      <c r="V593" s="785"/>
      <c r="W593" s="37" t="s">
        <v>72</v>
      </c>
      <c r="X593" s="779">
        <f>IFERROR(X591/H591,"0")+IFERROR(X592/H592,"0")</f>
        <v>6.4102564102564106</v>
      </c>
      <c r="Y593" s="779">
        <f>IFERROR(Y591/H591,"0")+IFERROR(Y592/H592,"0")</f>
        <v>7</v>
      </c>
      <c r="Z593" s="779">
        <f>IFERROR(IF(Z591="",0,Z591),"0")+IFERROR(IF(Z592="",0,Z592),"0")</f>
        <v>0.15225</v>
      </c>
      <c r="AA593" s="780"/>
      <c r="AB593" s="780"/>
      <c r="AC593" s="780"/>
    </row>
    <row r="594" spans="1:68" x14ac:dyDescent="0.2">
      <c r="A594" s="795"/>
      <c r="B594" s="795"/>
      <c r="C594" s="795"/>
      <c r="D594" s="795"/>
      <c r="E594" s="795"/>
      <c r="F594" s="795"/>
      <c r="G594" s="795"/>
      <c r="H594" s="795"/>
      <c r="I594" s="795"/>
      <c r="J594" s="795"/>
      <c r="K594" s="795"/>
      <c r="L594" s="795"/>
      <c r="M594" s="795"/>
      <c r="N594" s="795"/>
      <c r="O594" s="801"/>
      <c r="P594" s="783" t="s">
        <v>71</v>
      </c>
      <c r="Q594" s="784"/>
      <c r="R594" s="784"/>
      <c r="S594" s="784"/>
      <c r="T594" s="784"/>
      <c r="U594" s="784"/>
      <c r="V594" s="785"/>
      <c r="W594" s="37" t="s">
        <v>69</v>
      </c>
      <c r="X594" s="779">
        <f>IFERROR(SUM(X591:X592),"0")</f>
        <v>50</v>
      </c>
      <c r="Y594" s="779">
        <f>IFERROR(SUM(Y591:Y592),"0")</f>
        <v>54.6</v>
      </c>
      <c r="Z594" s="37"/>
      <c r="AA594" s="780"/>
      <c r="AB594" s="780"/>
      <c r="AC594" s="780"/>
    </row>
    <row r="595" spans="1:68" ht="27.75" hidden="1" customHeight="1" x14ac:dyDescent="0.2">
      <c r="A595" s="827" t="s">
        <v>956</v>
      </c>
      <c r="B595" s="828"/>
      <c r="C595" s="828"/>
      <c r="D595" s="828"/>
      <c r="E595" s="828"/>
      <c r="F595" s="828"/>
      <c r="G595" s="828"/>
      <c r="H595" s="828"/>
      <c r="I595" s="828"/>
      <c r="J595" s="828"/>
      <c r="K595" s="828"/>
      <c r="L595" s="828"/>
      <c r="M595" s="828"/>
      <c r="N595" s="828"/>
      <c r="O595" s="828"/>
      <c r="P595" s="828"/>
      <c r="Q595" s="828"/>
      <c r="R595" s="828"/>
      <c r="S595" s="828"/>
      <c r="T595" s="828"/>
      <c r="U595" s="828"/>
      <c r="V595" s="828"/>
      <c r="W595" s="828"/>
      <c r="X595" s="828"/>
      <c r="Y595" s="828"/>
      <c r="Z595" s="828"/>
      <c r="AA595" s="48"/>
      <c r="AB595" s="48"/>
      <c r="AC595" s="48"/>
    </row>
    <row r="596" spans="1:68" ht="16.5" hidden="1" customHeight="1" x14ac:dyDescent="0.25">
      <c r="A596" s="794" t="s">
        <v>956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72"/>
      <c r="AB596" s="772"/>
      <c r="AC596" s="772"/>
    </row>
    <row r="597" spans="1:68" ht="14.25" hidden="1" customHeight="1" x14ac:dyDescent="0.25">
      <c r="A597" s="802" t="s">
        <v>114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73"/>
      <c r="AB597" s="773"/>
      <c r="AC597" s="773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1">
        <v>4640242181011</v>
      </c>
      <c r="E598" s="782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85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1">
        <v>4640242180441</v>
      </c>
      <c r="E599" s="782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196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1">
        <v>4640242180564</v>
      </c>
      <c r="E600" s="782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3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1">
        <v>4640242180922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64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1">
        <v>4640242181189</v>
      </c>
      <c r="E602" s="782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18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1">
        <v>4640242180038</v>
      </c>
      <c r="E603" s="782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1">
        <v>4640242181172</v>
      </c>
      <c r="E604" s="782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10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801"/>
      <c r="P605" s="783" t="s">
        <v>71</v>
      </c>
      <c r="Q605" s="784"/>
      <c r="R605" s="784"/>
      <c r="S605" s="784"/>
      <c r="T605" s="784"/>
      <c r="U605" s="784"/>
      <c r="V605" s="785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5"/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801"/>
      <c r="P606" s="783" t="s">
        <v>71</v>
      </c>
      <c r="Q606" s="784"/>
      <c r="R606" s="784"/>
      <c r="S606" s="784"/>
      <c r="T606" s="784"/>
      <c r="U606" s="784"/>
      <c r="V606" s="785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02" t="s">
        <v>170</v>
      </c>
      <c r="B607" s="795"/>
      <c r="C607" s="795"/>
      <c r="D607" s="795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73"/>
      <c r="AB607" s="773"/>
      <c r="AC607" s="773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1">
        <v>4640242180519</v>
      </c>
      <c r="E608" s="782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1">
        <v>4640242180526</v>
      </c>
      <c r="E609" s="782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1">
        <v>4640242180090</v>
      </c>
      <c r="E610" s="782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2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1">
        <v>4640242181363</v>
      </c>
      <c r="E611" s="782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9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1"/>
      <c r="P612" s="783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1"/>
      <c r="P613" s="783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02" t="s">
        <v>64</v>
      </c>
      <c r="B614" s="795"/>
      <c r="C614" s="795"/>
      <c r="D614" s="795"/>
      <c r="E614" s="795"/>
      <c r="F614" s="795"/>
      <c r="G614" s="795"/>
      <c r="H614" s="795"/>
      <c r="I614" s="795"/>
      <c r="J614" s="795"/>
      <c r="K614" s="795"/>
      <c r="L614" s="795"/>
      <c r="M614" s="795"/>
      <c r="N614" s="795"/>
      <c r="O614" s="795"/>
      <c r="P614" s="795"/>
      <c r="Q614" s="795"/>
      <c r="R614" s="795"/>
      <c r="S614" s="795"/>
      <c r="T614" s="795"/>
      <c r="U614" s="795"/>
      <c r="V614" s="795"/>
      <c r="W614" s="795"/>
      <c r="X614" s="795"/>
      <c r="Y614" s="795"/>
      <c r="Z614" s="795"/>
      <c r="AA614" s="773"/>
      <c r="AB614" s="773"/>
      <c r="AC614" s="773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1">
        <v>4640242180816</v>
      </c>
      <c r="E615" s="782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3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1">
        <v>4640242180595</v>
      </c>
      <c r="E616" s="782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1">
        <v>4640242181615</v>
      </c>
      <c r="E617" s="782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3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1">
        <v>4640242181639</v>
      </c>
      <c r="E618" s="782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1">
        <v>4640242181622</v>
      </c>
      <c r="E619" s="782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2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1">
        <v>4640242180908</v>
      </c>
      <c r="E620" s="782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7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1">
        <v>4640242180489</v>
      </c>
      <c r="E621" s="782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4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5"/>
      <c r="C622" s="795"/>
      <c r="D622" s="795"/>
      <c r="E622" s="795"/>
      <c r="F622" s="795"/>
      <c r="G622" s="795"/>
      <c r="H622" s="795"/>
      <c r="I622" s="795"/>
      <c r="J622" s="795"/>
      <c r="K622" s="795"/>
      <c r="L622" s="795"/>
      <c r="M622" s="795"/>
      <c r="N622" s="795"/>
      <c r="O622" s="801"/>
      <c r="P622" s="783" t="s">
        <v>71</v>
      </c>
      <c r="Q622" s="784"/>
      <c r="R622" s="784"/>
      <c r="S622" s="784"/>
      <c r="T622" s="784"/>
      <c r="U622" s="784"/>
      <c r="V622" s="785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5"/>
      <c r="B623" s="795"/>
      <c r="C623" s="795"/>
      <c r="D623" s="795"/>
      <c r="E623" s="795"/>
      <c r="F623" s="795"/>
      <c r="G623" s="795"/>
      <c r="H623" s="795"/>
      <c r="I623" s="795"/>
      <c r="J623" s="795"/>
      <c r="K623" s="795"/>
      <c r="L623" s="795"/>
      <c r="M623" s="795"/>
      <c r="N623" s="795"/>
      <c r="O623" s="801"/>
      <c r="P623" s="783" t="s">
        <v>71</v>
      </c>
      <c r="Q623" s="784"/>
      <c r="R623" s="784"/>
      <c r="S623" s="784"/>
      <c r="T623" s="784"/>
      <c r="U623" s="784"/>
      <c r="V623" s="785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02" t="s">
        <v>73</v>
      </c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5"/>
      <c r="P624" s="795"/>
      <c r="Q624" s="795"/>
      <c r="R624" s="795"/>
      <c r="S624" s="795"/>
      <c r="T624" s="795"/>
      <c r="U624" s="795"/>
      <c r="V624" s="795"/>
      <c r="W624" s="795"/>
      <c r="X624" s="795"/>
      <c r="Y624" s="795"/>
      <c r="Z624" s="795"/>
      <c r="AA624" s="773"/>
      <c r="AB624" s="773"/>
      <c r="AC624" s="773"/>
    </row>
    <row r="625" spans="1:68" ht="27" hidden="1" customHeight="1" x14ac:dyDescent="0.25">
      <c r="A625" s="54" t="s">
        <v>1022</v>
      </c>
      <c r="B625" s="54" t="s">
        <v>1023</v>
      </c>
      <c r="C625" s="31">
        <v>4301051887</v>
      </c>
      <c r="D625" s="781">
        <v>4640242180533</v>
      </c>
      <c r="E625" s="782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45</v>
      </c>
      <c r="P625" s="1208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4301051746</v>
      </c>
      <c r="D626" s="781">
        <v>4640242180533</v>
      </c>
      <c r="E626" s="782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40</v>
      </c>
      <c r="P626" s="811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1500</v>
      </c>
      <c r="Y626" s="778">
        <f t="shared" si="125"/>
        <v>1505.3999999999999</v>
      </c>
      <c r="Z626" s="36">
        <f>IFERROR(IF(Y626=0,"",ROUNDUP(Y626/H626,0)*0.02175),"")</f>
        <v>4.1977500000000001</v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1608.4615384615388</v>
      </c>
      <c r="BN626" s="64">
        <f t="shared" si="127"/>
        <v>1614.2520000000002</v>
      </c>
      <c r="BO626" s="64">
        <f t="shared" si="128"/>
        <v>3.4340659340659343</v>
      </c>
      <c r="BP626" s="64">
        <f t="shared" si="129"/>
        <v>3.4464285714285712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4301051933</v>
      </c>
      <c r="D627" s="781">
        <v>4640242180540</v>
      </c>
      <c r="E627" s="782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118</v>
      </c>
      <c r="N627" s="33"/>
      <c r="O627" s="32">
        <v>45</v>
      </c>
      <c r="P627" s="1002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4301051510</v>
      </c>
      <c r="D628" s="781">
        <v>4640242180540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4301051920</v>
      </c>
      <c r="D629" s="781">
        <v>4640242181233</v>
      </c>
      <c r="E629" s="782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153</v>
      </c>
      <c r="N629" s="33"/>
      <c r="O629" s="32">
        <v>45</v>
      </c>
      <c r="P629" s="1033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4301051390</v>
      </c>
      <c r="D630" s="781">
        <v>4640242181233</v>
      </c>
      <c r="E630" s="782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1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4301051921</v>
      </c>
      <c r="D631" s="781">
        <v>4640242181226</v>
      </c>
      <c r="E631" s="782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153</v>
      </c>
      <c r="N631" s="33"/>
      <c r="O631" s="32">
        <v>45</v>
      </c>
      <c r="P631" s="1089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4301051448</v>
      </c>
      <c r="D632" s="781">
        <v>4640242181226</v>
      </c>
      <c r="E632" s="782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7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801"/>
      <c r="P633" s="783" t="s">
        <v>71</v>
      </c>
      <c r="Q633" s="784"/>
      <c r="R633" s="784"/>
      <c r="S633" s="784"/>
      <c r="T633" s="784"/>
      <c r="U633" s="784"/>
      <c r="V633" s="785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192.30769230769232</v>
      </c>
      <c r="Y633" s="779">
        <f>IFERROR(Y625/H625,"0")+IFERROR(Y626/H626,"0")+IFERROR(Y627/H627,"0")+IFERROR(Y628/H628,"0")+IFERROR(Y629/H629,"0")+IFERROR(Y630/H630,"0")+IFERROR(Y631/H631,"0")+IFERROR(Y632/H632,"0")</f>
        <v>193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4.1977500000000001</v>
      </c>
      <c r="AA633" s="780"/>
      <c r="AB633" s="780"/>
      <c r="AC633" s="780"/>
    </row>
    <row r="634" spans="1:68" x14ac:dyDescent="0.2">
      <c r="A634" s="795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95"/>
      <c r="O634" s="801"/>
      <c r="P634" s="783" t="s">
        <v>71</v>
      </c>
      <c r="Q634" s="784"/>
      <c r="R634" s="784"/>
      <c r="S634" s="784"/>
      <c r="T634" s="784"/>
      <c r="U634" s="784"/>
      <c r="V634" s="785"/>
      <c r="W634" s="37" t="s">
        <v>69</v>
      </c>
      <c r="X634" s="779">
        <f>IFERROR(SUM(X625:X632),"0")</f>
        <v>1500</v>
      </c>
      <c r="Y634" s="779">
        <f>IFERROR(SUM(Y625:Y632),"0")</f>
        <v>1505.3999999999999</v>
      </c>
      <c r="Z634" s="37"/>
      <c r="AA634" s="780"/>
      <c r="AB634" s="780"/>
      <c r="AC634" s="780"/>
    </row>
    <row r="635" spans="1:68" ht="14.25" hidden="1" customHeight="1" x14ac:dyDescent="0.25">
      <c r="A635" s="802" t="s">
        <v>216</v>
      </c>
      <c r="B635" s="795"/>
      <c r="C635" s="795"/>
      <c r="D635" s="795"/>
      <c r="E635" s="795"/>
      <c r="F635" s="795"/>
      <c r="G635" s="795"/>
      <c r="H635" s="795"/>
      <c r="I635" s="795"/>
      <c r="J635" s="795"/>
      <c r="K635" s="795"/>
      <c r="L635" s="795"/>
      <c r="M635" s="795"/>
      <c r="N635" s="795"/>
      <c r="O635" s="795"/>
      <c r="P635" s="795"/>
      <c r="Q635" s="795"/>
      <c r="R635" s="795"/>
      <c r="S635" s="795"/>
      <c r="T635" s="795"/>
      <c r="U635" s="795"/>
      <c r="V635" s="795"/>
      <c r="W635" s="795"/>
      <c r="X635" s="795"/>
      <c r="Y635" s="795"/>
      <c r="Z635" s="795"/>
      <c r="AA635" s="773"/>
      <c r="AB635" s="773"/>
      <c r="AC635" s="773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1">
        <v>4640242180120</v>
      </c>
      <c r="E636" s="782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055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1">
        <v>4640242180120</v>
      </c>
      <c r="E637" s="782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0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1">
        <v>4640242180137</v>
      </c>
      <c r="E638" s="782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0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1">
        <v>4640242180137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5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801"/>
      <c r="P640" s="783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1"/>
      <c r="P641" s="783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4" t="s">
        <v>1056</v>
      </c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5"/>
      <c r="P642" s="795"/>
      <c r="Q642" s="795"/>
      <c r="R642" s="795"/>
      <c r="S642" s="795"/>
      <c r="T642" s="795"/>
      <c r="U642" s="795"/>
      <c r="V642" s="795"/>
      <c r="W642" s="795"/>
      <c r="X642" s="795"/>
      <c r="Y642" s="795"/>
      <c r="Z642" s="795"/>
      <c r="AA642" s="772"/>
      <c r="AB642" s="772"/>
      <c r="AC642" s="772"/>
    </row>
    <row r="643" spans="1:68" ht="14.25" hidden="1" customHeight="1" x14ac:dyDescent="0.25">
      <c r="A643" s="802" t="s">
        <v>114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1">
        <v>4640242180045</v>
      </c>
      <c r="E644" s="782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1">
        <v>4640242180601</v>
      </c>
      <c r="E645" s="782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7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801"/>
      <c r="P646" s="783" t="s">
        <v>71</v>
      </c>
      <c r="Q646" s="784"/>
      <c r="R646" s="784"/>
      <c r="S646" s="784"/>
      <c r="T646" s="784"/>
      <c r="U646" s="784"/>
      <c r="V646" s="785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801"/>
      <c r="P647" s="783" t="s">
        <v>71</v>
      </c>
      <c r="Q647" s="784"/>
      <c r="R647" s="784"/>
      <c r="S647" s="784"/>
      <c r="T647" s="784"/>
      <c r="U647" s="784"/>
      <c r="V647" s="785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02" t="s">
        <v>170</v>
      </c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5"/>
      <c r="P648" s="795"/>
      <c r="Q648" s="795"/>
      <c r="R648" s="795"/>
      <c r="S648" s="795"/>
      <c r="T648" s="795"/>
      <c r="U648" s="795"/>
      <c r="V648" s="795"/>
      <c r="W648" s="795"/>
      <c r="X648" s="795"/>
      <c r="Y648" s="795"/>
      <c r="Z648" s="795"/>
      <c r="AA648" s="773"/>
      <c r="AB648" s="773"/>
      <c r="AC648" s="773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1">
        <v>4640242180090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1"/>
      <c r="P650" s="783" t="s">
        <v>71</v>
      </c>
      <c r="Q650" s="784"/>
      <c r="R650" s="784"/>
      <c r="S650" s="784"/>
      <c r="T650" s="784"/>
      <c r="U650" s="784"/>
      <c r="V650" s="785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5"/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801"/>
      <c r="P651" s="783" t="s">
        <v>71</v>
      </c>
      <c r="Q651" s="784"/>
      <c r="R651" s="784"/>
      <c r="S651" s="784"/>
      <c r="T651" s="784"/>
      <c r="U651" s="784"/>
      <c r="V651" s="785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02" t="s">
        <v>64</v>
      </c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73"/>
      <c r="AB652" s="773"/>
      <c r="AC652" s="773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1">
        <v>4640242180076</v>
      </c>
      <c r="E653" s="782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7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1"/>
      <c r="P654" s="783" t="s">
        <v>71</v>
      </c>
      <c r="Q654" s="784"/>
      <c r="R654" s="784"/>
      <c r="S654" s="784"/>
      <c r="T654" s="784"/>
      <c r="U654" s="784"/>
      <c r="V654" s="785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5"/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801"/>
      <c r="P655" s="783" t="s">
        <v>71</v>
      </c>
      <c r="Q655" s="784"/>
      <c r="R655" s="784"/>
      <c r="S655" s="784"/>
      <c r="T655" s="784"/>
      <c r="U655" s="784"/>
      <c r="V655" s="785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02" t="s">
        <v>73</v>
      </c>
      <c r="B656" s="795"/>
      <c r="C656" s="795"/>
      <c r="D656" s="795"/>
      <c r="E656" s="795"/>
      <c r="F656" s="795"/>
      <c r="G656" s="795"/>
      <c r="H656" s="795"/>
      <c r="I656" s="795"/>
      <c r="J656" s="795"/>
      <c r="K656" s="795"/>
      <c r="L656" s="795"/>
      <c r="M656" s="795"/>
      <c r="N656" s="795"/>
      <c r="O656" s="795"/>
      <c r="P656" s="795"/>
      <c r="Q656" s="795"/>
      <c r="R656" s="795"/>
      <c r="S656" s="795"/>
      <c r="T656" s="795"/>
      <c r="U656" s="795"/>
      <c r="V656" s="795"/>
      <c r="W656" s="795"/>
      <c r="X656" s="795"/>
      <c r="Y656" s="795"/>
      <c r="Z656" s="795"/>
      <c r="AA656" s="773"/>
      <c r="AB656" s="773"/>
      <c r="AC656" s="773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1">
        <v>4640242180106</v>
      </c>
      <c r="E657" s="782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4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1"/>
      <c r="P658" s="783" t="s">
        <v>71</v>
      </c>
      <c r="Q658" s="784"/>
      <c r="R658" s="784"/>
      <c r="S658" s="784"/>
      <c r="T658" s="784"/>
      <c r="U658" s="784"/>
      <c r="V658" s="785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1"/>
      <c r="P659" s="783" t="s">
        <v>71</v>
      </c>
      <c r="Q659" s="784"/>
      <c r="R659" s="784"/>
      <c r="S659" s="784"/>
      <c r="T659" s="784"/>
      <c r="U659" s="784"/>
      <c r="V659" s="785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38"/>
      <c r="P660" s="830" t="s">
        <v>1077</v>
      </c>
      <c r="Q660" s="831"/>
      <c r="R660" s="831"/>
      <c r="S660" s="831"/>
      <c r="T660" s="831"/>
      <c r="U660" s="831"/>
      <c r="V660" s="832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17423.3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17596.600000000002</v>
      </c>
      <c r="Z660" s="37"/>
      <c r="AA660" s="780"/>
      <c r="AB660" s="780"/>
      <c r="AC660" s="780"/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38"/>
      <c r="P661" s="830" t="s">
        <v>1078</v>
      </c>
      <c r="Q661" s="831"/>
      <c r="R661" s="831"/>
      <c r="S661" s="831"/>
      <c r="T661" s="831"/>
      <c r="U661" s="831"/>
      <c r="V661" s="832"/>
      <c r="W661" s="37" t="s">
        <v>69</v>
      </c>
      <c r="X661" s="779">
        <f>IFERROR(SUM(BM22:BM657),"0")</f>
        <v>18702.587422934001</v>
      </c>
      <c r="Y661" s="779">
        <f>IFERROR(SUM(BN22:BN657),"0")</f>
        <v>18887.341000000004</v>
      </c>
      <c r="Z661" s="37"/>
      <c r="AA661" s="780"/>
      <c r="AB661" s="780"/>
      <c r="AC661" s="780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38"/>
      <c r="P662" s="830" t="s">
        <v>1079</v>
      </c>
      <c r="Q662" s="831"/>
      <c r="R662" s="831"/>
      <c r="S662" s="831"/>
      <c r="T662" s="831"/>
      <c r="U662" s="831"/>
      <c r="V662" s="832"/>
      <c r="W662" s="37" t="s">
        <v>1080</v>
      </c>
      <c r="X662" s="38">
        <f>ROUNDUP(SUM(BO22:BO657),0)</f>
        <v>37</v>
      </c>
      <c r="Y662" s="38">
        <f>ROUNDUP(SUM(BP22:BP657),0)</f>
        <v>37</v>
      </c>
      <c r="Z662" s="37"/>
      <c r="AA662" s="780"/>
      <c r="AB662" s="780"/>
      <c r="AC662" s="780"/>
    </row>
    <row r="663" spans="1:68" x14ac:dyDescent="0.2">
      <c r="A663" s="795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838"/>
      <c r="P663" s="830" t="s">
        <v>1081</v>
      </c>
      <c r="Q663" s="831"/>
      <c r="R663" s="831"/>
      <c r="S663" s="831"/>
      <c r="T663" s="831"/>
      <c r="U663" s="831"/>
      <c r="V663" s="832"/>
      <c r="W663" s="37" t="s">
        <v>69</v>
      </c>
      <c r="X663" s="779">
        <f>GrossWeightTotal+PalletQtyTotal*25</f>
        <v>19627.587422934001</v>
      </c>
      <c r="Y663" s="779">
        <f>GrossWeightTotalR+PalletQtyTotalR*25</f>
        <v>19812.341000000004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838"/>
      <c r="P664" s="830" t="s">
        <v>1082</v>
      </c>
      <c r="Q664" s="831"/>
      <c r="R664" s="831"/>
      <c r="S664" s="831"/>
      <c r="T664" s="831"/>
      <c r="U664" s="831"/>
      <c r="V664" s="832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4689.8809030755501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4726</v>
      </c>
      <c r="Z664" s="37"/>
      <c r="AA664" s="780"/>
      <c r="AB664" s="780"/>
      <c r="AC664" s="780"/>
    </row>
    <row r="665" spans="1:68" ht="14.25" hidden="1" customHeight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38"/>
      <c r="P665" s="830" t="s">
        <v>1083</v>
      </c>
      <c r="Q665" s="831"/>
      <c r="R665" s="831"/>
      <c r="S665" s="831"/>
      <c r="T665" s="831"/>
      <c r="U665" s="831"/>
      <c r="V665" s="832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43.756780000000006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74" t="s">
        <v>63</v>
      </c>
      <c r="C667" s="822" t="s">
        <v>112</v>
      </c>
      <c r="D667" s="870"/>
      <c r="E667" s="870"/>
      <c r="F667" s="870"/>
      <c r="G667" s="870"/>
      <c r="H667" s="871"/>
      <c r="I667" s="822" t="s">
        <v>340</v>
      </c>
      <c r="J667" s="870"/>
      <c r="K667" s="870"/>
      <c r="L667" s="870"/>
      <c r="M667" s="870"/>
      <c r="N667" s="870"/>
      <c r="O667" s="870"/>
      <c r="P667" s="870"/>
      <c r="Q667" s="870"/>
      <c r="R667" s="870"/>
      <c r="S667" s="870"/>
      <c r="T667" s="870"/>
      <c r="U667" s="870"/>
      <c r="V667" s="871"/>
      <c r="W667" s="822" t="s">
        <v>677</v>
      </c>
      <c r="X667" s="871"/>
      <c r="Y667" s="822" t="s">
        <v>781</v>
      </c>
      <c r="Z667" s="870"/>
      <c r="AA667" s="870"/>
      <c r="AB667" s="871"/>
      <c r="AC667" s="774" t="s">
        <v>881</v>
      </c>
      <c r="AD667" s="822" t="s">
        <v>956</v>
      </c>
      <c r="AE667" s="871"/>
      <c r="AF667" s="775"/>
    </row>
    <row r="668" spans="1:68" ht="14.25" customHeight="1" thickTop="1" x14ac:dyDescent="0.2">
      <c r="A668" s="1180" t="s">
        <v>1086</v>
      </c>
      <c r="B668" s="822" t="s">
        <v>63</v>
      </c>
      <c r="C668" s="822" t="s">
        <v>113</v>
      </c>
      <c r="D668" s="822" t="s">
        <v>140</v>
      </c>
      <c r="E668" s="822" t="s">
        <v>224</v>
      </c>
      <c r="F668" s="822" t="s">
        <v>253</v>
      </c>
      <c r="G668" s="822" t="s">
        <v>304</v>
      </c>
      <c r="H668" s="822" t="s">
        <v>112</v>
      </c>
      <c r="I668" s="822" t="s">
        <v>341</v>
      </c>
      <c r="J668" s="822" t="s">
        <v>366</v>
      </c>
      <c r="K668" s="822" t="s">
        <v>440</v>
      </c>
      <c r="L668" s="822" t="s">
        <v>460</v>
      </c>
      <c r="M668" s="822" t="s">
        <v>486</v>
      </c>
      <c r="N668" s="775"/>
      <c r="O668" s="822" t="s">
        <v>515</v>
      </c>
      <c r="P668" s="822" t="s">
        <v>518</v>
      </c>
      <c r="Q668" s="822" t="s">
        <v>527</v>
      </c>
      <c r="R668" s="822" t="s">
        <v>545</v>
      </c>
      <c r="S668" s="822" t="s">
        <v>555</v>
      </c>
      <c r="T668" s="822" t="s">
        <v>568</v>
      </c>
      <c r="U668" s="822" t="s">
        <v>576</v>
      </c>
      <c r="V668" s="822" t="s">
        <v>664</v>
      </c>
      <c r="W668" s="822" t="s">
        <v>678</v>
      </c>
      <c r="X668" s="822" t="s">
        <v>732</v>
      </c>
      <c r="Y668" s="822" t="s">
        <v>782</v>
      </c>
      <c r="Z668" s="822" t="s">
        <v>841</v>
      </c>
      <c r="AA668" s="822" t="s">
        <v>864</v>
      </c>
      <c r="AB668" s="822" t="s">
        <v>877</v>
      </c>
      <c r="AC668" s="822" t="s">
        <v>881</v>
      </c>
      <c r="AD668" s="822" t="s">
        <v>956</v>
      </c>
      <c r="AE668" s="822" t="s">
        <v>1056</v>
      </c>
      <c r="AF668" s="775"/>
    </row>
    <row r="669" spans="1:68" ht="13.5" customHeight="1" thickBot="1" x14ac:dyDescent="0.25">
      <c r="A669" s="1181"/>
      <c r="B669" s="823"/>
      <c r="C669" s="823"/>
      <c r="D669" s="823"/>
      <c r="E669" s="823"/>
      <c r="F669" s="823"/>
      <c r="G669" s="823"/>
      <c r="H669" s="823"/>
      <c r="I669" s="823"/>
      <c r="J669" s="823"/>
      <c r="K669" s="823"/>
      <c r="L669" s="823"/>
      <c r="M669" s="823"/>
      <c r="N669" s="775"/>
      <c r="O669" s="823"/>
      <c r="P669" s="823"/>
      <c r="Q669" s="823"/>
      <c r="R669" s="823"/>
      <c r="S669" s="823"/>
      <c r="T669" s="823"/>
      <c r="U669" s="823"/>
      <c r="V669" s="823"/>
      <c r="W669" s="823"/>
      <c r="X669" s="823"/>
      <c r="Y669" s="823"/>
      <c r="Z669" s="823"/>
      <c r="AA669" s="823"/>
      <c r="AB669" s="823"/>
      <c r="AC669" s="823"/>
      <c r="AD669" s="823"/>
      <c r="AE669" s="823"/>
      <c r="AF669" s="775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599.20000000000005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1525.2</v>
      </c>
      <c r="E670" s="46">
        <f>IFERROR(Y107*1,"0")+IFERROR(Y108*1,"0")+IFERROR(Y109*1,"0")+IFERROR(Y110*1,"0")+IFERROR(Y114*1,"0")+IFERROR(Y115*1,"0")+IFERROR(Y116*1,"0")+IFERROR(Y117*1,"0")+IFERROR(Y118*1,"0")+IFERROR(Y119*1,"0")</f>
        <v>2372.4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1799.8</v>
      </c>
      <c r="G670" s="46">
        <f>IFERROR(Y156*1,"0")+IFERROR(Y157*1,"0")+IFERROR(Y161*1,"0")+IFERROR(Y162*1,"0")+IFERROR(Y166*1,"0")+IFERROR(Y167*1,"0")</f>
        <v>205.12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690.90000000000009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2674.2000000000003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136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640.79999999999995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270.90000000000003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490.98</v>
      </c>
      <c r="V670" s="46">
        <f>IFERROR(Y402*1,"0")+IFERROR(Y406*1,"0")+IFERROR(Y407*1,"0")+IFERROR(Y408*1,"0")</f>
        <v>1381.2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1440.6000000000001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31.2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303.90000000000003</v>
      </c>
      <c r="Z670" s="46">
        <f>IFERROR(Y518*1,"0")+IFERROR(Y522*1,"0")+IFERROR(Y523*1,"0")+IFERROR(Y524*1,"0")+IFERROR(Y525*1,"0")+IFERROR(Y526*1,"0")+IFERROR(Y530*1,"0")+IFERROR(Y534*1,"0")</f>
        <v>37.799999999999997</v>
      </c>
      <c r="AA670" s="46">
        <f>IFERROR(Y539*1,"0")+IFERROR(Y540*1,"0")+IFERROR(Y541*1,"0")+IFERROR(Y542*1,"0")</f>
        <v>97.2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1393.8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1505.3999999999999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iitPqwJAMmx/U87GJtflUlFKtgjTOlQsOlIrxW372BcLxuno5DZgtXMwQCSwQ9vcSmnNsf7Rgfxp3eoDbfgrpA==" saltValue="8/GHDfDi1R8b/1LLZeMHbw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9,00"/>
        <filter val="1 080,00"/>
        <filter val="1 095,00"/>
        <filter val="1 096,00"/>
        <filter val="1 365,00"/>
        <filter val="1 400,00"/>
        <filter val="1 440,00"/>
        <filter val="1 500,00"/>
        <filter val="1,50"/>
        <filter val="1,80"/>
        <filter val="10,00"/>
        <filter val="100,00"/>
        <filter val="108,15"/>
        <filter val="12,00"/>
        <filter val="120,00"/>
        <filter val="122,50"/>
        <filter val="128,33"/>
        <filter val="128,71"/>
        <filter val="133,03"/>
        <filter val="136,00"/>
        <filter val="140,00"/>
        <filter val="141,67"/>
        <filter val="15,00"/>
        <filter val="150,00"/>
        <filter val="157,50"/>
        <filter val="16,00"/>
        <filter val="160,00"/>
        <filter val="163,57"/>
        <filter val="165,56"/>
        <filter val="17 423,30"/>
        <filter val="17,00"/>
        <filter val="170,00"/>
        <filter val="18 702,59"/>
        <filter val="180,00"/>
        <filter val="19 627,59"/>
        <filter val="192,31"/>
        <filter val="192,50"/>
        <filter val="2,56"/>
        <filter val="20,00"/>
        <filter val="200,00"/>
        <filter val="207,00"/>
        <filter val="22,50"/>
        <filter val="220,00"/>
        <filter val="234,76"/>
        <filter val="24,00"/>
        <filter val="240,00"/>
        <filter val="247,50"/>
        <filter val="250,00"/>
        <filter val="266,67"/>
        <filter val="267,50"/>
        <filter val="269,50"/>
        <filter val="269,63"/>
        <filter val="27,00"/>
        <filter val="28,00"/>
        <filter val="280,00"/>
        <filter val="291,67"/>
        <filter val="297,50"/>
        <filter val="3,00"/>
        <filter val="3,60"/>
        <filter val="3,85"/>
        <filter val="30,00"/>
        <filter val="30,59"/>
        <filter val="300,00"/>
        <filter val="305,19"/>
        <filter val="307,14"/>
        <filter val="31,25"/>
        <filter val="320,00"/>
        <filter val="34,00"/>
        <filter val="34,09"/>
        <filter val="340,00"/>
        <filter val="35,00"/>
        <filter val="360,00"/>
        <filter val="37"/>
        <filter val="37,33"/>
        <filter val="38,10"/>
        <filter val="380,00"/>
        <filter val="4 689,88"/>
        <filter val="4,00"/>
        <filter val="4,50"/>
        <filter val="40,00"/>
        <filter val="400,00"/>
        <filter val="405,00"/>
        <filter val="42,00"/>
        <filter val="440,00"/>
        <filter val="48,00"/>
        <filter val="495,00"/>
        <filter val="50,00"/>
        <filter val="500,00"/>
        <filter val="516,00"/>
        <filter val="56,00"/>
        <filter val="562,00"/>
        <filter val="563,79"/>
        <filter val="568,00"/>
        <filter val="59,40"/>
        <filter val="590,00"/>
        <filter val="6,41"/>
        <filter val="60,00"/>
        <filter val="600,00"/>
        <filter val="63,33"/>
        <filter val="630,00"/>
        <filter val="640,00"/>
        <filter val="650,00"/>
        <filter val="66,00"/>
        <filter val="682,50"/>
        <filter val="7,00"/>
        <filter val="7,14"/>
        <filter val="70,00"/>
        <filter val="72,00"/>
        <filter val="720,00"/>
        <filter val="735,00"/>
        <filter val="75,00"/>
        <filter val="760,00"/>
        <filter val="765,00"/>
        <filter val="79,91"/>
        <filter val="8,00"/>
        <filter val="8,10"/>
        <filter val="8,33"/>
        <filter val="80,00"/>
        <filter val="84,00"/>
        <filter val="850,00"/>
        <filter val="93,52"/>
        <filter val="96,00"/>
        <filter val="965,00"/>
      </filters>
    </filterColumn>
    <filterColumn colId="29" showButton="0"/>
    <filterColumn colId="30" showButton="0"/>
  </autoFilter>
  <mergeCells count="1184"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5 X71 X78 X110 X116 X144 X311 X414 X416 X418 X428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VDWBZKJIuaGJTFfEgp5KKOLwrmPY+Wzh2aDGiI0k4s9qVYwerM/LnQyaIDAf1p1CEUhurtN00ailrMiJDxYeow==" saltValue="3ztRSCsVQ/if58xv898c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2024-11-15T09:25:59Z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