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1,24 ПОКОМ КИ филиалы\"/>
    </mc:Choice>
  </mc:AlternateContent>
  <xr:revisionPtr revIDLastSave="0" documentId="13_ncr:1_{84A02A0B-70D1-4A47-BF4C-E31E5325FE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O636" i="2"/>
  <c r="BM636" i="2"/>
  <c r="Y636" i="2"/>
  <c r="Y639" i="2" s="1"/>
  <c r="X633" i="2"/>
  <c r="X632" i="2"/>
  <c r="BO631" i="2"/>
  <c r="BM631" i="2"/>
  <c r="Y631" i="2"/>
  <c r="BP631" i="2" s="1"/>
  <c r="BO630" i="2"/>
  <c r="BM630" i="2"/>
  <c r="Y630" i="2"/>
  <c r="BN630" i="2" s="1"/>
  <c r="BO629" i="2"/>
  <c r="BM629" i="2"/>
  <c r="Y629" i="2"/>
  <c r="BP629" i="2" s="1"/>
  <c r="BO628" i="2"/>
  <c r="BM628" i="2"/>
  <c r="Y628" i="2"/>
  <c r="Y633" i="2" s="1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BP622" i="2" s="1"/>
  <c r="BO621" i="2"/>
  <c r="BM621" i="2"/>
  <c r="Y621" i="2"/>
  <c r="Z621" i="2" s="1"/>
  <c r="BO620" i="2"/>
  <c r="BM620" i="2"/>
  <c r="Y620" i="2"/>
  <c r="BP620" i="2" s="1"/>
  <c r="BO619" i="2"/>
  <c r="BM619" i="2"/>
  <c r="Y619" i="2"/>
  <c r="Z619" i="2" s="1"/>
  <c r="BO618" i="2"/>
  <c r="BM618" i="2"/>
  <c r="Y618" i="2"/>
  <c r="BP618" i="2" s="1"/>
  <c r="BO617" i="2"/>
  <c r="BM617" i="2"/>
  <c r="Y617" i="2"/>
  <c r="X615" i="2"/>
  <c r="X614" i="2"/>
  <c r="BO613" i="2"/>
  <c r="BM613" i="2"/>
  <c r="Y613" i="2"/>
  <c r="BO612" i="2"/>
  <c r="BM612" i="2"/>
  <c r="Y612" i="2"/>
  <c r="Z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BO608" i="2"/>
  <c r="BM608" i="2"/>
  <c r="Y608" i="2"/>
  <c r="Z608" i="2" s="1"/>
  <c r="BP607" i="2"/>
  <c r="BO607" i="2"/>
  <c r="BN607" i="2"/>
  <c r="BM607" i="2"/>
  <c r="Z607" i="2"/>
  <c r="Y607" i="2"/>
  <c r="X605" i="2"/>
  <c r="X604" i="2"/>
  <c r="BO603" i="2"/>
  <c r="BM603" i="2"/>
  <c r="Y603" i="2"/>
  <c r="BO602" i="2"/>
  <c r="BM602" i="2"/>
  <c r="Y602" i="2"/>
  <c r="BO601" i="2"/>
  <c r="BM601" i="2"/>
  <c r="Y601" i="2"/>
  <c r="BO600" i="2"/>
  <c r="BM600" i="2"/>
  <c r="Y600" i="2"/>
  <c r="BP600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P592" i="2"/>
  <c r="BO592" i="2"/>
  <c r="BM592" i="2"/>
  <c r="Y592" i="2"/>
  <c r="BN592" i="2" s="1"/>
  <c r="BO591" i="2"/>
  <c r="BM591" i="2"/>
  <c r="Y591" i="2"/>
  <c r="BP591" i="2" s="1"/>
  <c r="BO590" i="2"/>
  <c r="BM590" i="2"/>
  <c r="Y590" i="2"/>
  <c r="BP590" i="2" s="1"/>
  <c r="X586" i="2"/>
  <c r="X585" i="2"/>
  <c r="BO584" i="2"/>
  <c r="BM584" i="2"/>
  <c r="Y584" i="2"/>
  <c r="BO583" i="2"/>
  <c r="BM583" i="2"/>
  <c r="Y583" i="2"/>
  <c r="P583" i="2"/>
  <c r="X581" i="2"/>
  <c r="X580" i="2"/>
  <c r="BO579" i="2"/>
  <c r="BM579" i="2"/>
  <c r="Y579" i="2"/>
  <c r="P579" i="2"/>
  <c r="BP578" i="2"/>
  <c r="BO578" i="2"/>
  <c r="BM578" i="2"/>
  <c r="Y578" i="2"/>
  <c r="BN578" i="2" s="1"/>
  <c r="P578" i="2"/>
  <c r="BO577" i="2"/>
  <c r="BM577" i="2"/>
  <c r="Y577" i="2"/>
  <c r="P577" i="2"/>
  <c r="X575" i="2"/>
  <c r="X574" i="2"/>
  <c r="BO573" i="2"/>
  <c r="BM573" i="2"/>
  <c r="Y573" i="2"/>
  <c r="BO572" i="2"/>
  <c r="BM572" i="2"/>
  <c r="Z572" i="2"/>
  <c r="Y572" i="2"/>
  <c r="BP572" i="2" s="1"/>
  <c r="P572" i="2"/>
  <c r="BO571" i="2"/>
  <c r="BM571" i="2"/>
  <c r="Y571" i="2"/>
  <c r="BO570" i="2"/>
  <c r="BM570" i="2"/>
  <c r="Y570" i="2"/>
  <c r="P570" i="2"/>
  <c r="BO569" i="2"/>
  <c r="BM569" i="2"/>
  <c r="Y569" i="2"/>
  <c r="BO568" i="2"/>
  <c r="BN568" i="2"/>
  <c r="BM568" i="2"/>
  <c r="Z568" i="2"/>
  <c r="Y568" i="2"/>
  <c r="BP568" i="2" s="1"/>
  <c r="P568" i="2"/>
  <c r="BO567" i="2"/>
  <c r="BM567" i="2"/>
  <c r="Y567" i="2"/>
  <c r="P567" i="2"/>
  <c r="BO566" i="2"/>
  <c r="BM566" i="2"/>
  <c r="Y566" i="2"/>
  <c r="P566" i="2"/>
  <c r="BO565" i="2"/>
  <c r="BM565" i="2"/>
  <c r="Y565" i="2"/>
  <c r="BP565" i="2" s="1"/>
  <c r="P565" i="2"/>
  <c r="X563" i="2"/>
  <c r="X562" i="2"/>
  <c r="BP561" i="2"/>
  <c r="BO561" i="2"/>
  <c r="BM561" i="2"/>
  <c r="Y561" i="2"/>
  <c r="BN561" i="2" s="1"/>
  <c r="BO560" i="2"/>
  <c r="BM560" i="2"/>
  <c r="Y560" i="2"/>
  <c r="BP560" i="2" s="1"/>
  <c r="P560" i="2"/>
  <c r="BO559" i="2"/>
  <c r="BM559" i="2"/>
  <c r="Z559" i="2"/>
  <c r="Y559" i="2"/>
  <c r="BP559" i="2" s="1"/>
  <c r="P559" i="2"/>
  <c r="X557" i="2"/>
  <c r="X556" i="2"/>
  <c r="BO555" i="2"/>
  <c r="BM555" i="2"/>
  <c r="Y555" i="2"/>
  <c r="BO554" i="2"/>
  <c r="BM554" i="2"/>
  <c r="Y554" i="2"/>
  <c r="P554" i="2"/>
  <c r="BO553" i="2"/>
  <c r="BM553" i="2"/>
  <c r="Y553" i="2"/>
  <c r="BO552" i="2"/>
  <c r="BM552" i="2"/>
  <c r="Y552" i="2"/>
  <c r="BO551" i="2"/>
  <c r="BM551" i="2"/>
  <c r="Y551" i="2"/>
  <c r="P551" i="2"/>
  <c r="BO550" i="2"/>
  <c r="BM550" i="2"/>
  <c r="Y550" i="2"/>
  <c r="P550" i="2"/>
  <c r="BO549" i="2"/>
  <c r="BM549" i="2"/>
  <c r="Y549" i="2"/>
  <c r="P549" i="2"/>
  <c r="BP548" i="2"/>
  <c r="BO548" i="2"/>
  <c r="BM548" i="2"/>
  <c r="Y548" i="2"/>
  <c r="BN548" i="2" s="1"/>
  <c r="P548" i="2"/>
  <c r="BO547" i="2"/>
  <c r="BM547" i="2"/>
  <c r="Y547" i="2"/>
  <c r="P547" i="2"/>
  <c r="BO546" i="2"/>
  <c r="BM546" i="2"/>
  <c r="Y546" i="2"/>
  <c r="P546" i="2"/>
  <c r="BO545" i="2"/>
  <c r="BM545" i="2"/>
  <c r="Y545" i="2"/>
  <c r="Z545" i="2" s="1"/>
  <c r="P545" i="2"/>
  <c r="X541" i="2"/>
  <c r="X540" i="2"/>
  <c r="BO539" i="2"/>
  <c r="BM539" i="2"/>
  <c r="Y539" i="2"/>
  <c r="P539" i="2"/>
  <c r="X536" i="2"/>
  <c r="X535" i="2"/>
  <c r="BO534" i="2"/>
  <c r="BM534" i="2"/>
  <c r="Z534" i="2"/>
  <c r="Y534" i="2"/>
  <c r="BP534" i="2" s="1"/>
  <c r="BO533" i="2"/>
  <c r="BM533" i="2"/>
  <c r="Y533" i="2"/>
  <c r="P533" i="2"/>
  <c r="BO532" i="2"/>
  <c r="BM532" i="2"/>
  <c r="Y532" i="2"/>
  <c r="P532" i="2"/>
  <c r="BO531" i="2"/>
  <c r="BM531" i="2"/>
  <c r="Y531" i="2"/>
  <c r="AA662" i="2" s="1"/>
  <c r="P531" i="2"/>
  <c r="Y528" i="2"/>
  <c r="X528" i="2"/>
  <c r="X527" i="2"/>
  <c r="BO526" i="2"/>
  <c r="BM526" i="2"/>
  <c r="Y526" i="2"/>
  <c r="Y527" i="2" s="1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Z518" i="2" s="1"/>
  <c r="BO517" i="2"/>
  <c r="BM517" i="2"/>
  <c r="Y517" i="2"/>
  <c r="P517" i="2"/>
  <c r="BO516" i="2"/>
  <c r="BM516" i="2"/>
  <c r="Y516" i="2"/>
  <c r="P516" i="2"/>
  <c r="BP515" i="2"/>
  <c r="BO515" i="2"/>
  <c r="BM515" i="2"/>
  <c r="Y515" i="2"/>
  <c r="BN515" i="2" s="1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N504" i="2"/>
  <c r="BM504" i="2"/>
  <c r="Z504" i="2"/>
  <c r="Y504" i="2"/>
  <c r="P504" i="2"/>
  <c r="X502" i="2"/>
  <c r="X501" i="2"/>
  <c r="BO500" i="2"/>
  <c r="BM500" i="2"/>
  <c r="Y500" i="2"/>
  <c r="BP500" i="2" s="1"/>
  <c r="P500" i="2"/>
  <c r="BO499" i="2"/>
  <c r="BM499" i="2"/>
  <c r="Y499" i="2"/>
  <c r="P499" i="2"/>
  <c r="X497" i="2"/>
  <c r="X496" i="2"/>
  <c r="BO495" i="2"/>
  <c r="BM495" i="2"/>
  <c r="Y495" i="2"/>
  <c r="P495" i="2"/>
  <c r="BO494" i="2"/>
  <c r="BM494" i="2"/>
  <c r="Y494" i="2"/>
  <c r="P494" i="2"/>
  <c r="BP493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O488" i="2"/>
  <c r="BM488" i="2"/>
  <c r="Y488" i="2"/>
  <c r="P488" i="2"/>
  <c r="BO487" i="2"/>
  <c r="BM487" i="2"/>
  <c r="Y487" i="2"/>
  <c r="P487" i="2"/>
  <c r="BP486" i="2"/>
  <c r="BO486" i="2"/>
  <c r="BM486" i="2"/>
  <c r="Y486" i="2"/>
  <c r="BN486" i="2" s="1"/>
  <c r="P486" i="2"/>
  <c r="BO485" i="2"/>
  <c r="BM485" i="2"/>
  <c r="Y485" i="2"/>
  <c r="BP485" i="2" s="1"/>
  <c r="BP484" i="2"/>
  <c r="BO484" i="2"/>
  <c r="BM484" i="2"/>
  <c r="Y484" i="2"/>
  <c r="BN484" i="2" s="1"/>
  <c r="P484" i="2"/>
  <c r="BO483" i="2"/>
  <c r="BM483" i="2"/>
  <c r="Y483" i="2"/>
  <c r="P483" i="2"/>
  <c r="BO482" i="2"/>
  <c r="BN482" i="2"/>
  <c r="BM482" i="2"/>
  <c r="Z482" i="2"/>
  <c r="Y482" i="2"/>
  <c r="BP482" i="2" s="1"/>
  <c r="P482" i="2"/>
  <c r="BO481" i="2"/>
  <c r="BM481" i="2"/>
  <c r="Y481" i="2"/>
  <c r="P481" i="2"/>
  <c r="BO480" i="2"/>
  <c r="BM480" i="2"/>
  <c r="Y480" i="2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P477" i="2"/>
  <c r="X475" i="2"/>
  <c r="X474" i="2"/>
  <c r="BO473" i="2"/>
  <c r="BM473" i="2"/>
  <c r="Y473" i="2"/>
  <c r="BP473" i="2" s="1"/>
  <c r="P473" i="2"/>
  <c r="X469" i="2"/>
  <c r="X468" i="2"/>
  <c r="BO467" i="2"/>
  <c r="BM467" i="2"/>
  <c r="Y467" i="2"/>
  <c r="P467" i="2"/>
  <c r="X465" i="2"/>
  <c r="X464" i="2"/>
  <c r="BO463" i="2"/>
  <c r="BM463" i="2"/>
  <c r="Z463" i="2"/>
  <c r="Y463" i="2"/>
  <c r="BP463" i="2" s="1"/>
  <c r="P463" i="2"/>
  <c r="BO462" i="2"/>
  <c r="BM462" i="2"/>
  <c r="Y462" i="2"/>
  <c r="BN462" i="2" s="1"/>
  <c r="P462" i="2"/>
  <c r="BO461" i="2"/>
  <c r="BM461" i="2"/>
  <c r="Y461" i="2"/>
  <c r="P461" i="2"/>
  <c r="BO460" i="2"/>
  <c r="BM460" i="2"/>
  <c r="Y460" i="2"/>
  <c r="P460" i="2"/>
  <c r="BO459" i="2"/>
  <c r="BM459" i="2"/>
  <c r="Y459" i="2"/>
  <c r="P459" i="2"/>
  <c r="X457" i="2"/>
  <c r="X456" i="2"/>
  <c r="BP455" i="2"/>
  <c r="BO455" i="2"/>
  <c r="BN455" i="2"/>
  <c r="BM455" i="2"/>
  <c r="Z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BN447" i="2" s="1"/>
  <c r="P447" i="2"/>
  <c r="BP446" i="2"/>
  <c r="BO446" i="2"/>
  <c r="BN446" i="2"/>
  <c r="BM446" i="2"/>
  <c r="Z446" i="2"/>
  <c r="Y446" i="2"/>
  <c r="P446" i="2"/>
  <c r="BO445" i="2"/>
  <c r="BM445" i="2"/>
  <c r="Y445" i="2"/>
  <c r="BN445" i="2" s="1"/>
  <c r="P445" i="2"/>
  <c r="BO444" i="2"/>
  <c r="BM444" i="2"/>
  <c r="Y444" i="2"/>
  <c r="BN444" i="2" s="1"/>
  <c r="X441" i="2"/>
  <c r="X440" i="2"/>
  <c r="BO439" i="2"/>
  <c r="BM439" i="2"/>
  <c r="Y439" i="2"/>
  <c r="BP439" i="2" s="1"/>
  <c r="P439" i="2"/>
  <c r="BP438" i="2"/>
  <c r="BO438" i="2"/>
  <c r="BM438" i="2"/>
  <c r="Y438" i="2"/>
  <c r="BN438" i="2" s="1"/>
  <c r="P438" i="2"/>
  <c r="X436" i="2"/>
  <c r="X435" i="2"/>
  <c r="BO434" i="2"/>
  <c r="BM434" i="2"/>
  <c r="Y434" i="2"/>
  <c r="BN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P421" i="2"/>
  <c r="BO421" i="2"/>
  <c r="BM421" i="2"/>
  <c r="Y421" i="2"/>
  <c r="BN421" i="2" s="1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Z418" i="2"/>
  <c r="Y418" i="2"/>
  <c r="BN418" i="2" s="1"/>
  <c r="P418" i="2"/>
  <c r="BO417" i="2"/>
  <c r="BM417" i="2"/>
  <c r="Y417" i="2"/>
  <c r="P417" i="2"/>
  <c r="BO416" i="2"/>
  <c r="BN416" i="2"/>
  <c r="BM416" i="2"/>
  <c r="Z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P413" i="2"/>
  <c r="X409" i="2"/>
  <c r="X408" i="2"/>
  <c r="BO407" i="2"/>
  <c r="BM407" i="2"/>
  <c r="Y407" i="2"/>
  <c r="P407" i="2"/>
  <c r="BO406" i="2"/>
  <c r="BM406" i="2"/>
  <c r="Y406" i="2"/>
  <c r="BN406" i="2" s="1"/>
  <c r="P406" i="2"/>
  <c r="BO405" i="2"/>
  <c r="BM405" i="2"/>
  <c r="Y405" i="2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P394" i="2"/>
  <c r="BO394" i="2"/>
  <c r="BM394" i="2"/>
  <c r="Y394" i="2"/>
  <c r="BN394" i="2" s="1"/>
  <c r="P394" i="2"/>
  <c r="X392" i="2"/>
  <c r="X391" i="2"/>
  <c r="BO390" i="2"/>
  <c r="BM390" i="2"/>
  <c r="Y390" i="2"/>
  <c r="BN390" i="2" s="1"/>
  <c r="P390" i="2"/>
  <c r="BO389" i="2"/>
  <c r="BM389" i="2"/>
  <c r="Y389" i="2"/>
  <c r="Z389" i="2" s="1"/>
  <c r="P389" i="2"/>
  <c r="BO388" i="2"/>
  <c r="BM388" i="2"/>
  <c r="Y388" i="2"/>
  <c r="BO387" i="2"/>
  <c r="BM387" i="2"/>
  <c r="Y387" i="2"/>
  <c r="Z387" i="2" s="1"/>
  <c r="X385" i="2"/>
  <c r="X384" i="2"/>
  <c r="BO383" i="2"/>
  <c r="BM383" i="2"/>
  <c r="Y383" i="2"/>
  <c r="Z383" i="2" s="1"/>
  <c r="P383" i="2"/>
  <c r="BO382" i="2"/>
  <c r="BM382" i="2"/>
  <c r="Y382" i="2"/>
  <c r="Z382" i="2" s="1"/>
  <c r="P382" i="2"/>
  <c r="BO381" i="2"/>
  <c r="BM381" i="2"/>
  <c r="Y381" i="2"/>
  <c r="Z381" i="2" s="1"/>
  <c r="P381" i="2"/>
  <c r="X379" i="2"/>
  <c r="X378" i="2"/>
  <c r="BO377" i="2"/>
  <c r="BM377" i="2"/>
  <c r="Y377" i="2"/>
  <c r="BN377" i="2" s="1"/>
  <c r="P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Z373" i="2" s="1"/>
  <c r="P373" i="2"/>
  <c r="BO372" i="2"/>
  <c r="BM372" i="2"/>
  <c r="Y372" i="2"/>
  <c r="Z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P360" i="2"/>
  <c r="BO360" i="2"/>
  <c r="BM360" i="2"/>
  <c r="Y360" i="2"/>
  <c r="BN360" i="2" s="1"/>
  <c r="P360" i="2"/>
  <c r="BO359" i="2"/>
  <c r="BM359" i="2"/>
  <c r="Y359" i="2"/>
  <c r="Z359" i="2" s="1"/>
  <c r="P359" i="2"/>
  <c r="BO358" i="2"/>
  <c r="BM358" i="2"/>
  <c r="Y358" i="2"/>
  <c r="Z358" i="2" s="1"/>
  <c r="P358" i="2"/>
  <c r="BO357" i="2"/>
  <c r="BM357" i="2"/>
  <c r="Y357" i="2"/>
  <c r="BN357" i="2" s="1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P353" i="2"/>
  <c r="X350" i="2"/>
  <c r="X349" i="2"/>
  <c r="BO348" i="2"/>
  <c r="BM348" i="2"/>
  <c r="Y348" i="2"/>
  <c r="BP348" i="2" s="1"/>
  <c r="P348" i="2"/>
  <c r="BO347" i="2"/>
  <c r="BM347" i="2"/>
  <c r="Y347" i="2"/>
  <c r="Y350" i="2" s="1"/>
  <c r="P347" i="2"/>
  <c r="X345" i="2"/>
  <c r="X344" i="2"/>
  <c r="BO343" i="2"/>
  <c r="BM343" i="2"/>
  <c r="Y343" i="2"/>
  <c r="Y344" i="2" s="1"/>
  <c r="P343" i="2"/>
  <c r="X340" i="2"/>
  <c r="X339" i="2"/>
  <c r="BO338" i="2"/>
  <c r="BM338" i="2"/>
  <c r="Y338" i="2"/>
  <c r="Z338" i="2" s="1"/>
  <c r="P338" i="2"/>
  <c r="BO337" i="2"/>
  <c r="BM337" i="2"/>
  <c r="Z337" i="2"/>
  <c r="Z339" i="2" s="1"/>
  <c r="Y337" i="2"/>
  <c r="P337" i="2"/>
  <c r="X335" i="2"/>
  <c r="X334" i="2"/>
  <c r="BO333" i="2"/>
  <c r="BM333" i="2"/>
  <c r="Y333" i="2"/>
  <c r="Y334" i="2" s="1"/>
  <c r="P333" i="2"/>
  <c r="X331" i="2"/>
  <c r="X330" i="2"/>
  <c r="BO329" i="2"/>
  <c r="BM329" i="2"/>
  <c r="Y329" i="2"/>
  <c r="P329" i="2"/>
  <c r="X326" i="2"/>
  <c r="X325" i="2"/>
  <c r="BO324" i="2"/>
  <c r="BM324" i="2"/>
  <c r="Y324" i="2"/>
  <c r="Y326" i="2" s="1"/>
  <c r="P324" i="2"/>
  <c r="X322" i="2"/>
  <c r="X321" i="2"/>
  <c r="BO320" i="2"/>
  <c r="BM320" i="2"/>
  <c r="Y320" i="2"/>
  <c r="Z320" i="2" s="1"/>
  <c r="Z321" i="2" s="1"/>
  <c r="P320" i="2"/>
  <c r="X318" i="2"/>
  <c r="X317" i="2"/>
  <c r="BO316" i="2"/>
  <c r="BM316" i="2"/>
  <c r="Y316" i="2"/>
  <c r="Y317" i="2" s="1"/>
  <c r="P316" i="2"/>
  <c r="X313" i="2"/>
  <c r="X312" i="2"/>
  <c r="BO311" i="2"/>
  <c r="BM311" i="2"/>
  <c r="Y311" i="2"/>
  <c r="P311" i="2"/>
  <c r="BO310" i="2"/>
  <c r="BM310" i="2"/>
  <c r="Y310" i="2"/>
  <c r="BN310" i="2" s="1"/>
  <c r="P310" i="2"/>
  <c r="BO309" i="2"/>
  <c r="BM309" i="2"/>
  <c r="Y309" i="2"/>
  <c r="BP309" i="2" s="1"/>
  <c r="P309" i="2"/>
  <c r="BO308" i="2"/>
  <c r="BM308" i="2"/>
  <c r="Y308" i="2"/>
  <c r="BP308" i="2" s="1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Z299" i="2" s="1"/>
  <c r="P299" i="2"/>
  <c r="X296" i="2"/>
  <c r="X295" i="2"/>
  <c r="BO294" i="2"/>
  <c r="BM294" i="2"/>
  <c r="Y294" i="2"/>
  <c r="Y296" i="2" s="1"/>
  <c r="P294" i="2"/>
  <c r="X291" i="2"/>
  <c r="X290" i="2"/>
  <c r="BO289" i="2"/>
  <c r="BM289" i="2"/>
  <c r="Y289" i="2"/>
  <c r="Z289" i="2" s="1"/>
  <c r="P289" i="2"/>
  <c r="BO288" i="2"/>
  <c r="BM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P285" i="2"/>
  <c r="BO284" i="2"/>
  <c r="BM284" i="2"/>
  <c r="Y284" i="2"/>
  <c r="BP284" i="2" s="1"/>
  <c r="P284" i="2"/>
  <c r="BO283" i="2"/>
  <c r="BM283" i="2"/>
  <c r="Y283" i="2"/>
  <c r="BN283" i="2" s="1"/>
  <c r="P283" i="2"/>
  <c r="BO282" i="2"/>
  <c r="BM282" i="2"/>
  <c r="Z282" i="2"/>
  <c r="Y282" i="2"/>
  <c r="BP282" i="2" s="1"/>
  <c r="BO281" i="2"/>
  <c r="BM281" i="2"/>
  <c r="Y281" i="2"/>
  <c r="BN281" i="2" s="1"/>
  <c r="P281" i="2"/>
  <c r="BO280" i="2"/>
  <c r="BM280" i="2"/>
  <c r="Y280" i="2"/>
  <c r="P280" i="2"/>
  <c r="X277" i="2"/>
  <c r="X276" i="2"/>
  <c r="BO275" i="2"/>
  <c r="BM275" i="2"/>
  <c r="Y275" i="2"/>
  <c r="BN275" i="2" s="1"/>
  <c r="X273" i="2"/>
  <c r="X272" i="2"/>
  <c r="BO271" i="2"/>
  <c r="BM271" i="2"/>
  <c r="Y271" i="2"/>
  <c r="Z271" i="2" s="1"/>
  <c r="P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P267" i="2"/>
  <c r="BO266" i="2"/>
  <c r="BM266" i="2"/>
  <c r="Y266" i="2"/>
  <c r="BO265" i="2"/>
  <c r="BM265" i="2"/>
  <c r="Y265" i="2"/>
  <c r="BN265" i="2" s="1"/>
  <c r="P265" i="2"/>
  <c r="BO264" i="2"/>
  <c r="BM264" i="2"/>
  <c r="Y264" i="2"/>
  <c r="P264" i="2"/>
  <c r="BO263" i="2"/>
  <c r="BM263" i="2"/>
  <c r="Y263" i="2"/>
  <c r="BN263" i="2" s="1"/>
  <c r="P263" i="2"/>
  <c r="X260" i="2"/>
  <c r="X259" i="2"/>
  <c r="BO258" i="2"/>
  <c r="BM258" i="2"/>
  <c r="Y258" i="2"/>
  <c r="P258" i="2"/>
  <c r="BO257" i="2"/>
  <c r="BM257" i="2"/>
  <c r="Y257" i="2"/>
  <c r="P257" i="2"/>
  <c r="BO256" i="2"/>
  <c r="BM256" i="2"/>
  <c r="Y256" i="2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Z253" i="2"/>
  <c r="Y253" i="2"/>
  <c r="BN253" i="2" s="1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Z244" i="2"/>
  <c r="Y244" i="2"/>
  <c r="BN244" i="2" s="1"/>
  <c r="P244" i="2"/>
  <c r="BO243" i="2"/>
  <c r="BM243" i="2"/>
  <c r="Y243" i="2"/>
  <c r="BN243" i="2" s="1"/>
  <c r="P243" i="2"/>
  <c r="BO242" i="2"/>
  <c r="BM242" i="2"/>
  <c r="Y242" i="2"/>
  <c r="Z242" i="2" s="1"/>
  <c r="P242" i="2"/>
  <c r="X240" i="2"/>
  <c r="X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N236" i="2" s="1"/>
  <c r="P236" i="2"/>
  <c r="BO235" i="2"/>
  <c r="BM235" i="2"/>
  <c r="Y235" i="2"/>
  <c r="P235" i="2"/>
  <c r="BO234" i="2"/>
  <c r="BM234" i="2"/>
  <c r="Y234" i="2"/>
  <c r="Z234" i="2" s="1"/>
  <c r="P234" i="2"/>
  <c r="BP233" i="2"/>
  <c r="BO233" i="2"/>
  <c r="BN233" i="2"/>
  <c r="BM233" i="2"/>
  <c r="Z233" i="2"/>
  <c r="Y233" i="2"/>
  <c r="P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P223" i="2"/>
  <c r="BO223" i="2"/>
  <c r="BM223" i="2"/>
  <c r="Y223" i="2"/>
  <c r="P223" i="2"/>
  <c r="BO222" i="2"/>
  <c r="BM222" i="2"/>
  <c r="Y222" i="2"/>
  <c r="P222" i="2"/>
  <c r="BO221" i="2"/>
  <c r="BM221" i="2"/>
  <c r="Y221" i="2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Z217" i="2"/>
  <c r="Y217" i="2"/>
  <c r="P217" i="2"/>
  <c r="X215" i="2"/>
  <c r="X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P195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Z185" i="2" s="1"/>
  <c r="P185" i="2"/>
  <c r="BO184" i="2"/>
  <c r="BM184" i="2"/>
  <c r="Y184" i="2"/>
  <c r="P184" i="2"/>
  <c r="BO183" i="2"/>
  <c r="BM183" i="2"/>
  <c r="Y183" i="2"/>
  <c r="BP183" i="2" s="1"/>
  <c r="P183" i="2"/>
  <c r="X181" i="2"/>
  <c r="X180" i="2"/>
  <c r="BO179" i="2"/>
  <c r="BM179" i="2"/>
  <c r="Y179" i="2"/>
  <c r="P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BN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P171" i="2"/>
  <c r="X168" i="2"/>
  <c r="X167" i="2"/>
  <c r="BO166" i="2"/>
  <c r="BM166" i="2"/>
  <c r="Y166" i="2"/>
  <c r="P166" i="2"/>
  <c r="BO165" i="2"/>
  <c r="BM165" i="2"/>
  <c r="Y165" i="2"/>
  <c r="Z165" i="2" s="1"/>
  <c r="P165" i="2"/>
  <c r="X163" i="2"/>
  <c r="X162" i="2"/>
  <c r="BO161" i="2"/>
  <c r="BM161" i="2"/>
  <c r="Y161" i="2"/>
  <c r="Z161" i="2" s="1"/>
  <c r="P161" i="2"/>
  <c r="BO160" i="2"/>
  <c r="BM160" i="2"/>
  <c r="Y160" i="2"/>
  <c r="P160" i="2"/>
  <c r="Y158" i="2"/>
  <c r="X158" i="2"/>
  <c r="Y157" i="2"/>
  <c r="X157" i="2"/>
  <c r="BP156" i="2"/>
  <c r="BO156" i="2"/>
  <c r="BN156" i="2"/>
  <c r="BM156" i="2"/>
  <c r="Z156" i="2"/>
  <c r="Y156" i="2"/>
  <c r="P156" i="2"/>
  <c r="BO155" i="2"/>
  <c r="BM155" i="2"/>
  <c r="Y155" i="2"/>
  <c r="BP155" i="2" s="1"/>
  <c r="P155" i="2"/>
  <c r="X152" i="2"/>
  <c r="X151" i="2"/>
  <c r="BO150" i="2"/>
  <c r="BM150" i="2"/>
  <c r="Y150" i="2"/>
  <c r="Z150" i="2" s="1"/>
  <c r="P150" i="2"/>
  <c r="BO149" i="2"/>
  <c r="BM149" i="2"/>
  <c r="Y149" i="2"/>
  <c r="P149" i="2"/>
  <c r="X147" i="2"/>
  <c r="X146" i="2"/>
  <c r="BO145" i="2"/>
  <c r="BN145" i="2"/>
  <c r="BM145" i="2"/>
  <c r="Z145" i="2"/>
  <c r="Y145" i="2"/>
  <c r="BP145" i="2" s="1"/>
  <c r="P145" i="2"/>
  <c r="BO144" i="2"/>
  <c r="BM144" i="2"/>
  <c r="Y144" i="2"/>
  <c r="BN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BO134" i="2"/>
  <c r="BM134" i="2"/>
  <c r="Y134" i="2"/>
  <c r="BO133" i="2"/>
  <c r="BM133" i="2"/>
  <c r="Y133" i="2"/>
  <c r="P133" i="2"/>
  <c r="BP132" i="2"/>
  <c r="BO132" i="2"/>
  <c r="BM132" i="2"/>
  <c r="Y132" i="2"/>
  <c r="BN132" i="2" s="1"/>
  <c r="BP131" i="2"/>
  <c r="BO131" i="2"/>
  <c r="BN131" i="2"/>
  <c r="BM131" i="2"/>
  <c r="Z131" i="2"/>
  <c r="Y131" i="2"/>
  <c r="P131" i="2"/>
  <c r="X129" i="2"/>
  <c r="X128" i="2"/>
  <c r="BO127" i="2"/>
  <c r="BM127" i="2"/>
  <c r="Y127" i="2"/>
  <c r="P127" i="2"/>
  <c r="BO126" i="2"/>
  <c r="BM126" i="2"/>
  <c r="Y126" i="2"/>
  <c r="BP126" i="2" s="1"/>
  <c r="P126" i="2"/>
  <c r="BO125" i="2"/>
  <c r="BM125" i="2"/>
  <c r="Y125" i="2"/>
  <c r="P125" i="2"/>
  <c r="BO124" i="2"/>
  <c r="BM124" i="2"/>
  <c r="Y124" i="2"/>
  <c r="P124" i="2"/>
  <c r="BO123" i="2"/>
  <c r="BM123" i="2"/>
  <c r="Y123" i="2"/>
  <c r="P123" i="2"/>
  <c r="X120" i="2"/>
  <c r="X119" i="2"/>
  <c r="BO118" i="2"/>
  <c r="BM118" i="2"/>
  <c r="Y118" i="2"/>
  <c r="Z118" i="2" s="1"/>
  <c r="P118" i="2"/>
  <c r="BO117" i="2"/>
  <c r="BM117" i="2"/>
  <c r="Y117" i="2"/>
  <c r="P117" i="2"/>
  <c r="BO116" i="2"/>
  <c r="BM116" i="2"/>
  <c r="Y116" i="2"/>
  <c r="BN116" i="2" s="1"/>
  <c r="P116" i="2"/>
  <c r="BO115" i="2"/>
  <c r="BM115" i="2"/>
  <c r="Y115" i="2"/>
  <c r="Z115" i="2" s="1"/>
  <c r="P115" i="2"/>
  <c r="BO114" i="2"/>
  <c r="BM114" i="2"/>
  <c r="Y114" i="2"/>
  <c r="P114" i="2"/>
  <c r="X112" i="2"/>
  <c r="X111" i="2"/>
  <c r="BO110" i="2"/>
  <c r="BM110" i="2"/>
  <c r="Y110" i="2"/>
  <c r="P110" i="2"/>
  <c r="BP109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P107" i="2"/>
  <c r="X104" i="2"/>
  <c r="X103" i="2"/>
  <c r="BO102" i="2"/>
  <c r="BM102" i="2"/>
  <c r="Y102" i="2"/>
  <c r="BP102" i="2" s="1"/>
  <c r="P102" i="2"/>
  <c r="BO101" i="2"/>
  <c r="BM101" i="2"/>
  <c r="Y101" i="2"/>
  <c r="P101" i="2"/>
  <c r="BP100" i="2"/>
  <c r="BO100" i="2"/>
  <c r="BM100" i="2"/>
  <c r="Y100" i="2"/>
  <c r="BN100" i="2" s="1"/>
  <c r="P100" i="2"/>
  <c r="X98" i="2"/>
  <c r="X97" i="2"/>
  <c r="BO96" i="2"/>
  <c r="BM96" i="2"/>
  <c r="Y96" i="2"/>
  <c r="P96" i="2"/>
  <c r="BO95" i="2"/>
  <c r="BM95" i="2"/>
  <c r="Y95" i="2"/>
  <c r="Z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Z91" i="2" s="1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Z85" i="2" s="1"/>
  <c r="P85" i="2"/>
  <c r="BO84" i="2"/>
  <c r="BM84" i="2"/>
  <c r="Y84" i="2"/>
  <c r="BP84" i="2" s="1"/>
  <c r="P84" i="2"/>
  <c r="BO83" i="2"/>
  <c r="BM83" i="2"/>
  <c r="Y83" i="2"/>
  <c r="Z83" i="2" s="1"/>
  <c r="P83" i="2"/>
  <c r="BO82" i="2"/>
  <c r="BM82" i="2"/>
  <c r="Y82" i="2"/>
  <c r="Z82" i="2" s="1"/>
  <c r="P82" i="2"/>
  <c r="X80" i="2"/>
  <c r="X79" i="2"/>
  <c r="BO78" i="2"/>
  <c r="BM78" i="2"/>
  <c r="Y78" i="2"/>
  <c r="Z78" i="2" s="1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Z67" i="2" s="1"/>
  <c r="BO66" i="2"/>
  <c r="BM66" i="2"/>
  <c r="Y66" i="2"/>
  <c r="BN66" i="2" s="1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Y73" i="2" s="1"/>
  <c r="X60" i="2"/>
  <c r="X59" i="2"/>
  <c r="BO58" i="2"/>
  <c r="BM58" i="2"/>
  <c r="Y58" i="2"/>
  <c r="BN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Y43" i="2" s="1"/>
  <c r="P42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BP27" i="2" s="1"/>
  <c r="BP26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31" i="2" l="1"/>
  <c r="BN31" i="2"/>
  <c r="BP49" i="2"/>
  <c r="Z53" i="2"/>
  <c r="BP65" i="2"/>
  <c r="BP76" i="2"/>
  <c r="Z84" i="2"/>
  <c r="BN84" i="2"/>
  <c r="BN85" i="2"/>
  <c r="BP87" i="2"/>
  <c r="Z108" i="2"/>
  <c r="BP116" i="2"/>
  <c r="Y129" i="2"/>
  <c r="Z141" i="2"/>
  <c r="BN141" i="2"/>
  <c r="Z176" i="2"/>
  <c r="Z183" i="2"/>
  <c r="BN183" i="2"/>
  <c r="BP201" i="2"/>
  <c r="BN201" i="2"/>
  <c r="Z201" i="2"/>
  <c r="BN202" i="2"/>
  <c r="BP202" i="2"/>
  <c r="BP229" i="2"/>
  <c r="BN229" i="2"/>
  <c r="Z229" i="2"/>
  <c r="BP245" i="2"/>
  <c r="BN245" i="2"/>
  <c r="Z245" i="2"/>
  <c r="Z267" i="2"/>
  <c r="BP267" i="2"/>
  <c r="Y330" i="2"/>
  <c r="Y331" i="2"/>
  <c r="BP355" i="2"/>
  <c r="BN355" i="2"/>
  <c r="Z355" i="2"/>
  <c r="BP356" i="2"/>
  <c r="Z356" i="2"/>
  <c r="BN427" i="2"/>
  <c r="Y429" i="2"/>
  <c r="BP428" i="2"/>
  <c r="BN428" i="2"/>
  <c r="Z428" i="2"/>
  <c r="BP432" i="2"/>
  <c r="BN432" i="2"/>
  <c r="Z432" i="2"/>
  <c r="BP459" i="2"/>
  <c r="BN459" i="2"/>
  <c r="Z459" i="2"/>
  <c r="BP488" i="2"/>
  <c r="BN488" i="2"/>
  <c r="Z488" i="2"/>
  <c r="BP495" i="2"/>
  <c r="BN495" i="2"/>
  <c r="Z495" i="2"/>
  <c r="BP550" i="2"/>
  <c r="BN550" i="2"/>
  <c r="Z550" i="2"/>
  <c r="BP553" i="2"/>
  <c r="BN553" i="2"/>
  <c r="Z553" i="2"/>
  <c r="BP566" i="2"/>
  <c r="BN566" i="2"/>
  <c r="Z566" i="2"/>
  <c r="Y581" i="2"/>
  <c r="Y192" i="2"/>
  <c r="BP191" i="2"/>
  <c r="BP220" i="2"/>
  <c r="BN220" i="2"/>
  <c r="Z220" i="2"/>
  <c r="BP285" i="2"/>
  <c r="BN285" i="2"/>
  <c r="Z285" i="2"/>
  <c r="BP374" i="2"/>
  <c r="BN374" i="2"/>
  <c r="Z374" i="2"/>
  <c r="BP419" i="2"/>
  <c r="Z419" i="2"/>
  <c r="BN450" i="2"/>
  <c r="BP450" i="2"/>
  <c r="BP480" i="2"/>
  <c r="BN480" i="2"/>
  <c r="Z480" i="2"/>
  <c r="BP489" i="2"/>
  <c r="BN489" i="2"/>
  <c r="Z489" i="2"/>
  <c r="BP490" i="2"/>
  <c r="Z490" i="2"/>
  <c r="BP517" i="2"/>
  <c r="BN517" i="2"/>
  <c r="Z517" i="2"/>
  <c r="AB662" i="2"/>
  <c r="Y540" i="2"/>
  <c r="Z539" i="2"/>
  <c r="Z540" i="2" s="1"/>
  <c r="BP552" i="2"/>
  <c r="Z552" i="2"/>
  <c r="BP570" i="2"/>
  <c r="BN570" i="2"/>
  <c r="Z570" i="2"/>
  <c r="Y363" i="2"/>
  <c r="BP596" i="2"/>
  <c r="Z600" i="2"/>
  <c r="BN600" i="2"/>
  <c r="Z611" i="2"/>
  <c r="BN611" i="2"/>
  <c r="BP628" i="2"/>
  <c r="Z629" i="2"/>
  <c r="BN629" i="2"/>
  <c r="BP630" i="2"/>
  <c r="Z631" i="2"/>
  <c r="BN631" i="2"/>
  <c r="Y474" i="2"/>
  <c r="Y475" i="2"/>
  <c r="BP236" i="2"/>
  <c r="Z236" i="2"/>
  <c r="Z500" i="2"/>
  <c r="BN500" i="2"/>
  <c r="Z473" i="2"/>
  <c r="Z474" i="2" s="1"/>
  <c r="Z462" i="2"/>
  <c r="Z406" i="2"/>
  <c r="Z310" i="2"/>
  <c r="Y312" i="2"/>
  <c r="BP271" i="2"/>
  <c r="Y147" i="2"/>
  <c r="BN102" i="2"/>
  <c r="Z102" i="2"/>
  <c r="BP95" i="2"/>
  <c r="Y80" i="2"/>
  <c r="Z58" i="2"/>
  <c r="X654" i="2"/>
  <c r="BN29" i="2"/>
  <c r="BN33" i="2"/>
  <c r="BN63" i="2"/>
  <c r="BN67" i="2"/>
  <c r="BP67" i="2"/>
  <c r="BN68" i="2"/>
  <c r="BP68" i="2"/>
  <c r="BN70" i="2"/>
  <c r="BN82" i="2"/>
  <c r="BN96" i="2"/>
  <c r="BP96" i="2"/>
  <c r="Y111" i="2"/>
  <c r="BP107" i="2"/>
  <c r="BN107" i="2"/>
  <c r="Z107" i="2"/>
  <c r="BP110" i="2"/>
  <c r="Z110" i="2"/>
  <c r="BP114" i="2"/>
  <c r="Z114" i="2"/>
  <c r="BN125" i="2"/>
  <c r="Z125" i="2"/>
  <c r="BP133" i="2"/>
  <c r="BN133" i="2"/>
  <c r="Z133" i="2"/>
  <c r="BN135" i="2"/>
  <c r="BP135" i="2"/>
  <c r="Y152" i="2"/>
  <c r="BP149" i="2"/>
  <c r="BN149" i="2"/>
  <c r="Z149" i="2"/>
  <c r="Z151" i="2" s="1"/>
  <c r="Y151" i="2"/>
  <c r="BP160" i="2"/>
  <c r="BN160" i="2"/>
  <c r="Z160" i="2"/>
  <c r="Y162" i="2"/>
  <c r="Y163" i="2"/>
  <c r="BN165" i="2"/>
  <c r="BP184" i="2"/>
  <c r="BN184" i="2"/>
  <c r="Z184" i="2"/>
  <c r="Z186" i="2" s="1"/>
  <c r="BN185" i="2"/>
  <c r="BP196" i="2"/>
  <c r="BN196" i="2"/>
  <c r="Z196" i="2"/>
  <c r="BN199" i="2"/>
  <c r="Z199" i="2"/>
  <c r="BN208" i="2"/>
  <c r="Z208" i="2"/>
  <c r="Z218" i="2"/>
  <c r="BP218" i="2"/>
  <c r="BP224" i="2"/>
  <c r="Z224" i="2"/>
  <c r="BN234" i="2"/>
  <c r="BP234" i="2"/>
  <c r="BP235" i="2"/>
  <c r="BN235" i="2"/>
  <c r="Z235" i="2"/>
  <c r="BN242" i="2"/>
  <c r="BP22" i="2"/>
  <c r="BN28" i="2"/>
  <c r="Z30" i="2"/>
  <c r="BN30" i="2"/>
  <c r="Z32" i="2"/>
  <c r="C662" i="2"/>
  <c r="BP50" i="2"/>
  <c r="Z52" i="2"/>
  <c r="BN52" i="2"/>
  <c r="Z57" i="2"/>
  <c r="Z59" i="2" s="1"/>
  <c r="BP58" i="2"/>
  <c r="Y72" i="2"/>
  <c r="BP66" i="2"/>
  <c r="Z69" i="2"/>
  <c r="BN69" i="2"/>
  <c r="BN78" i="2"/>
  <c r="BN83" i="2"/>
  <c r="BP83" i="2"/>
  <c r="Y97" i="2"/>
  <c r="BP91" i="2"/>
  <c r="BN93" i="2"/>
  <c r="Z93" i="2"/>
  <c r="BP101" i="2"/>
  <c r="BN101" i="2"/>
  <c r="Z101" i="2"/>
  <c r="BN109" i="2"/>
  <c r="Z109" i="2"/>
  <c r="BP117" i="2"/>
  <c r="BN117" i="2"/>
  <c r="Z117" i="2"/>
  <c r="Y119" i="2"/>
  <c r="BP125" i="2"/>
  <c r="BP127" i="2"/>
  <c r="BN127" i="2"/>
  <c r="Z127" i="2"/>
  <c r="BP134" i="2"/>
  <c r="BN134" i="2"/>
  <c r="Z134" i="2"/>
  <c r="BP142" i="2"/>
  <c r="BN142" i="2"/>
  <c r="Z142" i="2"/>
  <c r="BP143" i="2"/>
  <c r="BN143" i="2"/>
  <c r="Z143" i="2"/>
  <c r="BP179" i="2"/>
  <c r="BN179" i="2"/>
  <c r="Z179" i="2"/>
  <c r="Y186" i="2"/>
  <c r="BP199" i="2"/>
  <c r="BP200" i="2"/>
  <c r="BN200" i="2"/>
  <c r="Z200" i="2"/>
  <c r="BP208" i="2"/>
  <c r="BN212" i="2"/>
  <c r="BP212" i="2"/>
  <c r="BP221" i="2"/>
  <c r="BN221" i="2"/>
  <c r="Z221" i="2"/>
  <c r="BP222" i="2"/>
  <c r="BN222" i="2"/>
  <c r="Z222" i="2"/>
  <c r="BN223" i="2"/>
  <c r="Z223" i="2"/>
  <c r="BN232" i="2"/>
  <c r="BP232" i="2"/>
  <c r="BN238" i="2"/>
  <c r="Z238" i="2"/>
  <c r="BP246" i="2"/>
  <c r="BN246" i="2"/>
  <c r="Z246" i="2"/>
  <c r="BN251" i="2"/>
  <c r="Z251" i="2"/>
  <c r="BP252" i="2"/>
  <c r="Z252" i="2"/>
  <c r="BN255" i="2"/>
  <c r="BP255" i="2"/>
  <c r="BP257" i="2"/>
  <c r="BN257" i="2"/>
  <c r="Z257" i="2"/>
  <c r="BN264" i="2"/>
  <c r="BP264" i="2"/>
  <c r="BP29" i="2"/>
  <c r="Z265" i="2"/>
  <c r="Z269" i="2"/>
  <c r="BN269" i="2"/>
  <c r="Z281" i="2"/>
  <c r="BP283" i="2"/>
  <c r="Z286" i="2"/>
  <c r="BN286" i="2"/>
  <c r="Z287" i="2"/>
  <c r="BN287" i="2"/>
  <c r="Z288" i="2"/>
  <c r="Y295" i="2"/>
  <c r="BN300" i="2"/>
  <c r="BP300" i="2"/>
  <c r="Y303" i="2"/>
  <c r="BN309" i="2"/>
  <c r="BN338" i="2"/>
  <c r="BP338" i="2"/>
  <c r="BP357" i="2"/>
  <c r="BP367" i="2"/>
  <c r="Y370" i="2"/>
  <c r="BP377" i="2"/>
  <c r="BP381" i="2"/>
  <c r="BN389" i="2"/>
  <c r="BP389" i="2"/>
  <c r="BN420" i="2"/>
  <c r="Y441" i="2"/>
  <c r="BP448" i="2"/>
  <c r="BN448" i="2"/>
  <c r="Z448" i="2"/>
  <c r="BP467" i="2"/>
  <c r="Y469" i="2"/>
  <c r="Y468" i="2"/>
  <c r="Z467" i="2"/>
  <c r="Z468" i="2" s="1"/>
  <c r="BP481" i="2"/>
  <c r="BN481" i="2"/>
  <c r="Z481" i="2"/>
  <c r="BP491" i="2"/>
  <c r="Z491" i="2"/>
  <c r="Y501" i="2"/>
  <c r="BP499" i="2"/>
  <c r="BN499" i="2"/>
  <c r="Z499" i="2"/>
  <c r="Z501" i="2" s="1"/>
  <c r="BP516" i="2"/>
  <c r="BN516" i="2"/>
  <c r="Z516" i="2"/>
  <c r="BN531" i="2"/>
  <c r="BP531" i="2"/>
  <c r="BP532" i="2"/>
  <c r="BN532" i="2"/>
  <c r="Z532" i="2"/>
  <c r="BP533" i="2"/>
  <c r="BN533" i="2"/>
  <c r="Z533" i="2"/>
  <c r="Y535" i="2"/>
  <c r="BP546" i="2"/>
  <c r="Z546" i="2"/>
  <c r="BP551" i="2"/>
  <c r="BN551" i="2"/>
  <c r="Z551" i="2"/>
  <c r="BP555" i="2"/>
  <c r="Z555" i="2"/>
  <c r="BP567" i="2"/>
  <c r="BN567" i="2"/>
  <c r="Z567" i="2"/>
  <c r="BP571" i="2"/>
  <c r="Z571" i="2"/>
  <c r="Y586" i="2"/>
  <c r="BP583" i="2"/>
  <c r="BN583" i="2"/>
  <c r="Z583" i="2"/>
  <c r="BP602" i="2"/>
  <c r="BN602" i="2"/>
  <c r="Z602" i="2"/>
  <c r="BN610" i="2"/>
  <c r="BP610" i="2"/>
  <c r="BP613" i="2"/>
  <c r="BN613" i="2"/>
  <c r="Z613" i="2"/>
  <c r="BN620" i="2"/>
  <c r="BN621" i="2"/>
  <c r="BP621" i="2"/>
  <c r="BN118" i="2"/>
  <c r="Y128" i="2"/>
  <c r="BN123" i="2"/>
  <c r="Y136" i="2"/>
  <c r="Y137" i="2"/>
  <c r="BN139" i="2"/>
  <c r="BP139" i="2"/>
  <c r="Y146" i="2"/>
  <c r="BN150" i="2"/>
  <c r="BN155" i="2"/>
  <c r="Z162" i="2"/>
  <c r="BN161" i="2"/>
  <c r="Y167" i="2"/>
  <c r="H662" i="2"/>
  <c r="BP176" i="2"/>
  <c r="Y193" i="2"/>
  <c r="Y203" i="2"/>
  <c r="BN197" i="2"/>
  <c r="Y226" i="2"/>
  <c r="Y240" i="2"/>
  <c r="BP244" i="2"/>
  <c r="BP253" i="2"/>
  <c r="BP265" i="2"/>
  <c r="BP281" i="2"/>
  <c r="BP288" i="2"/>
  <c r="Z307" i="2"/>
  <c r="BN307" i="2"/>
  <c r="Z308" i="2"/>
  <c r="BN308" i="2"/>
  <c r="BP310" i="2"/>
  <c r="Y339" i="2"/>
  <c r="BN347" i="2"/>
  <c r="BP347" i="2"/>
  <c r="Z354" i="2"/>
  <c r="BN354" i="2"/>
  <c r="Z357" i="2"/>
  <c r="Z361" i="2"/>
  <c r="BN361" i="2"/>
  <c r="Z365" i="2"/>
  <c r="BN365" i="2"/>
  <c r="Z367" i="2"/>
  <c r="BP368" i="2"/>
  <c r="Z375" i="2"/>
  <c r="BN375" i="2"/>
  <c r="Z377" i="2"/>
  <c r="BN383" i="2"/>
  <c r="BP383" i="2"/>
  <c r="BP390" i="2"/>
  <c r="Z395" i="2"/>
  <c r="BN395" i="2"/>
  <c r="BP406" i="2"/>
  <c r="Z415" i="2"/>
  <c r="BN415" i="2"/>
  <c r="BP418" i="2"/>
  <c r="Z422" i="2"/>
  <c r="BN422" i="2"/>
  <c r="Y436" i="2"/>
  <c r="BP434" i="2"/>
  <c r="Z439" i="2"/>
  <c r="BN439" i="2"/>
  <c r="BP445" i="2"/>
  <c r="BN454" i="2"/>
  <c r="Y457" i="2"/>
  <c r="BP454" i="2"/>
  <c r="BP460" i="2"/>
  <c r="BN460" i="2"/>
  <c r="Z460" i="2"/>
  <c r="Y464" i="2"/>
  <c r="BN461" i="2"/>
  <c r="BP477" i="2"/>
  <c r="Z477" i="2"/>
  <c r="BN479" i="2"/>
  <c r="BP479" i="2"/>
  <c r="BP487" i="2"/>
  <c r="BN487" i="2"/>
  <c r="Z487" i="2"/>
  <c r="BP494" i="2"/>
  <c r="BN494" i="2"/>
  <c r="Z494" i="2"/>
  <c r="BN518" i="2"/>
  <c r="BP518" i="2"/>
  <c r="Y523" i="2"/>
  <c r="Y524" i="2"/>
  <c r="BN522" i="2"/>
  <c r="BP522" i="2"/>
  <c r="BP549" i="2"/>
  <c r="BN549" i="2"/>
  <c r="Z549" i="2"/>
  <c r="BP569" i="2"/>
  <c r="BN569" i="2"/>
  <c r="Z569" i="2"/>
  <c r="BP579" i="2"/>
  <c r="BN579" i="2"/>
  <c r="Z579" i="2"/>
  <c r="BN584" i="2"/>
  <c r="BP584" i="2"/>
  <c r="BN594" i="2"/>
  <c r="BP594" i="2"/>
  <c r="BP609" i="2"/>
  <c r="BN609" i="2"/>
  <c r="Z609" i="2"/>
  <c r="Y625" i="2"/>
  <c r="BN617" i="2"/>
  <c r="BP617" i="2"/>
  <c r="BN624" i="2"/>
  <c r="BP624" i="2"/>
  <c r="BP637" i="2"/>
  <c r="Z637" i="2"/>
  <c r="BP462" i="2"/>
  <c r="BN478" i="2"/>
  <c r="BN526" i="2"/>
  <c r="BP526" i="2"/>
  <c r="Y556" i="2"/>
  <c r="Y615" i="2"/>
  <c r="BN608" i="2"/>
  <c r="BP608" i="2"/>
  <c r="BN612" i="2"/>
  <c r="BP612" i="2"/>
  <c r="BN618" i="2"/>
  <c r="BN619" i="2"/>
  <c r="BP619" i="2"/>
  <c r="BN622" i="2"/>
  <c r="BN623" i="2"/>
  <c r="BP623" i="2"/>
  <c r="AE662" i="2"/>
  <c r="BN22" i="2"/>
  <c r="BN26" i="2"/>
  <c r="BP33" i="2"/>
  <c r="Y36" i="2"/>
  <c r="Y40" i="2"/>
  <c r="Y44" i="2"/>
  <c r="BN49" i="2"/>
  <c r="BP63" i="2"/>
  <c r="BN65" i="2"/>
  <c r="BP70" i="2"/>
  <c r="BN76" i="2"/>
  <c r="BP85" i="2"/>
  <c r="BN87" i="2"/>
  <c r="BN95" i="2"/>
  <c r="BP118" i="2"/>
  <c r="BP123" i="2"/>
  <c r="BP161" i="2"/>
  <c r="BP165" i="2"/>
  <c r="Y168" i="2"/>
  <c r="Y173" i="2"/>
  <c r="BP185" i="2"/>
  <c r="BP197" i="2"/>
  <c r="BN218" i="2"/>
  <c r="BP242" i="2"/>
  <c r="Z263" i="2"/>
  <c r="L662" i="2"/>
  <c r="Y273" i="2"/>
  <c r="BP263" i="2"/>
  <c r="BN267" i="2"/>
  <c r="BN271" i="2"/>
  <c r="BP289" i="2"/>
  <c r="BN289" i="2"/>
  <c r="Y349" i="2"/>
  <c r="Z347" i="2"/>
  <c r="Z483" i="2"/>
  <c r="BP483" i="2"/>
  <c r="BN483" i="2"/>
  <c r="Y103" i="2"/>
  <c r="Y112" i="2"/>
  <c r="BN115" i="2"/>
  <c r="Y180" i="2"/>
  <c r="Y215" i="2"/>
  <c r="BN231" i="2"/>
  <c r="BP320" i="2"/>
  <c r="BN320" i="2"/>
  <c r="Y340" i="2"/>
  <c r="BP337" i="2"/>
  <c r="BN337" i="2"/>
  <c r="BP373" i="2"/>
  <c r="BP382" i="2"/>
  <c r="BN382" i="2"/>
  <c r="Y384" i="2"/>
  <c r="BP387" i="2"/>
  <c r="Y391" i="2"/>
  <c r="BN387" i="2"/>
  <c r="BN396" i="2"/>
  <c r="Z396" i="2"/>
  <c r="Y397" i="2"/>
  <c r="BP396" i="2"/>
  <c r="BN405" i="2"/>
  <c r="Z405" i="2"/>
  <c r="BP405" i="2"/>
  <c r="BN256" i="2"/>
  <c r="Z256" i="2"/>
  <c r="Z259" i="2" s="1"/>
  <c r="Z258" i="2"/>
  <c r="BP258" i="2"/>
  <c r="Q662" i="2"/>
  <c r="BN306" i="2"/>
  <c r="Z306" i="2"/>
  <c r="Y313" i="2"/>
  <c r="Z601" i="2"/>
  <c r="Y605" i="2"/>
  <c r="Y604" i="2"/>
  <c r="BP601" i="2"/>
  <c r="BN601" i="2"/>
  <c r="Z38" i="2"/>
  <c r="Z39" i="2" s="1"/>
  <c r="Z48" i="2"/>
  <c r="Y59" i="2"/>
  <c r="Z71" i="2"/>
  <c r="Z75" i="2"/>
  <c r="BP78" i="2"/>
  <c r="BP82" i="2"/>
  <c r="Z86" i="2"/>
  <c r="Z88" i="2" s="1"/>
  <c r="Z92" i="2"/>
  <c r="Z94" i="2"/>
  <c r="BP115" i="2"/>
  <c r="Z124" i="2"/>
  <c r="Z166" i="2"/>
  <c r="Z167" i="2" s="1"/>
  <c r="Z171" i="2"/>
  <c r="Z172" i="2" s="1"/>
  <c r="Z175" i="2"/>
  <c r="Z198" i="2"/>
  <c r="Y225" i="2"/>
  <c r="Z228" i="2"/>
  <c r="BP231" i="2"/>
  <c r="Z237" i="2"/>
  <c r="Y239" i="2"/>
  <c r="Z243" i="2"/>
  <c r="Z247" i="2" s="1"/>
  <c r="BP254" i="2"/>
  <c r="BN254" i="2"/>
  <c r="Y325" i="2"/>
  <c r="Y345" i="2"/>
  <c r="T662" i="2"/>
  <c r="Z343" i="2"/>
  <c r="Z344" i="2" s="1"/>
  <c r="BN353" i="2"/>
  <c r="Z353" i="2"/>
  <c r="U662" i="2"/>
  <c r="BN359" i="2"/>
  <c r="Y379" i="2"/>
  <c r="BN372" i="2"/>
  <c r="Y378" i="2"/>
  <c r="Y408" i="2"/>
  <c r="BP28" i="2"/>
  <c r="Z77" i="2"/>
  <c r="Y181" i="2"/>
  <c r="J662" i="2"/>
  <c r="Y247" i="2"/>
  <c r="BN258" i="2"/>
  <c r="BN268" i="2"/>
  <c r="Z268" i="2"/>
  <c r="Z270" i="2"/>
  <c r="BP270" i="2"/>
  <c r="Y272" i="2"/>
  <c r="BP280" i="2"/>
  <c r="M662" i="2"/>
  <c r="R662" i="2"/>
  <c r="BP316" i="2"/>
  <c r="BN316" i="2"/>
  <c r="BP333" i="2"/>
  <c r="BN333" i="2"/>
  <c r="BP376" i="2"/>
  <c r="Z376" i="2"/>
  <c r="Z378" i="2" s="1"/>
  <c r="Y507" i="2"/>
  <c r="Z510" i="2"/>
  <c r="Z511" i="2" s="1"/>
  <c r="Y512" i="2"/>
  <c r="Z662" i="2"/>
  <c r="Y511" i="2"/>
  <c r="BP510" i="2"/>
  <c r="BN510" i="2"/>
  <c r="Z573" i="2"/>
  <c r="BP573" i="2"/>
  <c r="BN573" i="2"/>
  <c r="Y98" i="2"/>
  <c r="Z34" i="2"/>
  <c r="J9" i="2"/>
  <c r="Y23" i="2"/>
  <c r="Z27" i="2"/>
  <c r="BN32" i="2"/>
  <c r="BN53" i="2"/>
  <c r="BN108" i="2"/>
  <c r="A10" i="2"/>
  <c r="BN34" i="2"/>
  <c r="BN42" i="2"/>
  <c r="BN48" i="2"/>
  <c r="Z50" i="2"/>
  <c r="BN64" i="2"/>
  <c r="Z66" i="2"/>
  <c r="BN92" i="2"/>
  <c r="BN166" i="2"/>
  <c r="BN171" i="2"/>
  <c r="BN175" i="2"/>
  <c r="Z177" i="2"/>
  <c r="I662" i="2"/>
  <c r="Y204" i="2"/>
  <c r="BN198" i="2"/>
  <c r="Z207" i="2"/>
  <c r="Z209" i="2" s="1"/>
  <c r="Y209" i="2"/>
  <c r="Z213" i="2"/>
  <c r="Z219" i="2"/>
  <c r="Z225" i="2" s="1"/>
  <c r="BN228" i="2"/>
  <c r="Z230" i="2"/>
  <c r="BN237" i="2"/>
  <c r="BP256" i="2"/>
  <c r="BP266" i="2"/>
  <c r="BN266" i="2"/>
  <c r="Z280" i="2"/>
  <c r="Z284" i="2"/>
  <c r="Y290" i="2"/>
  <c r="BN301" i="2"/>
  <c r="Z301" i="2"/>
  <c r="Z302" i="2" s="1"/>
  <c r="BP306" i="2"/>
  <c r="Z316" i="2"/>
  <c r="Z317" i="2" s="1"/>
  <c r="Z333" i="2"/>
  <c r="Z334" i="2" s="1"/>
  <c r="BN343" i="2"/>
  <c r="BP359" i="2"/>
  <c r="BP388" i="2"/>
  <c r="BN388" i="2"/>
  <c r="Y409" i="2"/>
  <c r="BP417" i="2"/>
  <c r="Z417" i="2"/>
  <c r="Z433" i="2"/>
  <c r="BP433" i="2"/>
  <c r="BN433" i="2"/>
  <c r="AD662" i="2"/>
  <c r="Z614" i="2"/>
  <c r="X656" i="2"/>
  <c r="Z64" i="2"/>
  <c r="BN57" i="2"/>
  <c r="Y88" i="2"/>
  <c r="Y104" i="2"/>
  <c r="BN38" i="2"/>
  <c r="BN71" i="2"/>
  <c r="BN75" i="2"/>
  <c r="Y79" i="2"/>
  <c r="BN86" i="2"/>
  <c r="BN94" i="2"/>
  <c r="Z96" i="2"/>
  <c r="Z100" i="2"/>
  <c r="Y120" i="2"/>
  <c r="BN124" i="2"/>
  <c r="Z126" i="2"/>
  <c r="F10" i="2"/>
  <c r="X652" i="2"/>
  <c r="BN27" i="2"/>
  <c r="BP57" i="2"/>
  <c r="BN77" i="2"/>
  <c r="E662" i="2"/>
  <c r="BN110" i="2"/>
  <c r="BN114" i="2"/>
  <c r="Z116" i="2"/>
  <c r="Z119" i="2" s="1"/>
  <c r="Z132" i="2"/>
  <c r="Z136" i="2" s="1"/>
  <c r="Z140" i="2"/>
  <c r="G662" i="2"/>
  <c r="Z155" i="2"/>
  <c r="Z157" i="2" s="1"/>
  <c r="Y187" i="2"/>
  <c r="Z191" i="2"/>
  <c r="Z192" i="2" s="1"/>
  <c r="Z195" i="2"/>
  <c r="Z202" i="2"/>
  <c r="BN217" i="2"/>
  <c r="BN224" i="2"/>
  <c r="Z232" i="2"/>
  <c r="BP243" i="2"/>
  <c r="BN252" i="2"/>
  <c r="Z264" i="2"/>
  <c r="Z266" i="2"/>
  <c r="BN270" i="2"/>
  <c r="BN282" i="2"/>
  <c r="BP299" i="2"/>
  <c r="P662" i="2"/>
  <c r="BN299" i="2"/>
  <c r="Y302" i="2"/>
  <c r="Y321" i="2"/>
  <c r="BN348" i="2"/>
  <c r="Z348" i="2"/>
  <c r="BP353" i="2"/>
  <c r="Z366" i="2"/>
  <c r="BP366" i="2"/>
  <c r="Z368" i="2"/>
  <c r="BN376" i="2"/>
  <c r="Z388" i="2"/>
  <c r="X662" i="2"/>
  <c r="AC662" i="2"/>
  <c r="Z554" i="2"/>
  <c r="BP554" i="2"/>
  <c r="BN554" i="2"/>
  <c r="BP38" i="2"/>
  <c r="BP42" i="2"/>
  <c r="BP48" i="2"/>
  <c r="D662" i="2"/>
  <c r="BP64" i="2"/>
  <c r="BP75" i="2"/>
  <c r="Y89" i="2"/>
  <c r="F662" i="2"/>
  <c r="BP124" i="2"/>
  <c r="BN126" i="2"/>
  <c r="BP166" i="2"/>
  <c r="BP171" i="2"/>
  <c r="BN177" i="2"/>
  <c r="BN207" i="2"/>
  <c r="BN213" i="2"/>
  <c r="BN219" i="2"/>
  <c r="BP228" i="2"/>
  <c r="BN230" i="2"/>
  <c r="Y248" i="2"/>
  <c r="Y259" i="2"/>
  <c r="BP268" i="2"/>
  <c r="Y276" i="2"/>
  <c r="BP275" i="2"/>
  <c r="Y277" i="2"/>
  <c r="BN280" i="2"/>
  <c r="BN284" i="2"/>
  <c r="Y291" i="2"/>
  <c r="BP311" i="2"/>
  <c r="BN311" i="2"/>
  <c r="S662" i="2"/>
  <c r="BP329" i="2"/>
  <c r="BN329" i="2"/>
  <c r="BP343" i="2"/>
  <c r="Y362" i="2"/>
  <c r="BP372" i="2"/>
  <c r="Y385" i="2"/>
  <c r="BN401" i="2"/>
  <c r="Z401" i="2"/>
  <c r="Z402" i="2" s="1"/>
  <c r="Y403" i="2"/>
  <c r="Y402" i="2"/>
  <c r="V662" i="2"/>
  <c r="BP401" i="2"/>
  <c r="Z413" i="2"/>
  <c r="Y425" i="2"/>
  <c r="W662" i="2"/>
  <c r="Y424" i="2"/>
  <c r="BP413" i="2"/>
  <c r="BN413" i="2"/>
  <c r="BN417" i="2"/>
  <c r="Y575" i="2"/>
  <c r="H9" i="2"/>
  <c r="Z42" i="2"/>
  <c r="Z43" i="2" s="1"/>
  <c r="Y54" i="2"/>
  <c r="Z63" i="2"/>
  <c r="Z123" i="2"/>
  <c r="BN140" i="2"/>
  <c r="Z144" i="2"/>
  <c r="BN191" i="2"/>
  <c r="BN195" i="2"/>
  <c r="Y210" i="2"/>
  <c r="BP217" i="2"/>
  <c r="Z275" i="2"/>
  <c r="Z276" i="2" s="1"/>
  <c r="BP301" i="2"/>
  <c r="Z309" i="2"/>
  <c r="Z311" i="2"/>
  <c r="Y322" i="2"/>
  <c r="Z329" i="2"/>
  <c r="Z330" i="2" s="1"/>
  <c r="BP358" i="2"/>
  <c r="BN358" i="2"/>
  <c r="Z384" i="2"/>
  <c r="Y35" i="2"/>
  <c r="Y172" i="2"/>
  <c r="BP207" i="2"/>
  <c r="K662" i="2"/>
  <c r="BP294" i="2"/>
  <c r="O662" i="2"/>
  <c r="BN294" i="2"/>
  <c r="B662" i="2"/>
  <c r="Z22" i="2"/>
  <c r="Z23" i="2" s="1"/>
  <c r="Y260" i="2"/>
  <c r="Z294" i="2"/>
  <c r="Z295" i="2" s="1"/>
  <c r="BP324" i="2"/>
  <c r="BN324" i="2"/>
  <c r="Z449" i="2"/>
  <c r="BP449" i="2"/>
  <c r="BN449" i="2"/>
  <c r="Z505" i="2"/>
  <c r="Z506" i="2" s="1"/>
  <c r="Y506" i="2"/>
  <c r="BP505" i="2"/>
  <c r="BN505" i="2"/>
  <c r="Y520" i="2"/>
  <c r="Z514" i="2"/>
  <c r="Y519" i="2"/>
  <c r="BP514" i="2"/>
  <c r="BN514" i="2"/>
  <c r="Z577" i="2"/>
  <c r="Y580" i="2"/>
  <c r="BP577" i="2"/>
  <c r="BN577" i="2"/>
  <c r="X653" i="2"/>
  <c r="Y55" i="2"/>
  <c r="BN91" i="2"/>
  <c r="BP144" i="2"/>
  <c r="BP150" i="2"/>
  <c r="Z212" i="2"/>
  <c r="Z214" i="2" s="1"/>
  <c r="Y214" i="2"/>
  <c r="Z283" i="2"/>
  <c r="Y318" i="2"/>
  <c r="Z324" i="2"/>
  <c r="Z325" i="2" s="1"/>
  <c r="Y335" i="2"/>
  <c r="BN356" i="2"/>
  <c r="Y369" i="2"/>
  <c r="BN373" i="2"/>
  <c r="Y392" i="2"/>
  <c r="Z407" i="2"/>
  <c r="BP407" i="2"/>
  <c r="BN407" i="2"/>
  <c r="BN414" i="2"/>
  <c r="Z414" i="2"/>
  <c r="Z603" i="2"/>
  <c r="Z604" i="2" s="1"/>
  <c r="BP603" i="2"/>
  <c r="BN603" i="2"/>
  <c r="BP251" i="2"/>
  <c r="BN381" i="2"/>
  <c r="Z420" i="2"/>
  <c r="Y435" i="2"/>
  <c r="Z444" i="2"/>
  <c r="Y451" i="2"/>
  <c r="Z478" i="2"/>
  <c r="Z485" i="2"/>
  <c r="BN490" i="2"/>
  <c r="Z492" i="2"/>
  <c r="BN534" i="2"/>
  <c r="BN539" i="2"/>
  <c r="BN545" i="2"/>
  <c r="Z547" i="2"/>
  <c r="Z556" i="2" s="1"/>
  <c r="BN552" i="2"/>
  <c r="Z560" i="2"/>
  <c r="Y562" i="2"/>
  <c r="BN571" i="2"/>
  <c r="Z591" i="2"/>
  <c r="Z593" i="2"/>
  <c r="Z595" i="2"/>
  <c r="Y597" i="2"/>
  <c r="Y626" i="2"/>
  <c r="Z641" i="2"/>
  <c r="Z642" i="2" s="1"/>
  <c r="BN649" i="2"/>
  <c r="BP423" i="2"/>
  <c r="BP427" i="2"/>
  <c r="Y430" i="2"/>
  <c r="BP447" i="2"/>
  <c r="Y502" i="2"/>
  <c r="Y585" i="2"/>
  <c r="BN645" i="2"/>
  <c r="Y465" i="2"/>
  <c r="BN485" i="2"/>
  <c r="BN492" i="2"/>
  <c r="Z522" i="2"/>
  <c r="Z523" i="2" s="1"/>
  <c r="Z526" i="2"/>
  <c r="Z527" i="2" s="1"/>
  <c r="Z531" i="2"/>
  <c r="Z535" i="2" s="1"/>
  <c r="BP539" i="2"/>
  <c r="BP545" i="2"/>
  <c r="BN547" i="2"/>
  <c r="Y557" i="2"/>
  <c r="BN560" i="2"/>
  <c r="BN591" i="2"/>
  <c r="BN593" i="2"/>
  <c r="BN595" i="2"/>
  <c r="Z628" i="2"/>
  <c r="Z630" i="2"/>
  <c r="Y632" i="2"/>
  <c r="BN641" i="2"/>
  <c r="BP649" i="2"/>
  <c r="Y452" i="2"/>
  <c r="Z461" i="2"/>
  <c r="Y496" i="2"/>
  <c r="Y563" i="2"/>
  <c r="Y598" i="2"/>
  <c r="Z618" i="2"/>
  <c r="Z620" i="2"/>
  <c r="Z622" i="2"/>
  <c r="BN637" i="2"/>
  <c r="BP645" i="2"/>
  <c r="BP444" i="2"/>
  <c r="BP547" i="2"/>
  <c r="Y614" i="2"/>
  <c r="BN628" i="2"/>
  <c r="BP641" i="2"/>
  <c r="Y650" i="2"/>
  <c r="Y574" i="2"/>
  <c r="Y646" i="2"/>
  <c r="Y662" i="2"/>
  <c r="Y398" i="2"/>
  <c r="Z434" i="2"/>
  <c r="Z435" i="2" s="1"/>
  <c r="Z438" i="2"/>
  <c r="Z450" i="2"/>
  <c r="Z454" i="2"/>
  <c r="Z456" i="2" s="1"/>
  <c r="Z484" i="2"/>
  <c r="Y497" i="2"/>
  <c r="Z515" i="2"/>
  <c r="Z561" i="2"/>
  <c r="Z565" i="2"/>
  <c r="Z574" i="2" s="1"/>
  <c r="Z578" i="2"/>
  <c r="Z590" i="2"/>
  <c r="Z592" i="2"/>
  <c r="Z594" i="2"/>
  <c r="Z596" i="2"/>
  <c r="Y642" i="2"/>
  <c r="Z360" i="2"/>
  <c r="Z390" i="2"/>
  <c r="Z391" i="2" s="1"/>
  <c r="Z394" i="2"/>
  <c r="Z397" i="2" s="1"/>
  <c r="BN419" i="2"/>
  <c r="Z421" i="2"/>
  <c r="Y440" i="2"/>
  <c r="Z445" i="2"/>
  <c r="Y456" i="2"/>
  <c r="BP461" i="2"/>
  <c r="BN463" i="2"/>
  <c r="BN467" i="2"/>
  <c r="BN473" i="2"/>
  <c r="BN477" i="2"/>
  <c r="Z479" i="2"/>
  <c r="Z486" i="2"/>
  <c r="BN491" i="2"/>
  <c r="Z493" i="2"/>
  <c r="Y536" i="2"/>
  <c r="Y541" i="2"/>
  <c r="BN546" i="2"/>
  <c r="Z548" i="2"/>
  <c r="BN555" i="2"/>
  <c r="BN559" i="2"/>
  <c r="BN572" i="2"/>
  <c r="Z584" i="2"/>
  <c r="Z585" i="2" s="1"/>
  <c r="Z636" i="2"/>
  <c r="Z638" i="2" s="1"/>
  <c r="Y638" i="2"/>
  <c r="Y651" i="2"/>
  <c r="BP504" i="2"/>
  <c r="BN565" i="2"/>
  <c r="BN590" i="2"/>
  <c r="Y647" i="2"/>
  <c r="Z423" i="2"/>
  <c r="Z427" i="2"/>
  <c r="Z429" i="2" s="1"/>
  <c r="Z447" i="2"/>
  <c r="Z617" i="2"/>
  <c r="BN636" i="2"/>
  <c r="BP636" i="2"/>
  <c r="Z103" i="2" l="1"/>
  <c r="Z464" i="2"/>
  <c r="Z440" i="2"/>
  <c r="X655" i="2"/>
  <c r="Z35" i="2"/>
  <c r="Z597" i="2"/>
  <c r="Z562" i="2"/>
  <c r="Y654" i="2"/>
  <c r="Z79" i="2"/>
  <c r="Y652" i="2"/>
  <c r="Z496" i="2"/>
  <c r="Z369" i="2"/>
  <c r="Z146" i="2"/>
  <c r="Z97" i="2"/>
  <c r="Z54" i="2"/>
  <c r="Z111" i="2"/>
  <c r="Z290" i="2"/>
  <c r="Z312" i="2"/>
  <c r="Z180" i="2"/>
  <c r="Z349" i="2"/>
  <c r="Z451" i="2"/>
  <c r="Z580" i="2"/>
  <c r="Z519" i="2"/>
  <c r="Y656" i="2"/>
  <c r="Z128" i="2"/>
  <c r="Z625" i="2"/>
  <c r="Z72" i="2"/>
  <c r="Z424" i="2"/>
  <c r="Z203" i="2"/>
  <c r="Z408" i="2"/>
  <c r="Z632" i="2"/>
  <c r="Z362" i="2"/>
  <c r="Z239" i="2"/>
  <c r="Z272" i="2"/>
  <c r="Y653" i="2"/>
  <c r="Y655" i="2" l="1"/>
  <c r="Z657" i="2"/>
</calcChain>
</file>

<file path=xl/sharedStrings.xml><?xml version="1.0" encoding="utf-8"?>
<sst xmlns="http://schemas.openxmlformats.org/spreadsheetml/2006/main" count="5207" uniqueCount="1091">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</sst>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2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1" t="s">
        <v>26</v>
      </c>
      <c r="E1" s="771"/>
      <c r="F1" s="771"/>
      <c r="G1" s="14" t="s">
        <v>66</v>
      </c>
      <c r="H1" s="771" t="s">
        <v>46</v>
      </c>
      <c r="I1" s="771"/>
      <c r="J1" s="771"/>
      <c r="K1" s="771"/>
      <c r="L1" s="771"/>
      <c r="M1" s="771"/>
      <c r="N1" s="771"/>
      <c r="O1" s="771"/>
      <c r="P1" s="771"/>
      <c r="Q1" s="771"/>
      <c r="R1" s="772" t="s">
        <v>67</v>
      </c>
      <c r="S1" s="773"/>
      <c r="T1" s="77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4"/>
      <c r="R2" s="774"/>
      <c r="S2" s="774"/>
      <c r="T2" s="774"/>
      <c r="U2" s="774"/>
      <c r="V2" s="774"/>
      <c r="W2" s="77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4"/>
      <c r="Q3" s="774"/>
      <c r="R3" s="774"/>
      <c r="S3" s="774"/>
      <c r="T3" s="774"/>
      <c r="U3" s="774"/>
      <c r="V3" s="774"/>
      <c r="W3" s="77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5" t="s">
        <v>8</v>
      </c>
      <c r="B5" s="775"/>
      <c r="C5" s="775"/>
      <c r="D5" s="776"/>
      <c r="E5" s="776"/>
      <c r="F5" s="777" t="s">
        <v>14</v>
      </c>
      <c r="G5" s="777"/>
      <c r="H5" s="776"/>
      <c r="I5" s="776"/>
      <c r="J5" s="776"/>
      <c r="K5" s="776"/>
      <c r="L5" s="776"/>
      <c r="M5" s="776"/>
      <c r="N5" s="72"/>
      <c r="P5" s="27" t="s">
        <v>4</v>
      </c>
      <c r="Q5" s="778">
        <v>45607</v>
      </c>
      <c r="R5" s="778"/>
      <c r="T5" s="779" t="s">
        <v>3</v>
      </c>
      <c r="U5" s="780"/>
      <c r="V5" s="781" t="s">
        <v>1059</v>
      </c>
      <c r="W5" s="782"/>
      <c r="AB5" s="59"/>
      <c r="AC5" s="59"/>
      <c r="AD5" s="59"/>
      <c r="AE5" s="59"/>
    </row>
    <row r="6" spans="1:32" s="17" customFormat="1" ht="24" customHeight="1" x14ac:dyDescent="0.2">
      <c r="A6" s="775" t="s">
        <v>1</v>
      </c>
      <c r="B6" s="775"/>
      <c r="C6" s="775"/>
      <c r="D6" s="783" t="s">
        <v>1060</v>
      </c>
      <c r="E6" s="783"/>
      <c r="F6" s="783"/>
      <c r="G6" s="783"/>
      <c r="H6" s="783"/>
      <c r="I6" s="783"/>
      <c r="J6" s="783"/>
      <c r="K6" s="783"/>
      <c r="L6" s="783"/>
      <c r="M6" s="783"/>
      <c r="N6" s="73"/>
      <c r="P6" s="27" t="s">
        <v>27</v>
      </c>
      <c r="Q6" s="784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785" t="s">
        <v>5</v>
      </c>
      <c r="U6" s="786"/>
      <c r="V6" s="787" t="s">
        <v>69</v>
      </c>
      <c r="W6" s="78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93" t="str">
        <f>IFERROR(VLOOKUP(DeliveryAddress,Table,3,0),1)</f>
        <v>1</v>
      </c>
      <c r="E7" s="794"/>
      <c r="F7" s="794"/>
      <c r="G7" s="794"/>
      <c r="H7" s="794"/>
      <c r="I7" s="794"/>
      <c r="J7" s="794"/>
      <c r="K7" s="794"/>
      <c r="L7" s="794"/>
      <c r="M7" s="795"/>
      <c r="N7" s="74"/>
      <c r="P7" s="29"/>
      <c r="Q7" s="48"/>
      <c r="R7" s="48"/>
      <c r="T7" s="785"/>
      <c r="U7" s="786"/>
      <c r="V7" s="789"/>
      <c r="W7" s="790"/>
      <c r="AB7" s="59"/>
      <c r="AC7" s="59"/>
      <c r="AD7" s="59"/>
      <c r="AE7" s="59"/>
    </row>
    <row r="8" spans="1:32" s="17" customFormat="1" ht="25.5" customHeight="1" x14ac:dyDescent="0.2">
      <c r="A8" s="796" t="s">
        <v>57</v>
      </c>
      <c r="B8" s="796"/>
      <c r="C8" s="796"/>
      <c r="D8" s="797"/>
      <c r="E8" s="797"/>
      <c r="F8" s="797"/>
      <c r="G8" s="797"/>
      <c r="H8" s="797"/>
      <c r="I8" s="797"/>
      <c r="J8" s="797"/>
      <c r="K8" s="797"/>
      <c r="L8" s="797"/>
      <c r="M8" s="797"/>
      <c r="N8" s="75"/>
      <c r="P8" s="27" t="s">
        <v>11</v>
      </c>
      <c r="Q8" s="798">
        <v>0.41666666666666669</v>
      </c>
      <c r="R8" s="798"/>
      <c r="T8" s="785"/>
      <c r="U8" s="786"/>
      <c r="V8" s="789"/>
      <c r="W8" s="790"/>
      <c r="AB8" s="59"/>
      <c r="AC8" s="59"/>
      <c r="AD8" s="59"/>
      <c r="AE8" s="59"/>
    </row>
    <row r="9" spans="1:32" s="17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800" t="s">
        <v>45</v>
      </c>
      <c r="E9" s="801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2" t="str">
        <f>IF(AND($A$9="Тип доверенности/получателя при получении в адресе перегруза:",$D$9="Разовая доверенность"),"Введите ФИО","")</f>
        <v/>
      </c>
      <c r="I9" s="802"/>
      <c r="J9" s="8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2"/>
      <c r="L9" s="802"/>
      <c r="M9" s="802"/>
      <c r="N9" s="70"/>
      <c r="P9" s="31" t="s">
        <v>15</v>
      </c>
      <c r="Q9" s="803"/>
      <c r="R9" s="803"/>
      <c r="T9" s="785"/>
      <c r="U9" s="786"/>
      <c r="V9" s="791"/>
      <c r="W9" s="79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800"/>
      <c r="E10" s="801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804" t="str">
        <f>IFERROR(VLOOKUP($D$10,Proxy,2,FALSE),"")</f>
        <v/>
      </c>
      <c r="I10" s="804"/>
      <c r="J10" s="804"/>
      <c r="K10" s="804"/>
      <c r="L10" s="804"/>
      <c r="M10" s="804"/>
      <c r="N10" s="71"/>
      <c r="P10" s="31" t="s">
        <v>32</v>
      </c>
      <c r="Q10" s="805"/>
      <c r="R10" s="805"/>
      <c r="U10" s="29" t="s">
        <v>12</v>
      </c>
      <c r="V10" s="806" t="s">
        <v>70</v>
      </c>
      <c r="W10" s="80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8"/>
      <c r="R11" s="808"/>
      <c r="U11" s="29" t="s">
        <v>28</v>
      </c>
      <c r="V11" s="809" t="s">
        <v>54</v>
      </c>
      <c r="W11" s="80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0" t="s">
        <v>71</v>
      </c>
      <c r="B12" s="810"/>
      <c r="C12" s="810"/>
      <c r="D12" s="810"/>
      <c r="E12" s="810"/>
      <c r="F12" s="810"/>
      <c r="G12" s="810"/>
      <c r="H12" s="810"/>
      <c r="I12" s="810"/>
      <c r="J12" s="810"/>
      <c r="K12" s="810"/>
      <c r="L12" s="810"/>
      <c r="M12" s="810"/>
      <c r="N12" s="76"/>
      <c r="P12" s="27" t="s">
        <v>30</v>
      </c>
      <c r="Q12" s="798"/>
      <c r="R12" s="798"/>
      <c r="S12" s="28"/>
      <c r="T12"/>
      <c r="U12" s="29" t="s">
        <v>45</v>
      </c>
      <c r="V12" s="811"/>
      <c r="W12" s="811"/>
      <c r="X12"/>
      <c r="AB12" s="59"/>
      <c r="AC12" s="59"/>
      <c r="AD12" s="59"/>
      <c r="AE12" s="59"/>
    </row>
    <row r="13" spans="1:32" s="17" customFormat="1" ht="23.25" customHeight="1" x14ac:dyDescent="0.2">
      <c r="A13" s="810" t="s">
        <v>72</v>
      </c>
      <c r="B13" s="810"/>
      <c r="C13" s="810"/>
      <c r="D13" s="810"/>
      <c r="E13" s="810"/>
      <c r="F13" s="810"/>
      <c r="G13" s="810"/>
      <c r="H13" s="810"/>
      <c r="I13" s="810"/>
      <c r="J13" s="810"/>
      <c r="K13" s="810"/>
      <c r="L13" s="810"/>
      <c r="M13" s="810"/>
      <c r="N13" s="76"/>
      <c r="O13" s="31"/>
      <c r="P13" s="31" t="s">
        <v>31</v>
      </c>
      <c r="Q13" s="809"/>
      <c r="R13" s="80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0" t="s">
        <v>73</v>
      </c>
      <c r="B14" s="810"/>
      <c r="C14" s="810"/>
      <c r="D14" s="810"/>
      <c r="E14" s="810"/>
      <c r="F14" s="810"/>
      <c r="G14" s="810"/>
      <c r="H14" s="810"/>
      <c r="I14" s="810"/>
      <c r="J14" s="810"/>
      <c r="K14" s="810"/>
      <c r="L14" s="810"/>
      <c r="M14" s="81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2" t="s">
        <v>74</v>
      </c>
      <c r="B15" s="812"/>
      <c r="C15" s="812"/>
      <c r="D15" s="812"/>
      <c r="E15" s="812"/>
      <c r="F15" s="812"/>
      <c r="G15" s="812"/>
      <c r="H15" s="812"/>
      <c r="I15" s="812"/>
      <c r="J15" s="812"/>
      <c r="K15" s="812"/>
      <c r="L15" s="812"/>
      <c r="M15" s="812"/>
      <c r="N15" s="77"/>
      <c r="O15"/>
      <c r="P15" s="813" t="s">
        <v>60</v>
      </c>
      <c r="Q15" s="813"/>
      <c r="R15" s="813"/>
      <c r="S15" s="813"/>
      <c r="T15" s="81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4"/>
      <c r="Q16" s="814"/>
      <c r="R16" s="814"/>
      <c r="S16" s="814"/>
      <c r="T16" s="81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7" t="s">
        <v>58</v>
      </c>
      <c r="B17" s="817" t="s">
        <v>48</v>
      </c>
      <c r="C17" s="819" t="s">
        <v>47</v>
      </c>
      <c r="D17" s="821" t="s">
        <v>49</v>
      </c>
      <c r="E17" s="822"/>
      <c r="F17" s="817" t="s">
        <v>21</v>
      </c>
      <c r="G17" s="817" t="s">
        <v>24</v>
      </c>
      <c r="H17" s="817" t="s">
        <v>22</v>
      </c>
      <c r="I17" s="817" t="s">
        <v>23</v>
      </c>
      <c r="J17" s="817" t="s">
        <v>16</v>
      </c>
      <c r="K17" s="817" t="s">
        <v>62</v>
      </c>
      <c r="L17" s="817" t="s">
        <v>64</v>
      </c>
      <c r="M17" s="817" t="s">
        <v>2</v>
      </c>
      <c r="N17" s="817" t="s">
        <v>63</v>
      </c>
      <c r="O17" s="817" t="s">
        <v>25</v>
      </c>
      <c r="P17" s="821" t="s">
        <v>17</v>
      </c>
      <c r="Q17" s="825"/>
      <c r="R17" s="825"/>
      <c r="S17" s="825"/>
      <c r="T17" s="822"/>
      <c r="U17" s="815" t="s">
        <v>55</v>
      </c>
      <c r="V17" s="816"/>
      <c r="W17" s="817" t="s">
        <v>6</v>
      </c>
      <c r="X17" s="817" t="s">
        <v>41</v>
      </c>
      <c r="Y17" s="827" t="s">
        <v>53</v>
      </c>
      <c r="Z17" s="829" t="s">
        <v>18</v>
      </c>
      <c r="AA17" s="831" t="s">
        <v>59</v>
      </c>
      <c r="AB17" s="831" t="s">
        <v>19</v>
      </c>
      <c r="AC17" s="831" t="s">
        <v>65</v>
      </c>
      <c r="AD17" s="833" t="s">
        <v>56</v>
      </c>
      <c r="AE17" s="834"/>
      <c r="AF17" s="835"/>
      <c r="AG17" s="82"/>
      <c r="BD17" s="81" t="s">
        <v>61</v>
      </c>
    </row>
    <row r="18" spans="1:68" ht="14.25" customHeight="1" x14ac:dyDescent="0.2">
      <c r="A18" s="818"/>
      <c r="B18" s="818"/>
      <c r="C18" s="820"/>
      <c r="D18" s="823"/>
      <c r="E18" s="824"/>
      <c r="F18" s="818"/>
      <c r="G18" s="818"/>
      <c r="H18" s="818"/>
      <c r="I18" s="818"/>
      <c r="J18" s="818"/>
      <c r="K18" s="818"/>
      <c r="L18" s="818"/>
      <c r="M18" s="818"/>
      <c r="N18" s="818"/>
      <c r="O18" s="818"/>
      <c r="P18" s="823"/>
      <c r="Q18" s="826"/>
      <c r="R18" s="826"/>
      <c r="S18" s="826"/>
      <c r="T18" s="824"/>
      <c r="U18" s="83" t="s">
        <v>44</v>
      </c>
      <c r="V18" s="83" t="s">
        <v>43</v>
      </c>
      <c r="W18" s="818"/>
      <c r="X18" s="818"/>
      <c r="Y18" s="828"/>
      <c r="Z18" s="830"/>
      <c r="AA18" s="832"/>
      <c r="AB18" s="832"/>
      <c r="AC18" s="832"/>
      <c r="AD18" s="836"/>
      <c r="AE18" s="837"/>
      <c r="AF18" s="838"/>
      <c r="AG18" s="82"/>
      <c r="BD18" s="81"/>
    </row>
    <row r="19" spans="1:68" ht="27.75" customHeight="1" x14ac:dyDescent="0.2">
      <c r="A19" s="839" t="s">
        <v>75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4"/>
      <c r="AB19" s="54"/>
      <c r="AC19" s="54"/>
    </row>
    <row r="20" spans="1:68" ht="16.5" customHeight="1" x14ac:dyDescent="0.25">
      <c r="A20" s="840" t="s">
        <v>75</v>
      </c>
      <c r="B20" s="840"/>
      <c r="C20" s="840"/>
      <c r="D20" s="840"/>
      <c r="E20" s="840"/>
      <c r="F20" s="840"/>
      <c r="G20" s="840"/>
      <c r="H20" s="840"/>
      <c r="I20" s="840"/>
      <c r="J20" s="840"/>
      <c r="K20" s="840"/>
      <c r="L20" s="840"/>
      <c r="M20" s="840"/>
      <c r="N20" s="840"/>
      <c r="O20" s="840"/>
      <c r="P20" s="840"/>
      <c r="Q20" s="840"/>
      <c r="R20" s="840"/>
      <c r="S20" s="840"/>
      <c r="T20" s="840"/>
      <c r="U20" s="840"/>
      <c r="V20" s="840"/>
      <c r="W20" s="840"/>
      <c r="X20" s="840"/>
      <c r="Y20" s="840"/>
      <c r="Z20" s="840"/>
      <c r="AA20" s="65"/>
      <c r="AB20" s="65"/>
      <c r="AC20" s="79"/>
    </row>
    <row r="21" spans="1:68" ht="14.25" customHeight="1" x14ac:dyDescent="0.25">
      <c r="A21" s="841" t="s">
        <v>76</v>
      </c>
      <c r="B21" s="841"/>
      <c r="C21" s="841"/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/>
      <c r="Q21" s="841"/>
      <c r="R21" s="841"/>
      <c r="S21" s="841"/>
      <c r="T21" s="841"/>
      <c r="U21" s="841"/>
      <c r="V21" s="841"/>
      <c r="W21" s="841"/>
      <c r="X21" s="841"/>
      <c r="Y21" s="841"/>
      <c r="Z21" s="841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42">
        <v>4680115885004</v>
      </c>
      <c r="E22" s="842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4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4"/>
      <c r="R22" s="844"/>
      <c r="S22" s="844"/>
      <c r="T22" s="84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D22" s="770"/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9"/>
      <c r="B23" s="849"/>
      <c r="C23" s="849"/>
      <c r="D23" s="849"/>
      <c r="E23" s="849"/>
      <c r="F23" s="849"/>
      <c r="G23" s="849"/>
      <c r="H23" s="849"/>
      <c r="I23" s="849"/>
      <c r="J23" s="849"/>
      <c r="K23" s="849"/>
      <c r="L23" s="849"/>
      <c r="M23" s="849"/>
      <c r="N23" s="849"/>
      <c r="O23" s="850"/>
      <c r="P23" s="846" t="s">
        <v>40</v>
      </c>
      <c r="Q23" s="847"/>
      <c r="R23" s="847"/>
      <c r="S23" s="847"/>
      <c r="T23" s="847"/>
      <c r="U23" s="847"/>
      <c r="V23" s="84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  <c r="AD23" s="770"/>
    </row>
    <row r="24" spans="1:68" x14ac:dyDescent="0.2">
      <c r="A24" s="849"/>
      <c r="B24" s="849"/>
      <c r="C24" s="849"/>
      <c r="D24" s="849"/>
      <c r="E24" s="849"/>
      <c r="F24" s="849"/>
      <c r="G24" s="849"/>
      <c r="H24" s="849"/>
      <c r="I24" s="849"/>
      <c r="J24" s="849"/>
      <c r="K24" s="849"/>
      <c r="L24" s="849"/>
      <c r="M24" s="849"/>
      <c r="N24" s="849"/>
      <c r="O24" s="850"/>
      <c r="P24" s="846" t="s">
        <v>40</v>
      </c>
      <c r="Q24" s="847"/>
      <c r="R24" s="847"/>
      <c r="S24" s="847"/>
      <c r="T24" s="847"/>
      <c r="U24" s="847"/>
      <c r="V24" s="84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  <c r="AD24" s="770"/>
    </row>
    <row r="25" spans="1:68" ht="14.25" customHeight="1" x14ac:dyDescent="0.25">
      <c r="A25" s="841" t="s">
        <v>82</v>
      </c>
      <c r="B25" s="841"/>
      <c r="C25" s="841"/>
      <c r="D25" s="841"/>
      <c r="E25" s="841"/>
      <c r="F25" s="841"/>
      <c r="G25" s="841"/>
      <c r="H25" s="841"/>
      <c r="I25" s="841"/>
      <c r="J25" s="841"/>
      <c r="K25" s="841"/>
      <c r="L25" s="841"/>
      <c r="M25" s="841"/>
      <c r="N25" s="841"/>
      <c r="O25" s="841"/>
      <c r="P25" s="841"/>
      <c r="Q25" s="841"/>
      <c r="R25" s="841"/>
      <c r="S25" s="841"/>
      <c r="T25" s="841"/>
      <c r="U25" s="841"/>
      <c r="V25" s="841"/>
      <c r="W25" s="841"/>
      <c r="X25" s="841"/>
      <c r="Y25" s="841"/>
      <c r="Z25" s="841"/>
      <c r="AA25" s="66"/>
      <c r="AB25" s="66"/>
      <c r="AC25" s="80"/>
      <c r="AD25" s="770"/>
    </row>
    <row r="26" spans="1:68" ht="37.5" customHeight="1" x14ac:dyDescent="0.25">
      <c r="A26" s="63" t="s">
        <v>83</v>
      </c>
      <c r="B26" s="63" t="s">
        <v>84</v>
      </c>
      <c r="C26" s="36">
        <v>4301051551</v>
      </c>
      <c r="D26" s="842">
        <v>4607091383881</v>
      </c>
      <c r="E26" s="842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44"/>
      <c r="R26" s="844"/>
      <c r="S26" s="844"/>
      <c r="T26" s="84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D26" s="770"/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87</v>
      </c>
      <c r="B27" s="63" t="s">
        <v>88</v>
      </c>
      <c r="C27" s="36">
        <v>4301051865</v>
      </c>
      <c r="D27" s="842">
        <v>4680115885912</v>
      </c>
      <c r="E27" s="842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52" t="s">
        <v>89</v>
      </c>
      <c r="Q27" s="844"/>
      <c r="R27" s="844"/>
      <c r="S27" s="844"/>
      <c r="T27" s="84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D27" s="770"/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42">
        <v>4607091388237</v>
      </c>
      <c r="E28" s="842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44"/>
      <c r="R28" s="844"/>
      <c r="S28" s="844"/>
      <c r="T28" s="84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D28" s="770"/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842">
        <v>4607091383935</v>
      </c>
      <c r="E29" s="842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86</v>
      </c>
      <c r="L29" s="37" t="s">
        <v>45</v>
      </c>
      <c r="M29" s="38" t="s">
        <v>80</v>
      </c>
      <c r="N29" s="38"/>
      <c r="O29" s="37">
        <v>35</v>
      </c>
      <c r="P29" s="8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44"/>
      <c r="R29" s="844"/>
      <c r="S29" s="844"/>
      <c r="T29" s="84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D29" s="770"/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842">
        <v>4680115881990</v>
      </c>
      <c r="E30" s="842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5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44"/>
      <c r="R30" s="844"/>
      <c r="S30" s="844"/>
      <c r="T30" s="84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D30" s="770"/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842">
        <v>4680115881853</v>
      </c>
      <c r="E31" s="842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56" t="s">
        <v>101</v>
      </c>
      <c r="Q31" s="844"/>
      <c r="R31" s="844"/>
      <c r="S31" s="844"/>
      <c r="T31" s="84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D31" s="770"/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103</v>
      </c>
      <c r="B32" s="63" t="s">
        <v>104</v>
      </c>
      <c r="C32" s="36">
        <v>4301051593</v>
      </c>
      <c r="D32" s="842">
        <v>4607091383911</v>
      </c>
      <c r="E32" s="842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5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44"/>
      <c r="R32" s="844"/>
      <c r="S32" s="844"/>
      <c r="T32" s="845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D32" s="770"/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106</v>
      </c>
      <c r="B33" s="63" t="s">
        <v>107</v>
      </c>
      <c r="C33" s="36">
        <v>4301051861</v>
      </c>
      <c r="D33" s="842">
        <v>4680115885905</v>
      </c>
      <c r="E33" s="842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58" t="s">
        <v>108</v>
      </c>
      <c r="Q33" s="844"/>
      <c r="R33" s="844"/>
      <c r="S33" s="844"/>
      <c r="T33" s="845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D33" s="770"/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842">
        <v>4607091388244</v>
      </c>
      <c r="E34" s="842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44"/>
      <c r="R34" s="844"/>
      <c r="S34" s="844"/>
      <c r="T34" s="845"/>
      <c r="U34" s="39" t="s">
        <v>45</v>
      </c>
      <c r="V34" s="39" t="s">
        <v>45</v>
      </c>
      <c r="W34" s="40" t="s">
        <v>0</v>
      </c>
      <c r="X34" s="58">
        <v>55.44</v>
      </c>
      <c r="Y34" s="55">
        <f t="shared" si="0"/>
        <v>55.44</v>
      </c>
      <c r="Z34" s="41">
        <f t="shared" si="1"/>
        <v>0.16566</v>
      </c>
      <c r="AA34" s="68" t="s">
        <v>45</v>
      </c>
      <c r="AB34" s="69" t="s">
        <v>45</v>
      </c>
      <c r="AC34" s="104" t="s">
        <v>105</v>
      </c>
      <c r="AD34" s="770"/>
      <c r="AG34" s="78"/>
      <c r="AJ34" s="84" t="s">
        <v>45</v>
      </c>
      <c r="AK34" s="84">
        <v>0</v>
      </c>
      <c r="BB34" s="105" t="s">
        <v>66</v>
      </c>
      <c r="BM34" s="78">
        <f t="shared" si="2"/>
        <v>61.291999999999994</v>
      </c>
      <c r="BN34" s="78">
        <f t="shared" si="3"/>
        <v>61.291999999999994</v>
      </c>
      <c r="BO34" s="78">
        <f t="shared" si="4"/>
        <v>0.14102564102564102</v>
      </c>
      <c r="BP34" s="78">
        <f t="shared" si="5"/>
        <v>0.14102564102564102</v>
      </c>
    </row>
    <row r="35" spans="1:68" x14ac:dyDescent="0.2">
      <c r="A35" s="849"/>
      <c r="B35" s="849"/>
      <c r="C35" s="849"/>
      <c r="D35" s="849"/>
      <c r="E35" s="849"/>
      <c r="F35" s="849"/>
      <c r="G35" s="849"/>
      <c r="H35" s="849"/>
      <c r="I35" s="849"/>
      <c r="J35" s="849"/>
      <c r="K35" s="849"/>
      <c r="L35" s="849"/>
      <c r="M35" s="849"/>
      <c r="N35" s="849"/>
      <c r="O35" s="850"/>
      <c r="P35" s="846" t="s">
        <v>40</v>
      </c>
      <c r="Q35" s="847"/>
      <c r="R35" s="847"/>
      <c r="S35" s="847"/>
      <c r="T35" s="847"/>
      <c r="U35" s="847"/>
      <c r="V35" s="848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22</v>
      </c>
      <c r="Y35" s="43">
        <f>IFERROR(Y26/H26,"0")+IFERROR(Y27/H27,"0")+IFERROR(Y28/H28,"0")+IFERROR(Y29/H29,"0")+IFERROR(Y30/H30,"0")+IFERROR(Y31/H31,"0")+IFERROR(Y32/H32,"0")+IFERROR(Y33/H33,"0")+IFERROR(Y34/H34,"0")</f>
        <v>22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0.16566</v>
      </c>
      <c r="AA35" s="67"/>
      <c r="AB35" s="67"/>
      <c r="AC35" s="67"/>
      <c r="AD35" s="770"/>
    </row>
    <row r="36" spans="1:68" x14ac:dyDescent="0.2">
      <c r="A36" s="849"/>
      <c r="B36" s="849"/>
      <c r="C36" s="849"/>
      <c r="D36" s="849"/>
      <c r="E36" s="849"/>
      <c r="F36" s="849"/>
      <c r="G36" s="849"/>
      <c r="H36" s="849"/>
      <c r="I36" s="849"/>
      <c r="J36" s="849"/>
      <c r="K36" s="849"/>
      <c r="L36" s="849"/>
      <c r="M36" s="849"/>
      <c r="N36" s="849"/>
      <c r="O36" s="850"/>
      <c r="P36" s="846" t="s">
        <v>40</v>
      </c>
      <c r="Q36" s="847"/>
      <c r="R36" s="847"/>
      <c r="S36" s="847"/>
      <c r="T36" s="847"/>
      <c r="U36" s="847"/>
      <c r="V36" s="848"/>
      <c r="W36" s="42" t="s">
        <v>0</v>
      </c>
      <c r="X36" s="43">
        <f>IFERROR(SUM(X26:X34),"0")</f>
        <v>55.44</v>
      </c>
      <c r="Y36" s="43">
        <f>IFERROR(SUM(Y26:Y34),"0")</f>
        <v>55.44</v>
      </c>
      <c r="Z36" s="42"/>
      <c r="AA36" s="67"/>
      <c r="AB36" s="67"/>
      <c r="AC36" s="67"/>
      <c r="AD36" s="770"/>
    </row>
    <row r="37" spans="1:68" ht="14.25" customHeight="1" x14ac:dyDescent="0.25">
      <c r="A37" s="841" t="s">
        <v>112</v>
      </c>
      <c r="B37" s="841"/>
      <c r="C37" s="841"/>
      <c r="D37" s="841"/>
      <c r="E37" s="841"/>
      <c r="F37" s="841"/>
      <c r="G37" s="841"/>
      <c r="H37" s="841"/>
      <c r="I37" s="841"/>
      <c r="J37" s="841"/>
      <c r="K37" s="841"/>
      <c r="L37" s="841"/>
      <c r="M37" s="841"/>
      <c r="N37" s="841"/>
      <c r="O37" s="841"/>
      <c r="P37" s="841"/>
      <c r="Q37" s="841"/>
      <c r="R37" s="841"/>
      <c r="S37" s="841"/>
      <c r="T37" s="841"/>
      <c r="U37" s="841"/>
      <c r="V37" s="841"/>
      <c r="W37" s="841"/>
      <c r="X37" s="841"/>
      <c r="Y37" s="841"/>
      <c r="Z37" s="841"/>
      <c r="AA37" s="66"/>
      <c r="AB37" s="66"/>
      <c r="AC37" s="80"/>
      <c r="AD37" s="77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842">
        <v>4607091388503</v>
      </c>
      <c r="E38" s="842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86</v>
      </c>
      <c r="L38" s="37" t="s">
        <v>45</v>
      </c>
      <c r="M38" s="38" t="s">
        <v>117</v>
      </c>
      <c r="N38" s="38"/>
      <c r="O38" s="37">
        <v>120</v>
      </c>
      <c r="P38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44"/>
      <c r="R38" s="844"/>
      <c r="S38" s="844"/>
      <c r="T38" s="845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D38" s="770"/>
      <c r="AG38" s="78"/>
      <c r="AJ38" s="84" t="s">
        <v>45</v>
      </c>
      <c r="AK38" s="84">
        <v>0</v>
      </c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49"/>
      <c r="B39" s="849"/>
      <c r="C39" s="849"/>
      <c r="D39" s="849"/>
      <c r="E39" s="849"/>
      <c r="F39" s="849"/>
      <c r="G39" s="849"/>
      <c r="H39" s="849"/>
      <c r="I39" s="849"/>
      <c r="J39" s="849"/>
      <c r="K39" s="849"/>
      <c r="L39" s="849"/>
      <c r="M39" s="849"/>
      <c r="N39" s="849"/>
      <c r="O39" s="850"/>
      <c r="P39" s="846" t="s">
        <v>40</v>
      </c>
      <c r="Q39" s="847"/>
      <c r="R39" s="847"/>
      <c r="S39" s="847"/>
      <c r="T39" s="847"/>
      <c r="U39" s="847"/>
      <c r="V39" s="848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  <c r="AD39" s="770"/>
    </row>
    <row r="40" spans="1:68" x14ac:dyDescent="0.2">
      <c r="A40" s="849"/>
      <c r="B40" s="849"/>
      <c r="C40" s="849"/>
      <c r="D40" s="849"/>
      <c r="E40" s="849"/>
      <c r="F40" s="849"/>
      <c r="G40" s="849"/>
      <c r="H40" s="849"/>
      <c r="I40" s="849"/>
      <c r="J40" s="849"/>
      <c r="K40" s="849"/>
      <c r="L40" s="849"/>
      <c r="M40" s="849"/>
      <c r="N40" s="849"/>
      <c r="O40" s="850"/>
      <c r="P40" s="846" t="s">
        <v>40</v>
      </c>
      <c r="Q40" s="847"/>
      <c r="R40" s="847"/>
      <c r="S40" s="847"/>
      <c r="T40" s="847"/>
      <c r="U40" s="847"/>
      <c r="V40" s="848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  <c r="AD40" s="770"/>
    </row>
    <row r="41" spans="1:68" ht="14.25" customHeight="1" x14ac:dyDescent="0.25">
      <c r="A41" s="841" t="s">
        <v>118</v>
      </c>
      <c r="B41" s="841"/>
      <c r="C41" s="841"/>
      <c r="D41" s="841"/>
      <c r="E41" s="841"/>
      <c r="F41" s="841"/>
      <c r="G41" s="841"/>
      <c r="H41" s="841"/>
      <c r="I41" s="841"/>
      <c r="J41" s="841"/>
      <c r="K41" s="841"/>
      <c r="L41" s="841"/>
      <c r="M41" s="841"/>
      <c r="N41" s="841"/>
      <c r="O41" s="841"/>
      <c r="P41" s="841"/>
      <c r="Q41" s="841"/>
      <c r="R41" s="841"/>
      <c r="S41" s="841"/>
      <c r="T41" s="841"/>
      <c r="U41" s="841"/>
      <c r="V41" s="841"/>
      <c r="W41" s="841"/>
      <c r="X41" s="841"/>
      <c r="Y41" s="841"/>
      <c r="Z41" s="841"/>
      <c r="AA41" s="66"/>
      <c r="AB41" s="66"/>
      <c r="AC41" s="80"/>
      <c r="AD41" s="77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842">
        <v>4607091389111</v>
      </c>
      <c r="E42" s="842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86</v>
      </c>
      <c r="L42" s="37" t="s">
        <v>45</v>
      </c>
      <c r="M42" s="38" t="s">
        <v>117</v>
      </c>
      <c r="N42" s="38"/>
      <c r="O42" s="37">
        <v>120</v>
      </c>
      <c r="P42" s="8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44"/>
      <c r="R42" s="844"/>
      <c r="S42" s="844"/>
      <c r="T42" s="84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D42" s="770"/>
      <c r="AG42" s="78"/>
      <c r="AJ42" s="84" t="s">
        <v>45</v>
      </c>
      <c r="AK42" s="84">
        <v>0</v>
      </c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49"/>
      <c r="B43" s="849"/>
      <c r="C43" s="849"/>
      <c r="D43" s="849"/>
      <c r="E43" s="849"/>
      <c r="F43" s="849"/>
      <c r="G43" s="849"/>
      <c r="H43" s="849"/>
      <c r="I43" s="849"/>
      <c r="J43" s="849"/>
      <c r="K43" s="849"/>
      <c r="L43" s="849"/>
      <c r="M43" s="849"/>
      <c r="N43" s="849"/>
      <c r="O43" s="850"/>
      <c r="P43" s="846" t="s">
        <v>40</v>
      </c>
      <c r="Q43" s="847"/>
      <c r="R43" s="847"/>
      <c r="S43" s="847"/>
      <c r="T43" s="847"/>
      <c r="U43" s="847"/>
      <c r="V43" s="848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  <c r="AD43" s="770"/>
    </row>
    <row r="44" spans="1:68" x14ac:dyDescent="0.2">
      <c r="A44" s="849"/>
      <c r="B44" s="849"/>
      <c r="C44" s="849"/>
      <c r="D44" s="849"/>
      <c r="E44" s="849"/>
      <c r="F44" s="849"/>
      <c r="G44" s="849"/>
      <c r="H44" s="849"/>
      <c r="I44" s="849"/>
      <c r="J44" s="849"/>
      <c r="K44" s="849"/>
      <c r="L44" s="849"/>
      <c r="M44" s="849"/>
      <c r="N44" s="849"/>
      <c r="O44" s="850"/>
      <c r="P44" s="846" t="s">
        <v>40</v>
      </c>
      <c r="Q44" s="847"/>
      <c r="R44" s="847"/>
      <c r="S44" s="847"/>
      <c r="T44" s="847"/>
      <c r="U44" s="847"/>
      <c r="V44" s="848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  <c r="AD44" s="770"/>
    </row>
    <row r="45" spans="1:68" ht="27.75" customHeight="1" x14ac:dyDescent="0.2">
      <c r="A45" s="839" t="s">
        <v>121</v>
      </c>
      <c r="B45" s="839"/>
      <c r="C45" s="839"/>
      <c r="D45" s="839"/>
      <c r="E45" s="839"/>
      <c r="F45" s="839"/>
      <c r="G45" s="839"/>
      <c r="H45" s="839"/>
      <c r="I45" s="839"/>
      <c r="J45" s="839"/>
      <c r="K45" s="839"/>
      <c r="L45" s="839"/>
      <c r="M45" s="839"/>
      <c r="N45" s="839"/>
      <c r="O45" s="839"/>
      <c r="P45" s="839"/>
      <c r="Q45" s="839"/>
      <c r="R45" s="839"/>
      <c r="S45" s="839"/>
      <c r="T45" s="839"/>
      <c r="U45" s="839"/>
      <c r="V45" s="839"/>
      <c r="W45" s="839"/>
      <c r="X45" s="839"/>
      <c r="Y45" s="839"/>
      <c r="Z45" s="839"/>
      <c r="AA45" s="54"/>
      <c r="AB45" s="54"/>
      <c r="AC45" s="54"/>
      <c r="AD45" s="770"/>
    </row>
    <row r="46" spans="1:68" ht="16.5" customHeight="1" x14ac:dyDescent="0.25">
      <c r="A46" s="840" t="s">
        <v>122</v>
      </c>
      <c r="B46" s="840"/>
      <c r="C46" s="840"/>
      <c r="D46" s="840"/>
      <c r="E46" s="840"/>
      <c r="F46" s="840"/>
      <c r="G46" s="840"/>
      <c r="H46" s="840"/>
      <c r="I46" s="840"/>
      <c r="J46" s="840"/>
      <c r="K46" s="840"/>
      <c r="L46" s="840"/>
      <c r="M46" s="840"/>
      <c r="N46" s="840"/>
      <c r="O46" s="840"/>
      <c r="P46" s="840"/>
      <c r="Q46" s="840"/>
      <c r="R46" s="840"/>
      <c r="S46" s="840"/>
      <c r="T46" s="840"/>
      <c r="U46" s="840"/>
      <c r="V46" s="840"/>
      <c r="W46" s="840"/>
      <c r="X46" s="840"/>
      <c r="Y46" s="840"/>
      <c r="Z46" s="840"/>
      <c r="AA46" s="65"/>
      <c r="AB46" s="65"/>
      <c r="AC46" s="79"/>
      <c r="AD46" s="770"/>
    </row>
    <row r="47" spans="1:68" ht="14.25" customHeight="1" x14ac:dyDescent="0.25">
      <c r="A47" s="841" t="s">
        <v>123</v>
      </c>
      <c r="B47" s="841"/>
      <c r="C47" s="841"/>
      <c r="D47" s="841"/>
      <c r="E47" s="841"/>
      <c r="F47" s="841"/>
      <c r="G47" s="841"/>
      <c r="H47" s="841"/>
      <c r="I47" s="841"/>
      <c r="J47" s="841"/>
      <c r="K47" s="841"/>
      <c r="L47" s="841"/>
      <c r="M47" s="841"/>
      <c r="N47" s="841"/>
      <c r="O47" s="841"/>
      <c r="P47" s="841"/>
      <c r="Q47" s="841"/>
      <c r="R47" s="841"/>
      <c r="S47" s="841"/>
      <c r="T47" s="841"/>
      <c r="U47" s="841"/>
      <c r="V47" s="841"/>
      <c r="W47" s="841"/>
      <c r="X47" s="841"/>
      <c r="Y47" s="841"/>
      <c r="Z47" s="841"/>
      <c r="AA47" s="66"/>
      <c r="AB47" s="66"/>
      <c r="AC47" s="80"/>
      <c r="AD47" s="77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842">
        <v>4607091385670</v>
      </c>
      <c r="E48" s="842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127</v>
      </c>
      <c r="N48" s="38"/>
      <c r="O48" s="37">
        <v>50</v>
      </c>
      <c r="P48" s="86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44"/>
      <c r="R48" s="844"/>
      <c r="S48" s="844"/>
      <c r="T48" s="845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D48" s="770"/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842">
        <v>4607091385670</v>
      </c>
      <c r="E49" s="842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44"/>
      <c r="R49" s="844"/>
      <c r="S49" s="844"/>
      <c r="T49" s="845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D49" s="770"/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842">
        <v>4680115883956</v>
      </c>
      <c r="E50" s="842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 t="s">
        <v>45</v>
      </c>
      <c r="M50" s="38" t="s">
        <v>127</v>
      </c>
      <c r="N50" s="38"/>
      <c r="O50" s="37">
        <v>50</v>
      </c>
      <c r="P50" s="8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44"/>
      <c r="R50" s="844"/>
      <c r="S50" s="844"/>
      <c r="T50" s="845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D50" s="770"/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842">
        <v>4607091385687</v>
      </c>
      <c r="E51" s="842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86</v>
      </c>
      <c r="L51" s="37" t="s">
        <v>45</v>
      </c>
      <c r="M51" s="38" t="s">
        <v>131</v>
      </c>
      <c r="N51" s="38"/>
      <c r="O51" s="37">
        <v>50</v>
      </c>
      <c r="P51" s="8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44"/>
      <c r="R51" s="844"/>
      <c r="S51" s="844"/>
      <c r="T51" s="845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126</v>
      </c>
      <c r="AD51" s="770"/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4301011565</v>
      </c>
      <c r="D52" s="842">
        <v>4680115882539</v>
      </c>
      <c r="E52" s="842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86</v>
      </c>
      <c r="L52" s="37" t="s">
        <v>45</v>
      </c>
      <c r="M52" s="38" t="s">
        <v>131</v>
      </c>
      <c r="N52" s="38"/>
      <c r="O52" s="37">
        <v>50</v>
      </c>
      <c r="P52" s="8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44"/>
      <c r="R52" s="844"/>
      <c r="S52" s="844"/>
      <c r="T52" s="84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D52" s="770"/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4301011624</v>
      </c>
      <c r="D53" s="842">
        <v>4680115883949</v>
      </c>
      <c r="E53" s="842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86</v>
      </c>
      <c r="L53" s="37" t="s">
        <v>45</v>
      </c>
      <c r="M53" s="38" t="s">
        <v>127</v>
      </c>
      <c r="N53" s="38"/>
      <c r="O53" s="37">
        <v>50</v>
      </c>
      <c r="P53" s="86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44"/>
      <c r="R53" s="844"/>
      <c r="S53" s="844"/>
      <c r="T53" s="84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D53" s="770"/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49"/>
      <c r="B54" s="849"/>
      <c r="C54" s="849"/>
      <c r="D54" s="849"/>
      <c r="E54" s="849"/>
      <c r="F54" s="849"/>
      <c r="G54" s="849"/>
      <c r="H54" s="849"/>
      <c r="I54" s="849"/>
      <c r="J54" s="849"/>
      <c r="K54" s="849"/>
      <c r="L54" s="849"/>
      <c r="M54" s="849"/>
      <c r="N54" s="849"/>
      <c r="O54" s="850"/>
      <c r="P54" s="846" t="s">
        <v>40</v>
      </c>
      <c r="Q54" s="847"/>
      <c r="R54" s="847"/>
      <c r="S54" s="847"/>
      <c r="T54" s="847"/>
      <c r="U54" s="847"/>
      <c r="V54" s="848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  <c r="AD54" s="770"/>
    </row>
    <row r="55" spans="1:68" x14ac:dyDescent="0.2">
      <c r="A55" s="849"/>
      <c r="B55" s="849"/>
      <c r="C55" s="849"/>
      <c r="D55" s="849"/>
      <c r="E55" s="849"/>
      <c r="F55" s="849"/>
      <c r="G55" s="849"/>
      <c r="H55" s="849"/>
      <c r="I55" s="849"/>
      <c r="J55" s="849"/>
      <c r="K55" s="849"/>
      <c r="L55" s="849"/>
      <c r="M55" s="849"/>
      <c r="N55" s="849"/>
      <c r="O55" s="850"/>
      <c r="P55" s="846" t="s">
        <v>40</v>
      </c>
      <c r="Q55" s="847"/>
      <c r="R55" s="847"/>
      <c r="S55" s="847"/>
      <c r="T55" s="847"/>
      <c r="U55" s="847"/>
      <c r="V55" s="848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  <c r="AD55" s="770"/>
    </row>
    <row r="56" spans="1:68" ht="14.25" customHeight="1" x14ac:dyDescent="0.25">
      <c r="A56" s="841" t="s">
        <v>82</v>
      </c>
      <c r="B56" s="841"/>
      <c r="C56" s="841"/>
      <c r="D56" s="841"/>
      <c r="E56" s="841"/>
      <c r="F56" s="841"/>
      <c r="G56" s="841"/>
      <c r="H56" s="841"/>
      <c r="I56" s="841"/>
      <c r="J56" s="841"/>
      <c r="K56" s="841"/>
      <c r="L56" s="841"/>
      <c r="M56" s="841"/>
      <c r="N56" s="841"/>
      <c r="O56" s="841"/>
      <c r="P56" s="841"/>
      <c r="Q56" s="841"/>
      <c r="R56" s="841"/>
      <c r="S56" s="841"/>
      <c r="T56" s="841"/>
      <c r="U56" s="841"/>
      <c r="V56" s="841"/>
      <c r="W56" s="841"/>
      <c r="X56" s="841"/>
      <c r="Y56" s="841"/>
      <c r="Z56" s="841"/>
      <c r="AA56" s="66"/>
      <c r="AB56" s="66"/>
      <c r="AC56" s="80"/>
      <c r="AD56" s="770"/>
    </row>
    <row r="57" spans="1:68" ht="27" customHeight="1" x14ac:dyDescent="0.25">
      <c r="A57" s="63" t="s">
        <v>141</v>
      </c>
      <c r="B57" s="63" t="s">
        <v>142</v>
      </c>
      <c r="C57" s="36">
        <v>4301051842</v>
      </c>
      <c r="D57" s="842">
        <v>4680115885233</v>
      </c>
      <c r="E57" s="842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131</v>
      </c>
      <c r="N57" s="38"/>
      <c r="O57" s="37">
        <v>40</v>
      </c>
      <c r="P57" s="8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44"/>
      <c r="R57" s="844"/>
      <c r="S57" s="844"/>
      <c r="T57" s="845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D57" s="770"/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144</v>
      </c>
      <c r="B58" s="63" t="s">
        <v>145</v>
      </c>
      <c r="C58" s="36">
        <v>4301051820</v>
      </c>
      <c r="D58" s="842">
        <v>4680115884915</v>
      </c>
      <c r="E58" s="842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86</v>
      </c>
      <c r="L58" s="37" t="s">
        <v>45</v>
      </c>
      <c r="M58" s="38" t="s">
        <v>131</v>
      </c>
      <c r="N58" s="38"/>
      <c r="O58" s="37">
        <v>40</v>
      </c>
      <c r="P58" s="8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44"/>
      <c r="R58" s="844"/>
      <c r="S58" s="844"/>
      <c r="T58" s="845"/>
      <c r="U58" s="39" t="s">
        <v>45</v>
      </c>
      <c r="V58" s="39" t="s">
        <v>45</v>
      </c>
      <c r="W58" s="40" t="s">
        <v>0</v>
      </c>
      <c r="X58" s="58">
        <v>37.799999999999997</v>
      </c>
      <c r="Y58" s="55">
        <f>IFERROR(IF(X58="",0,CEILING((X58/$H58),1)*$H58),"")</f>
        <v>37.800000000000004</v>
      </c>
      <c r="Z58" s="41">
        <f>IFERROR(IF(Y58=0,"",ROUNDUP(Y58/H58,0)*0.00753),"")</f>
        <v>0.15812999999999999</v>
      </c>
      <c r="AA58" s="68" t="s">
        <v>45</v>
      </c>
      <c r="AB58" s="69" t="s">
        <v>45</v>
      </c>
      <c r="AC58" s="124" t="s">
        <v>146</v>
      </c>
      <c r="AD58" s="770"/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41.999999999999993</v>
      </c>
      <c r="BN58" s="78">
        <f>IFERROR(Y58*I58/H58,"0")</f>
        <v>42.000000000000007</v>
      </c>
      <c r="BO58" s="78">
        <f>IFERROR(1/J58*(X58/H58),"0")</f>
        <v>0.13461538461538458</v>
      </c>
      <c r="BP58" s="78">
        <f>IFERROR(1/J58*(Y58/H58),"0")</f>
        <v>0.13461538461538464</v>
      </c>
    </row>
    <row r="59" spans="1:68" x14ac:dyDescent="0.2">
      <c r="A59" s="849"/>
      <c r="B59" s="849"/>
      <c r="C59" s="849"/>
      <c r="D59" s="849"/>
      <c r="E59" s="849"/>
      <c r="F59" s="849"/>
      <c r="G59" s="849"/>
      <c r="H59" s="849"/>
      <c r="I59" s="849"/>
      <c r="J59" s="849"/>
      <c r="K59" s="849"/>
      <c r="L59" s="849"/>
      <c r="M59" s="849"/>
      <c r="N59" s="849"/>
      <c r="O59" s="850"/>
      <c r="P59" s="846" t="s">
        <v>40</v>
      </c>
      <c r="Q59" s="847"/>
      <c r="R59" s="847"/>
      <c r="S59" s="847"/>
      <c r="T59" s="847"/>
      <c r="U59" s="847"/>
      <c r="V59" s="848"/>
      <c r="W59" s="42" t="s">
        <v>39</v>
      </c>
      <c r="X59" s="43">
        <f>IFERROR(X57/H57,"0")+IFERROR(X58/H58,"0")</f>
        <v>20.999999999999996</v>
      </c>
      <c r="Y59" s="43">
        <f>IFERROR(Y57/H57,"0")+IFERROR(Y58/H58,"0")</f>
        <v>21.000000000000004</v>
      </c>
      <c r="Z59" s="43">
        <f>IFERROR(IF(Z57="",0,Z57),"0")+IFERROR(IF(Z58="",0,Z58),"0")</f>
        <v>0.15812999999999999</v>
      </c>
      <c r="AA59" s="67"/>
      <c r="AB59" s="67"/>
      <c r="AC59" s="67"/>
      <c r="AD59" s="770"/>
    </row>
    <row r="60" spans="1:68" x14ac:dyDescent="0.2">
      <c r="A60" s="849"/>
      <c r="B60" s="849"/>
      <c r="C60" s="849"/>
      <c r="D60" s="849"/>
      <c r="E60" s="849"/>
      <c r="F60" s="849"/>
      <c r="G60" s="849"/>
      <c r="H60" s="849"/>
      <c r="I60" s="849"/>
      <c r="J60" s="849"/>
      <c r="K60" s="849"/>
      <c r="L60" s="849"/>
      <c r="M60" s="849"/>
      <c r="N60" s="849"/>
      <c r="O60" s="850"/>
      <c r="P60" s="846" t="s">
        <v>40</v>
      </c>
      <c r="Q60" s="847"/>
      <c r="R60" s="847"/>
      <c r="S60" s="847"/>
      <c r="T60" s="847"/>
      <c r="U60" s="847"/>
      <c r="V60" s="848"/>
      <c r="W60" s="42" t="s">
        <v>0</v>
      </c>
      <c r="X60" s="43">
        <f>IFERROR(SUM(X57:X58),"0")</f>
        <v>37.799999999999997</v>
      </c>
      <c r="Y60" s="43">
        <f>IFERROR(SUM(Y57:Y58),"0")</f>
        <v>37.800000000000004</v>
      </c>
      <c r="Z60" s="42"/>
      <c r="AA60" s="67"/>
      <c r="AB60" s="67"/>
      <c r="AC60" s="67"/>
      <c r="AD60" s="770"/>
    </row>
    <row r="61" spans="1:68" ht="16.5" customHeight="1" x14ac:dyDescent="0.25">
      <c r="A61" s="840" t="s">
        <v>147</v>
      </c>
      <c r="B61" s="840"/>
      <c r="C61" s="840"/>
      <c r="D61" s="840"/>
      <c r="E61" s="840"/>
      <c r="F61" s="840"/>
      <c r="G61" s="840"/>
      <c r="H61" s="840"/>
      <c r="I61" s="840"/>
      <c r="J61" s="840"/>
      <c r="K61" s="840"/>
      <c r="L61" s="840"/>
      <c r="M61" s="840"/>
      <c r="N61" s="840"/>
      <c r="O61" s="840"/>
      <c r="P61" s="840"/>
      <c r="Q61" s="840"/>
      <c r="R61" s="840"/>
      <c r="S61" s="840"/>
      <c r="T61" s="840"/>
      <c r="U61" s="840"/>
      <c r="V61" s="840"/>
      <c r="W61" s="840"/>
      <c r="X61" s="840"/>
      <c r="Y61" s="840"/>
      <c r="Z61" s="840"/>
      <c r="AA61" s="65"/>
      <c r="AB61" s="65"/>
      <c r="AC61" s="79"/>
      <c r="AD61" s="770"/>
    </row>
    <row r="62" spans="1:68" ht="14.25" customHeight="1" x14ac:dyDescent="0.25">
      <c r="A62" s="841" t="s">
        <v>123</v>
      </c>
      <c r="B62" s="841"/>
      <c r="C62" s="841"/>
      <c r="D62" s="841"/>
      <c r="E62" s="841"/>
      <c r="F62" s="841"/>
      <c r="G62" s="841"/>
      <c r="H62" s="841"/>
      <c r="I62" s="841"/>
      <c r="J62" s="841"/>
      <c r="K62" s="841"/>
      <c r="L62" s="841"/>
      <c r="M62" s="841"/>
      <c r="N62" s="841"/>
      <c r="O62" s="841"/>
      <c r="P62" s="841"/>
      <c r="Q62" s="841"/>
      <c r="R62" s="841"/>
      <c r="S62" s="841"/>
      <c r="T62" s="841"/>
      <c r="U62" s="841"/>
      <c r="V62" s="841"/>
      <c r="W62" s="841"/>
      <c r="X62" s="841"/>
      <c r="Y62" s="841"/>
      <c r="Z62" s="841"/>
      <c r="AA62" s="66"/>
      <c r="AB62" s="66"/>
      <c r="AC62" s="80"/>
      <c r="AD62" s="770"/>
    </row>
    <row r="63" spans="1:68" ht="27" customHeight="1" x14ac:dyDescent="0.25">
      <c r="A63" s="63" t="s">
        <v>148</v>
      </c>
      <c r="B63" s="63" t="s">
        <v>149</v>
      </c>
      <c r="C63" s="36">
        <v>4301012030</v>
      </c>
      <c r="D63" s="842">
        <v>4680115885882</v>
      </c>
      <c r="E63" s="842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 t="s">
        <v>45</v>
      </c>
      <c r="M63" s="38" t="s">
        <v>131</v>
      </c>
      <c r="N63" s="38"/>
      <c r="O63" s="37">
        <v>50</v>
      </c>
      <c r="P63" s="870" t="s">
        <v>150</v>
      </c>
      <c r="Q63" s="844"/>
      <c r="R63" s="844"/>
      <c r="S63" s="844"/>
      <c r="T63" s="845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D63" s="770"/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4301011948</v>
      </c>
      <c r="D64" s="842">
        <v>4680115881426</v>
      </c>
      <c r="E64" s="842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155</v>
      </c>
      <c r="N64" s="38"/>
      <c r="O64" s="37">
        <v>55</v>
      </c>
      <c r="P64" s="8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44"/>
      <c r="R64" s="844"/>
      <c r="S64" s="844"/>
      <c r="T64" s="845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D64" s="770"/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152</v>
      </c>
      <c r="B65" s="63" t="s">
        <v>156</v>
      </c>
      <c r="C65" s="36">
        <v>4301011817</v>
      </c>
      <c r="D65" s="842">
        <v>4680115881426</v>
      </c>
      <c r="E65" s="842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128</v>
      </c>
      <c r="L65" s="37" t="s">
        <v>45</v>
      </c>
      <c r="M65" s="38" t="s">
        <v>80</v>
      </c>
      <c r="N65" s="38"/>
      <c r="O65" s="37">
        <v>50</v>
      </c>
      <c r="P65" s="8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44"/>
      <c r="R65" s="844"/>
      <c r="S65" s="844"/>
      <c r="T65" s="845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157</v>
      </c>
      <c r="AD65" s="770"/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4301011192</v>
      </c>
      <c r="D66" s="842">
        <v>4607091382952</v>
      </c>
      <c r="E66" s="842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86</v>
      </c>
      <c r="L66" s="37" t="s">
        <v>45</v>
      </c>
      <c r="M66" s="38" t="s">
        <v>127</v>
      </c>
      <c r="N66" s="38"/>
      <c r="O66" s="37">
        <v>50</v>
      </c>
      <c r="P66" s="8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44"/>
      <c r="R66" s="844"/>
      <c r="S66" s="844"/>
      <c r="T66" s="845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160</v>
      </c>
      <c r="AD66" s="770"/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842">
        <v>4680115885899</v>
      </c>
      <c r="E67" s="842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86</v>
      </c>
      <c r="L67" s="37" t="s">
        <v>45</v>
      </c>
      <c r="M67" s="38" t="s">
        <v>165</v>
      </c>
      <c r="N67" s="38"/>
      <c r="O67" s="37">
        <v>50</v>
      </c>
      <c r="P67" s="874" t="s">
        <v>163</v>
      </c>
      <c r="Q67" s="844"/>
      <c r="R67" s="844"/>
      <c r="S67" s="844"/>
      <c r="T67" s="845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D67" s="770"/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166</v>
      </c>
      <c r="B68" s="63" t="s">
        <v>167</v>
      </c>
      <c r="C68" s="36">
        <v>4301011386</v>
      </c>
      <c r="D68" s="842">
        <v>4680115880283</v>
      </c>
      <c r="E68" s="842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86</v>
      </c>
      <c r="L68" s="37" t="s">
        <v>45</v>
      </c>
      <c r="M68" s="38" t="s">
        <v>127</v>
      </c>
      <c r="N68" s="38"/>
      <c r="O68" s="37">
        <v>45</v>
      </c>
      <c r="P68" s="8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44"/>
      <c r="R68" s="844"/>
      <c r="S68" s="844"/>
      <c r="T68" s="845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D68" s="770"/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169</v>
      </c>
      <c r="B69" s="63" t="s">
        <v>170</v>
      </c>
      <c r="C69" s="36">
        <v>4301011432</v>
      </c>
      <c r="D69" s="842">
        <v>4680115882720</v>
      </c>
      <c r="E69" s="842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86</v>
      </c>
      <c r="L69" s="37" t="s">
        <v>45</v>
      </c>
      <c r="M69" s="38" t="s">
        <v>127</v>
      </c>
      <c r="N69" s="38"/>
      <c r="O69" s="37">
        <v>90</v>
      </c>
      <c r="P69" s="8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44"/>
      <c r="R69" s="844"/>
      <c r="S69" s="844"/>
      <c r="T69" s="845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171</v>
      </c>
      <c r="AD69" s="770"/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172</v>
      </c>
      <c r="B70" s="63" t="s">
        <v>173</v>
      </c>
      <c r="C70" s="36">
        <v>4301012008</v>
      </c>
      <c r="D70" s="842">
        <v>4680115881525</v>
      </c>
      <c r="E70" s="842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86</v>
      </c>
      <c r="L70" s="37" t="s">
        <v>45</v>
      </c>
      <c r="M70" s="38" t="s">
        <v>165</v>
      </c>
      <c r="N70" s="38"/>
      <c r="O70" s="37">
        <v>50</v>
      </c>
      <c r="P70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44"/>
      <c r="R70" s="844"/>
      <c r="S70" s="844"/>
      <c r="T70" s="845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174</v>
      </c>
      <c r="AD70" s="770"/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4301011802</v>
      </c>
      <c r="D71" s="842">
        <v>4680115881419</v>
      </c>
      <c r="E71" s="842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86</v>
      </c>
      <c r="L71" s="37" t="s">
        <v>45</v>
      </c>
      <c r="M71" s="38" t="s">
        <v>80</v>
      </c>
      <c r="N71" s="38"/>
      <c r="O71" s="37">
        <v>50</v>
      </c>
      <c r="P71" s="8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44"/>
      <c r="R71" s="844"/>
      <c r="S71" s="844"/>
      <c r="T71" s="845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157</v>
      </c>
      <c r="AD71" s="770"/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49"/>
      <c r="B72" s="849"/>
      <c r="C72" s="849"/>
      <c r="D72" s="849"/>
      <c r="E72" s="849"/>
      <c r="F72" s="849"/>
      <c r="G72" s="849"/>
      <c r="H72" s="849"/>
      <c r="I72" s="849"/>
      <c r="J72" s="849"/>
      <c r="K72" s="849"/>
      <c r="L72" s="849"/>
      <c r="M72" s="849"/>
      <c r="N72" s="849"/>
      <c r="O72" s="850"/>
      <c r="P72" s="846" t="s">
        <v>40</v>
      </c>
      <c r="Q72" s="847"/>
      <c r="R72" s="847"/>
      <c r="S72" s="847"/>
      <c r="T72" s="847"/>
      <c r="U72" s="847"/>
      <c r="V72" s="848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  <c r="AD72" s="770"/>
    </row>
    <row r="73" spans="1:68" x14ac:dyDescent="0.2">
      <c r="A73" s="849"/>
      <c r="B73" s="849"/>
      <c r="C73" s="849"/>
      <c r="D73" s="849"/>
      <c r="E73" s="849"/>
      <c r="F73" s="849"/>
      <c r="G73" s="849"/>
      <c r="H73" s="849"/>
      <c r="I73" s="849"/>
      <c r="J73" s="849"/>
      <c r="K73" s="849"/>
      <c r="L73" s="849"/>
      <c r="M73" s="849"/>
      <c r="N73" s="849"/>
      <c r="O73" s="850"/>
      <c r="P73" s="846" t="s">
        <v>40</v>
      </c>
      <c r="Q73" s="847"/>
      <c r="R73" s="847"/>
      <c r="S73" s="847"/>
      <c r="T73" s="847"/>
      <c r="U73" s="847"/>
      <c r="V73" s="848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  <c r="AD73" s="770"/>
    </row>
    <row r="74" spans="1:68" ht="14.25" customHeight="1" x14ac:dyDescent="0.25">
      <c r="A74" s="841" t="s">
        <v>177</v>
      </c>
      <c r="B74" s="841"/>
      <c r="C74" s="841"/>
      <c r="D74" s="841"/>
      <c r="E74" s="841"/>
      <c r="F74" s="841"/>
      <c r="G74" s="841"/>
      <c r="H74" s="841"/>
      <c r="I74" s="841"/>
      <c r="J74" s="841"/>
      <c r="K74" s="841"/>
      <c r="L74" s="841"/>
      <c r="M74" s="841"/>
      <c r="N74" s="841"/>
      <c r="O74" s="841"/>
      <c r="P74" s="841"/>
      <c r="Q74" s="841"/>
      <c r="R74" s="841"/>
      <c r="S74" s="841"/>
      <c r="T74" s="841"/>
      <c r="U74" s="841"/>
      <c r="V74" s="841"/>
      <c r="W74" s="841"/>
      <c r="X74" s="841"/>
      <c r="Y74" s="841"/>
      <c r="Z74" s="841"/>
      <c r="AA74" s="66"/>
      <c r="AB74" s="66"/>
      <c r="AC74" s="80"/>
      <c r="AD74" s="770"/>
    </row>
    <row r="75" spans="1:68" ht="27" customHeight="1" x14ac:dyDescent="0.25">
      <c r="A75" s="63" t="s">
        <v>178</v>
      </c>
      <c r="B75" s="63" t="s">
        <v>179</v>
      </c>
      <c r="C75" s="36">
        <v>4301020298</v>
      </c>
      <c r="D75" s="842">
        <v>4680115881440</v>
      </c>
      <c r="E75" s="842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128</v>
      </c>
      <c r="L75" s="37" t="s">
        <v>45</v>
      </c>
      <c r="M75" s="38" t="s">
        <v>127</v>
      </c>
      <c r="N75" s="38"/>
      <c r="O75" s="37">
        <v>50</v>
      </c>
      <c r="P75" s="8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44"/>
      <c r="R75" s="844"/>
      <c r="S75" s="844"/>
      <c r="T75" s="845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D75" s="770"/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4301020228</v>
      </c>
      <c r="D76" s="842">
        <v>4680115882751</v>
      </c>
      <c r="E76" s="842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86</v>
      </c>
      <c r="L76" s="37" t="s">
        <v>45</v>
      </c>
      <c r="M76" s="38" t="s">
        <v>127</v>
      </c>
      <c r="N76" s="38"/>
      <c r="O76" s="37">
        <v>90</v>
      </c>
      <c r="P76" s="8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44"/>
      <c r="R76" s="844"/>
      <c r="S76" s="844"/>
      <c r="T76" s="845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D76" s="770"/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4301020358</v>
      </c>
      <c r="D77" s="842">
        <v>4680115885950</v>
      </c>
      <c r="E77" s="842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86</v>
      </c>
      <c r="L77" s="37" t="s">
        <v>45</v>
      </c>
      <c r="M77" s="38" t="s">
        <v>131</v>
      </c>
      <c r="N77" s="38"/>
      <c r="O77" s="37">
        <v>50</v>
      </c>
      <c r="P77" s="881" t="s">
        <v>186</v>
      </c>
      <c r="Q77" s="844"/>
      <c r="R77" s="844"/>
      <c r="S77" s="844"/>
      <c r="T77" s="845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D77" s="770"/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187</v>
      </c>
      <c r="B78" s="63" t="s">
        <v>188</v>
      </c>
      <c r="C78" s="36">
        <v>4301020296</v>
      </c>
      <c r="D78" s="842">
        <v>4680115881433</v>
      </c>
      <c r="E78" s="842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86</v>
      </c>
      <c r="L78" s="37" t="s">
        <v>45</v>
      </c>
      <c r="M78" s="38" t="s">
        <v>127</v>
      </c>
      <c r="N78" s="38"/>
      <c r="O78" s="37">
        <v>50</v>
      </c>
      <c r="P78" s="8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44"/>
      <c r="R78" s="844"/>
      <c r="S78" s="844"/>
      <c r="T78" s="845"/>
      <c r="U78" s="39" t="s">
        <v>45</v>
      </c>
      <c r="V78" s="39" t="s">
        <v>45</v>
      </c>
      <c r="W78" s="40" t="s">
        <v>0</v>
      </c>
      <c r="X78" s="58">
        <v>94.5</v>
      </c>
      <c r="Y78" s="55">
        <f>IFERROR(IF(X78="",0,CEILING((X78/$H78),1)*$H78),"")</f>
        <v>94.5</v>
      </c>
      <c r="Z78" s="41">
        <f>IFERROR(IF(Y78=0,"",ROUNDUP(Y78/H78,0)*0.00753),"")</f>
        <v>0.26355000000000001</v>
      </c>
      <c r="AA78" s="68" t="s">
        <v>45</v>
      </c>
      <c r="AB78" s="69" t="s">
        <v>45</v>
      </c>
      <c r="AC78" s="150" t="s">
        <v>180</v>
      </c>
      <c r="AD78" s="770"/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101.5</v>
      </c>
      <c r="BN78" s="78">
        <f>IFERROR(Y78*I78/H78,"0")</f>
        <v>101.5</v>
      </c>
      <c r="BO78" s="78">
        <f>IFERROR(1/J78*(X78/H78),"0")</f>
        <v>0.22435897435897434</v>
      </c>
      <c r="BP78" s="78">
        <f>IFERROR(1/J78*(Y78/H78),"0")</f>
        <v>0.22435897435897434</v>
      </c>
    </row>
    <row r="79" spans="1:68" x14ac:dyDescent="0.2">
      <c r="A79" s="849"/>
      <c r="B79" s="849"/>
      <c r="C79" s="849"/>
      <c r="D79" s="849"/>
      <c r="E79" s="849"/>
      <c r="F79" s="849"/>
      <c r="G79" s="849"/>
      <c r="H79" s="849"/>
      <c r="I79" s="849"/>
      <c r="J79" s="849"/>
      <c r="K79" s="849"/>
      <c r="L79" s="849"/>
      <c r="M79" s="849"/>
      <c r="N79" s="849"/>
      <c r="O79" s="850"/>
      <c r="P79" s="846" t="s">
        <v>40</v>
      </c>
      <c r="Q79" s="847"/>
      <c r="R79" s="847"/>
      <c r="S79" s="847"/>
      <c r="T79" s="847"/>
      <c r="U79" s="847"/>
      <c r="V79" s="848"/>
      <c r="W79" s="42" t="s">
        <v>39</v>
      </c>
      <c r="X79" s="43">
        <f>IFERROR(X75/H75,"0")+IFERROR(X76/H76,"0")+IFERROR(X77/H77,"0")+IFERROR(X78/H78,"0")</f>
        <v>35</v>
      </c>
      <c r="Y79" s="43">
        <f>IFERROR(Y75/H75,"0")+IFERROR(Y76/H76,"0")+IFERROR(Y77/H77,"0")+IFERROR(Y78/H78,"0")</f>
        <v>35</v>
      </c>
      <c r="Z79" s="43">
        <f>IFERROR(IF(Z75="",0,Z75),"0")+IFERROR(IF(Z76="",0,Z76),"0")+IFERROR(IF(Z77="",0,Z77),"0")+IFERROR(IF(Z78="",0,Z78),"0")</f>
        <v>0.26355000000000001</v>
      </c>
      <c r="AA79" s="67"/>
      <c r="AB79" s="67"/>
      <c r="AC79" s="67"/>
      <c r="AD79" s="770"/>
    </row>
    <row r="80" spans="1:68" x14ac:dyDescent="0.2">
      <c r="A80" s="849"/>
      <c r="B80" s="849"/>
      <c r="C80" s="849"/>
      <c r="D80" s="849"/>
      <c r="E80" s="849"/>
      <c r="F80" s="849"/>
      <c r="G80" s="849"/>
      <c r="H80" s="849"/>
      <c r="I80" s="849"/>
      <c r="J80" s="849"/>
      <c r="K80" s="849"/>
      <c r="L80" s="849"/>
      <c r="M80" s="849"/>
      <c r="N80" s="849"/>
      <c r="O80" s="850"/>
      <c r="P80" s="846" t="s">
        <v>40</v>
      </c>
      <c r="Q80" s="847"/>
      <c r="R80" s="847"/>
      <c r="S80" s="847"/>
      <c r="T80" s="847"/>
      <c r="U80" s="847"/>
      <c r="V80" s="848"/>
      <c r="W80" s="42" t="s">
        <v>0</v>
      </c>
      <c r="X80" s="43">
        <f>IFERROR(SUM(X75:X78),"0")</f>
        <v>94.5</v>
      </c>
      <c r="Y80" s="43">
        <f>IFERROR(SUM(Y75:Y78),"0")</f>
        <v>94.5</v>
      </c>
      <c r="Z80" s="42"/>
      <c r="AA80" s="67"/>
      <c r="AB80" s="67"/>
      <c r="AC80" s="67"/>
      <c r="AD80" s="770"/>
    </row>
    <row r="81" spans="1:68" ht="14.25" customHeight="1" x14ac:dyDescent="0.25">
      <c r="A81" s="841" t="s">
        <v>76</v>
      </c>
      <c r="B81" s="841"/>
      <c r="C81" s="841"/>
      <c r="D81" s="841"/>
      <c r="E81" s="841"/>
      <c r="F81" s="841"/>
      <c r="G81" s="841"/>
      <c r="H81" s="841"/>
      <c r="I81" s="841"/>
      <c r="J81" s="841"/>
      <c r="K81" s="841"/>
      <c r="L81" s="841"/>
      <c r="M81" s="841"/>
      <c r="N81" s="841"/>
      <c r="O81" s="841"/>
      <c r="P81" s="841"/>
      <c r="Q81" s="841"/>
      <c r="R81" s="841"/>
      <c r="S81" s="841"/>
      <c r="T81" s="841"/>
      <c r="U81" s="841"/>
      <c r="V81" s="841"/>
      <c r="W81" s="841"/>
      <c r="X81" s="841"/>
      <c r="Y81" s="841"/>
      <c r="Z81" s="841"/>
      <c r="AA81" s="66"/>
      <c r="AB81" s="66"/>
      <c r="AC81" s="80"/>
      <c r="AD81" s="770"/>
    </row>
    <row r="82" spans="1:68" ht="16.5" customHeight="1" x14ac:dyDescent="0.25">
      <c r="A82" s="63" t="s">
        <v>189</v>
      </c>
      <c r="B82" s="63" t="s">
        <v>190</v>
      </c>
      <c r="C82" s="36">
        <v>4301031242</v>
      </c>
      <c r="D82" s="842">
        <v>4680115885066</v>
      </c>
      <c r="E82" s="842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86</v>
      </c>
      <c r="L82" s="37" t="s">
        <v>45</v>
      </c>
      <c r="M82" s="38" t="s">
        <v>80</v>
      </c>
      <c r="N82" s="38"/>
      <c r="O82" s="37">
        <v>40</v>
      </c>
      <c r="P82" s="88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44"/>
      <c r="R82" s="844"/>
      <c r="S82" s="844"/>
      <c r="T82" s="845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D82" s="770"/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192</v>
      </c>
      <c r="B83" s="63" t="s">
        <v>193</v>
      </c>
      <c r="C83" s="36">
        <v>4301031240</v>
      </c>
      <c r="D83" s="842">
        <v>4680115885042</v>
      </c>
      <c r="E83" s="842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86</v>
      </c>
      <c r="L83" s="37" t="s">
        <v>45</v>
      </c>
      <c r="M83" s="38" t="s">
        <v>80</v>
      </c>
      <c r="N83" s="38"/>
      <c r="O83" s="37">
        <v>40</v>
      </c>
      <c r="P83" s="88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44"/>
      <c r="R83" s="844"/>
      <c r="S83" s="844"/>
      <c r="T83" s="845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194</v>
      </c>
      <c r="AD83" s="770"/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195</v>
      </c>
      <c r="B84" s="63" t="s">
        <v>196</v>
      </c>
      <c r="C84" s="36">
        <v>4301031315</v>
      </c>
      <c r="D84" s="842">
        <v>4680115885080</v>
      </c>
      <c r="E84" s="842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86</v>
      </c>
      <c r="L84" s="37" t="s">
        <v>45</v>
      </c>
      <c r="M84" s="38" t="s">
        <v>80</v>
      </c>
      <c r="N84" s="38"/>
      <c r="O84" s="37">
        <v>40</v>
      </c>
      <c r="P84" s="88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44"/>
      <c r="R84" s="844"/>
      <c r="S84" s="844"/>
      <c r="T84" s="845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197</v>
      </c>
      <c r="AD84" s="770"/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4301031243</v>
      </c>
      <c r="D85" s="842">
        <v>4680115885073</v>
      </c>
      <c r="E85" s="842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8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44"/>
      <c r="R85" s="844"/>
      <c r="S85" s="844"/>
      <c r="T85" s="845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D85" s="770"/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200</v>
      </c>
      <c r="B86" s="63" t="s">
        <v>201</v>
      </c>
      <c r="C86" s="36">
        <v>4301031241</v>
      </c>
      <c r="D86" s="842">
        <v>4680115885059</v>
      </c>
      <c r="E86" s="842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44"/>
      <c r="R86" s="844"/>
      <c r="S86" s="844"/>
      <c r="T86" s="845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194</v>
      </c>
      <c r="AD86" s="770"/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202</v>
      </c>
      <c r="B87" s="63" t="s">
        <v>203</v>
      </c>
      <c r="C87" s="36">
        <v>4301031316</v>
      </c>
      <c r="D87" s="842">
        <v>4680115885097</v>
      </c>
      <c r="E87" s="842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8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44"/>
      <c r="R87" s="844"/>
      <c r="S87" s="844"/>
      <c r="T87" s="845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197</v>
      </c>
      <c r="AD87" s="770"/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49"/>
      <c r="B88" s="849"/>
      <c r="C88" s="849"/>
      <c r="D88" s="849"/>
      <c r="E88" s="849"/>
      <c r="F88" s="849"/>
      <c r="G88" s="849"/>
      <c r="H88" s="849"/>
      <c r="I88" s="849"/>
      <c r="J88" s="849"/>
      <c r="K88" s="849"/>
      <c r="L88" s="849"/>
      <c r="M88" s="849"/>
      <c r="N88" s="849"/>
      <c r="O88" s="850"/>
      <c r="P88" s="846" t="s">
        <v>40</v>
      </c>
      <c r="Q88" s="847"/>
      <c r="R88" s="847"/>
      <c r="S88" s="847"/>
      <c r="T88" s="847"/>
      <c r="U88" s="847"/>
      <c r="V88" s="848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  <c r="AD88" s="770"/>
    </row>
    <row r="89" spans="1:68" x14ac:dyDescent="0.2">
      <c r="A89" s="849"/>
      <c r="B89" s="849"/>
      <c r="C89" s="849"/>
      <c r="D89" s="849"/>
      <c r="E89" s="849"/>
      <c r="F89" s="849"/>
      <c r="G89" s="849"/>
      <c r="H89" s="849"/>
      <c r="I89" s="849"/>
      <c r="J89" s="849"/>
      <c r="K89" s="849"/>
      <c r="L89" s="849"/>
      <c r="M89" s="849"/>
      <c r="N89" s="849"/>
      <c r="O89" s="850"/>
      <c r="P89" s="846" t="s">
        <v>40</v>
      </c>
      <c r="Q89" s="847"/>
      <c r="R89" s="847"/>
      <c r="S89" s="847"/>
      <c r="T89" s="847"/>
      <c r="U89" s="847"/>
      <c r="V89" s="848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  <c r="AD89" s="770"/>
    </row>
    <row r="90" spans="1:68" ht="14.25" customHeight="1" x14ac:dyDescent="0.25">
      <c r="A90" s="841" t="s">
        <v>82</v>
      </c>
      <c r="B90" s="841"/>
      <c r="C90" s="841"/>
      <c r="D90" s="841"/>
      <c r="E90" s="841"/>
      <c r="F90" s="841"/>
      <c r="G90" s="841"/>
      <c r="H90" s="841"/>
      <c r="I90" s="841"/>
      <c r="J90" s="841"/>
      <c r="K90" s="841"/>
      <c r="L90" s="841"/>
      <c r="M90" s="841"/>
      <c r="N90" s="841"/>
      <c r="O90" s="841"/>
      <c r="P90" s="841"/>
      <c r="Q90" s="841"/>
      <c r="R90" s="841"/>
      <c r="S90" s="841"/>
      <c r="T90" s="841"/>
      <c r="U90" s="841"/>
      <c r="V90" s="841"/>
      <c r="W90" s="841"/>
      <c r="X90" s="841"/>
      <c r="Y90" s="841"/>
      <c r="Z90" s="841"/>
      <c r="AA90" s="66"/>
      <c r="AB90" s="66"/>
      <c r="AC90" s="80"/>
      <c r="AD90" s="770"/>
    </row>
    <row r="91" spans="1:68" ht="27" customHeight="1" x14ac:dyDescent="0.25">
      <c r="A91" s="63" t="s">
        <v>204</v>
      </c>
      <c r="B91" s="63" t="s">
        <v>205</v>
      </c>
      <c r="C91" s="36">
        <v>4301051823</v>
      </c>
      <c r="D91" s="842">
        <v>4680115881891</v>
      </c>
      <c r="E91" s="842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 t="s">
        <v>45</v>
      </c>
      <c r="M91" s="38" t="s">
        <v>80</v>
      </c>
      <c r="N91" s="38"/>
      <c r="O91" s="37">
        <v>40</v>
      </c>
      <c r="P91" s="889" t="s">
        <v>206</v>
      </c>
      <c r="Q91" s="844"/>
      <c r="R91" s="844"/>
      <c r="S91" s="844"/>
      <c r="T91" s="845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207</v>
      </c>
      <c r="AD91" s="770"/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208</v>
      </c>
      <c r="B92" s="63" t="s">
        <v>209</v>
      </c>
      <c r="C92" s="36">
        <v>4301051846</v>
      </c>
      <c r="D92" s="842">
        <v>4680115885769</v>
      </c>
      <c r="E92" s="842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 t="s">
        <v>45</v>
      </c>
      <c r="M92" s="38" t="s">
        <v>131</v>
      </c>
      <c r="N92" s="38"/>
      <c r="O92" s="37">
        <v>45</v>
      </c>
      <c r="P92" s="890" t="s">
        <v>210</v>
      </c>
      <c r="Q92" s="844"/>
      <c r="R92" s="844"/>
      <c r="S92" s="844"/>
      <c r="T92" s="845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211</v>
      </c>
      <c r="AD92" s="770"/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212</v>
      </c>
      <c r="B93" s="63" t="s">
        <v>213</v>
      </c>
      <c r="C93" s="36">
        <v>4301051822</v>
      </c>
      <c r="D93" s="842">
        <v>4680115884410</v>
      </c>
      <c r="E93" s="842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 t="s">
        <v>45</v>
      </c>
      <c r="M93" s="38" t="s">
        <v>80</v>
      </c>
      <c r="N93" s="38"/>
      <c r="O93" s="37">
        <v>40</v>
      </c>
      <c r="P93" s="891" t="s">
        <v>214</v>
      </c>
      <c r="Q93" s="844"/>
      <c r="R93" s="844"/>
      <c r="S93" s="844"/>
      <c r="T93" s="845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215</v>
      </c>
      <c r="AD93" s="770"/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42">
        <v>4680115885929</v>
      </c>
      <c r="E94" s="842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86</v>
      </c>
      <c r="L94" s="37" t="s">
        <v>45</v>
      </c>
      <c r="M94" s="38" t="s">
        <v>131</v>
      </c>
      <c r="N94" s="38"/>
      <c r="O94" s="37">
        <v>45</v>
      </c>
      <c r="P94" s="892" t="s">
        <v>218</v>
      </c>
      <c r="Q94" s="844"/>
      <c r="R94" s="844"/>
      <c r="S94" s="844"/>
      <c r="T94" s="845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211</v>
      </c>
      <c r="AD94" s="770"/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42">
        <v>4680115884403</v>
      </c>
      <c r="E95" s="842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86</v>
      </c>
      <c r="L95" s="37" t="s">
        <v>45</v>
      </c>
      <c r="M95" s="38" t="s">
        <v>80</v>
      </c>
      <c r="N95" s="38"/>
      <c r="O95" s="37">
        <v>40</v>
      </c>
      <c r="P95" s="8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44"/>
      <c r="R95" s="844"/>
      <c r="S95" s="844"/>
      <c r="T95" s="845"/>
      <c r="U95" s="39" t="s">
        <v>45</v>
      </c>
      <c r="V95" s="39" t="s">
        <v>45</v>
      </c>
      <c r="W95" s="40" t="s">
        <v>0</v>
      </c>
      <c r="X95" s="58">
        <v>27</v>
      </c>
      <c r="Y95" s="55">
        <f t="shared" si="21"/>
        <v>27</v>
      </c>
      <c r="Z95" s="41">
        <f>IFERROR(IF(Y95=0,"",ROUNDUP(Y95/H95,0)*0.00753),"")</f>
        <v>0.11295000000000001</v>
      </c>
      <c r="AA95" s="68" t="s">
        <v>45</v>
      </c>
      <c r="AB95" s="69" t="s">
        <v>45</v>
      </c>
      <c r="AC95" s="172" t="s">
        <v>215</v>
      </c>
      <c r="AD95" s="770"/>
      <c r="AG95" s="78"/>
      <c r="AJ95" s="84" t="s">
        <v>45</v>
      </c>
      <c r="AK95" s="84">
        <v>0</v>
      </c>
      <c r="BB95" s="173" t="s">
        <v>66</v>
      </c>
      <c r="BM95" s="78">
        <f t="shared" si="22"/>
        <v>30</v>
      </c>
      <c r="BN95" s="78">
        <f t="shared" si="23"/>
        <v>30</v>
      </c>
      <c r="BO95" s="78">
        <f t="shared" si="24"/>
        <v>9.6153846153846145E-2</v>
      </c>
      <c r="BP95" s="78">
        <f t="shared" si="25"/>
        <v>9.6153846153846145E-2</v>
      </c>
    </row>
    <row r="96" spans="1:68" ht="27" customHeight="1" x14ac:dyDescent="0.25">
      <c r="A96" s="63" t="s">
        <v>221</v>
      </c>
      <c r="B96" s="63" t="s">
        <v>222</v>
      </c>
      <c r="C96" s="36">
        <v>4301051837</v>
      </c>
      <c r="D96" s="842">
        <v>4680115884311</v>
      </c>
      <c r="E96" s="842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86</v>
      </c>
      <c r="L96" s="37" t="s">
        <v>45</v>
      </c>
      <c r="M96" s="38" t="s">
        <v>131</v>
      </c>
      <c r="N96" s="38"/>
      <c r="O96" s="37">
        <v>40</v>
      </c>
      <c r="P96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44"/>
      <c r="R96" s="844"/>
      <c r="S96" s="844"/>
      <c r="T96" s="845"/>
      <c r="U96" s="39" t="s">
        <v>45</v>
      </c>
      <c r="V96" s="39" t="s">
        <v>45</v>
      </c>
      <c r="W96" s="40" t="s">
        <v>0</v>
      </c>
      <c r="X96" s="58">
        <v>23.4</v>
      </c>
      <c r="Y96" s="55">
        <f t="shared" si="21"/>
        <v>23.400000000000002</v>
      </c>
      <c r="Z96" s="41">
        <f>IFERROR(IF(Y96=0,"",ROUNDUP(Y96/H96,0)*0.00753),"")</f>
        <v>9.7890000000000005E-2</v>
      </c>
      <c r="AA96" s="68" t="s">
        <v>45</v>
      </c>
      <c r="AB96" s="69" t="s">
        <v>45</v>
      </c>
      <c r="AC96" s="174" t="s">
        <v>207</v>
      </c>
      <c r="AD96" s="770"/>
      <c r="AG96" s="78"/>
      <c r="AJ96" s="84" t="s">
        <v>45</v>
      </c>
      <c r="AK96" s="84">
        <v>0</v>
      </c>
      <c r="BB96" s="175" t="s">
        <v>66</v>
      </c>
      <c r="BM96" s="78">
        <f t="shared" si="22"/>
        <v>26.857999999999997</v>
      </c>
      <c r="BN96" s="78">
        <f t="shared" si="23"/>
        <v>26.858000000000001</v>
      </c>
      <c r="BO96" s="78">
        <f t="shared" si="24"/>
        <v>8.3333333333333315E-2</v>
      </c>
      <c r="BP96" s="78">
        <f t="shared" si="25"/>
        <v>8.3333333333333329E-2</v>
      </c>
    </row>
    <row r="97" spans="1:68" x14ac:dyDescent="0.2">
      <c r="A97" s="849"/>
      <c r="B97" s="849"/>
      <c r="C97" s="849"/>
      <c r="D97" s="849"/>
      <c r="E97" s="849"/>
      <c r="F97" s="849"/>
      <c r="G97" s="849"/>
      <c r="H97" s="849"/>
      <c r="I97" s="849"/>
      <c r="J97" s="849"/>
      <c r="K97" s="849"/>
      <c r="L97" s="849"/>
      <c r="M97" s="849"/>
      <c r="N97" s="849"/>
      <c r="O97" s="850"/>
      <c r="P97" s="846" t="s">
        <v>40</v>
      </c>
      <c r="Q97" s="847"/>
      <c r="R97" s="847"/>
      <c r="S97" s="847"/>
      <c r="T97" s="847"/>
      <c r="U97" s="847"/>
      <c r="V97" s="848"/>
      <c r="W97" s="42" t="s">
        <v>39</v>
      </c>
      <c r="X97" s="43">
        <f>IFERROR(X91/H91,"0")+IFERROR(X92/H92,"0")+IFERROR(X93/H93,"0")+IFERROR(X94/H94,"0")+IFERROR(X95/H95,"0")+IFERROR(X96/H96,"0")</f>
        <v>28</v>
      </c>
      <c r="Y97" s="43">
        <f>IFERROR(Y91/H91,"0")+IFERROR(Y92/H92,"0")+IFERROR(Y93/H93,"0")+IFERROR(Y94/H94,"0")+IFERROR(Y95/H95,"0")+IFERROR(Y96/H96,"0")</f>
        <v>28</v>
      </c>
      <c r="Z97" s="43">
        <f>IFERROR(IF(Z91="",0,Z91),"0")+IFERROR(IF(Z92="",0,Z92),"0")+IFERROR(IF(Z93="",0,Z93),"0")+IFERROR(IF(Z94="",0,Z94),"0")+IFERROR(IF(Z95="",0,Z95),"0")+IFERROR(IF(Z96="",0,Z96),"0")</f>
        <v>0.21084000000000003</v>
      </c>
      <c r="AA97" s="67"/>
      <c r="AB97" s="67"/>
      <c r="AC97" s="67"/>
      <c r="AD97" s="770"/>
    </row>
    <row r="98" spans="1:68" x14ac:dyDescent="0.2">
      <c r="A98" s="849"/>
      <c r="B98" s="849"/>
      <c r="C98" s="849"/>
      <c r="D98" s="849"/>
      <c r="E98" s="849"/>
      <c r="F98" s="849"/>
      <c r="G98" s="849"/>
      <c r="H98" s="849"/>
      <c r="I98" s="849"/>
      <c r="J98" s="849"/>
      <c r="K98" s="849"/>
      <c r="L98" s="849"/>
      <c r="M98" s="849"/>
      <c r="N98" s="849"/>
      <c r="O98" s="850"/>
      <c r="P98" s="846" t="s">
        <v>40</v>
      </c>
      <c r="Q98" s="847"/>
      <c r="R98" s="847"/>
      <c r="S98" s="847"/>
      <c r="T98" s="847"/>
      <c r="U98" s="847"/>
      <c r="V98" s="848"/>
      <c r="W98" s="42" t="s">
        <v>0</v>
      </c>
      <c r="X98" s="43">
        <f>IFERROR(SUM(X91:X96),"0")</f>
        <v>50.4</v>
      </c>
      <c r="Y98" s="43">
        <f>IFERROR(SUM(Y91:Y96),"0")</f>
        <v>50.400000000000006</v>
      </c>
      <c r="Z98" s="42"/>
      <c r="AA98" s="67"/>
      <c r="AB98" s="67"/>
      <c r="AC98" s="67"/>
      <c r="AD98" s="770"/>
    </row>
    <row r="99" spans="1:68" ht="14.25" customHeight="1" x14ac:dyDescent="0.25">
      <c r="A99" s="841" t="s">
        <v>223</v>
      </c>
      <c r="B99" s="841"/>
      <c r="C99" s="841"/>
      <c r="D99" s="841"/>
      <c r="E99" s="841"/>
      <c r="F99" s="841"/>
      <c r="G99" s="841"/>
      <c r="H99" s="841"/>
      <c r="I99" s="841"/>
      <c r="J99" s="841"/>
      <c r="K99" s="841"/>
      <c r="L99" s="841"/>
      <c r="M99" s="841"/>
      <c r="N99" s="841"/>
      <c r="O99" s="841"/>
      <c r="P99" s="841"/>
      <c r="Q99" s="841"/>
      <c r="R99" s="841"/>
      <c r="S99" s="841"/>
      <c r="T99" s="841"/>
      <c r="U99" s="841"/>
      <c r="V99" s="841"/>
      <c r="W99" s="841"/>
      <c r="X99" s="841"/>
      <c r="Y99" s="841"/>
      <c r="Z99" s="841"/>
      <c r="AA99" s="66"/>
      <c r="AB99" s="66"/>
      <c r="AC99" s="80"/>
      <c r="AD99" s="770"/>
    </row>
    <row r="100" spans="1:68" ht="37.5" customHeight="1" x14ac:dyDescent="0.25">
      <c r="A100" s="63" t="s">
        <v>224</v>
      </c>
      <c r="B100" s="63" t="s">
        <v>225</v>
      </c>
      <c r="C100" s="36">
        <v>4301060371</v>
      </c>
      <c r="D100" s="842">
        <v>4680115881532</v>
      </c>
      <c r="E100" s="842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 t="s">
        <v>45</v>
      </c>
      <c r="M100" s="38" t="s">
        <v>80</v>
      </c>
      <c r="N100" s="38"/>
      <c r="O100" s="37">
        <v>30</v>
      </c>
      <c r="P100" s="8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44"/>
      <c r="R100" s="844"/>
      <c r="S100" s="844"/>
      <c r="T100" s="845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226</v>
      </c>
      <c r="AD100" s="770"/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224</v>
      </c>
      <c r="B101" s="63" t="s">
        <v>227</v>
      </c>
      <c r="C101" s="36">
        <v>4301060366</v>
      </c>
      <c r="D101" s="842">
        <v>4680115881532</v>
      </c>
      <c r="E101" s="842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128</v>
      </c>
      <c r="L101" s="37" t="s">
        <v>45</v>
      </c>
      <c r="M101" s="38" t="s">
        <v>80</v>
      </c>
      <c r="N101" s="38"/>
      <c r="O101" s="37">
        <v>30</v>
      </c>
      <c r="P101" s="8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844"/>
      <c r="R101" s="844"/>
      <c r="S101" s="844"/>
      <c r="T101" s="845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226</v>
      </c>
      <c r="AD101" s="770"/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228</v>
      </c>
      <c r="B102" s="63" t="s">
        <v>229</v>
      </c>
      <c r="C102" s="36">
        <v>4301060351</v>
      </c>
      <c r="D102" s="842">
        <v>4680115881464</v>
      </c>
      <c r="E102" s="842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86</v>
      </c>
      <c r="L102" s="37" t="s">
        <v>45</v>
      </c>
      <c r="M102" s="38" t="s">
        <v>131</v>
      </c>
      <c r="N102" s="38"/>
      <c r="O102" s="37">
        <v>30</v>
      </c>
      <c r="P102" s="8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44"/>
      <c r="R102" s="844"/>
      <c r="S102" s="844"/>
      <c r="T102" s="845"/>
      <c r="U102" s="39" t="s">
        <v>45</v>
      </c>
      <c r="V102" s="39" t="s">
        <v>45</v>
      </c>
      <c r="W102" s="40" t="s">
        <v>0</v>
      </c>
      <c r="X102" s="58">
        <v>84</v>
      </c>
      <c r="Y102" s="55">
        <f>IFERROR(IF(X102="",0,CEILING((X102/$H102),1)*$H102),"")</f>
        <v>84</v>
      </c>
      <c r="Z102" s="41">
        <f>IFERROR(IF(Y102=0,"",ROUNDUP(Y102/H102,0)*0.00902),"")</f>
        <v>0.31569999999999998</v>
      </c>
      <c r="AA102" s="68" t="s">
        <v>45</v>
      </c>
      <c r="AB102" s="69" t="s">
        <v>45</v>
      </c>
      <c r="AC102" s="180" t="s">
        <v>230</v>
      </c>
      <c r="AD102" s="770"/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91.35</v>
      </c>
      <c r="BN102" s="78">
        <f>IFERROR(Y102*I102/H102,"0")</f>
        <v>91.35</v>
      </c>
      <c r="BO102" s="78">
        <f>IFERROR(1/J102*(X102/H102),"0")</f>
        <v>0.26515151515151514</v>
      </c>
      <c r="BP102" s="78">
        <f>IFERROR(1/J102*(Y102/H102),"0")</f>
        <v>0.26515151515151514</v>
      </c>
    </row>
    <row r="103" spans="1:68" x14ac:dyDescent="0.2">
      <c r="A103" s="849"/>
      <c r="B103" s="849"/>
      <c r="C103" s="849"/>
      <c r="D103" s="849"/>
      <c r="E103" s="849"/>
      <c r="F103" s="849"/>
      <c r="G103" s="849"/>
      <c r="H103" s="849"/>
      <c r="I103" s="849"/>
      <c r="J103" s="849"/>
      <c r="K103" s="849"/>
      <c r="L103" s="849"/>
      <c r="M103" s="849"/>
      <c r="N103" s="849"/>
      <c r="O103" s="850"/>
      <c r="P103" s="846" t="s">
        <v>40</v>
      </c>
      <c r="Q103" s="847"/>
      <c r="R103" s="847"/>
      <c r="S103" s="847"/>
      <c r="T103" s="847"/>
      <c r="U103" s="847"/>
      <c r="V103" s="848"/>
      <c r="W103" s="42" t="s">
        <v>39</v>
      </c>
      <c r="X103" s="43">
        <f>IFERROR(X100/H100,"0")+IFERROR(X101/H101,"0")+IFERROR(X102/H102,"0")</f>
        <v>35</v>
      </c>
      <c r="Y103" s="43">
        <f>IFERROR(Y100/H100,"0")+IFERROR(Y101/H101,"0")+IFERROR(Y102/H102,"0")</f>
        <v>35</v>
      </c>
      <c r="Z103" s="43">
        <f>IFERROR(IF(Z100="",0,Z100),"0")+IFERROR(IF(Z101="",0,Z101),"0")+IFERROR(IF(Z102="",0,Z102),"0")</f>
        <v>0.31569999999999998</v>
      </c>
      <c r="AA103" s="67"/>
      <c r="AB103" s="67"/>
      <c r="AC103" s="67"/>
      <c r="AD103" s="770"/>
    </row>
    <row r="104" spans="1:68" x14ac:dyDescent="0.2">
      <c r="A104" s="849"/>
      <c r="B104" s="849"/>
      <c r="C104" s="849"/>
      <c r="D104" s="849"/>
      <c r="E104" s="849"/>
      <c r="F104" s="849"/>
      <c r="G104" s="849"/>
      <c r="H104" s="849"/>
      <c r="I104" s="849"/>
      <c r="J104" s="849"/>
      <c r="K104" s="849"/>
      <c r="L104" s="849"/>
      <c r="M104" s="849"/>
      <c r="N104" s="849"/>
      <c r="O104" s="850"/>
      <c r="P104" s="846" t="s">
        <v>40</v>
      </c>
      <c r="Q104" s="847"/>
      <c r="R104" s="847"/>
      <c r="S104" s="847"/>
      <c r="T104" s="847"/>
      <c r="U104" s="847"/>
      <c r="V104" s="848"/>
      <c r="W104" s="42" t="s">
        <v>0</v>
      </c>
      <c r="X104" s="43">
        <f>IFERROR(SUM(X100:X102),"0")</f>
        <v>84</v>
      </c>
      <c r="Y104" s="43">
        <f>IFERROR(SUM(Y100:Y102),"0")</f>
        <v>84</v>
      </c>
      <c r="Z104" s="42"/>
      <c r="AA104" s="67"/>
      <c r="AB104" s="67"/>
      <c r="AC104" s="67"/>
      <c r="AD104" s="770"/>
    </row>
    <row r="105" spans="1:68" ht="16.5" customHeight="1" x14ac:dyDescent="0.25">
      <c r="A105" s="840" t="s">
        <v>231</v>
      </c>
      <c r="B105" s="840"/>
      <c r="C105" s="840"/>
      <c r="D105" s="840"/>
      <c r="E105" s="840"/>
      <c r="F105" s="840"/>
      <c r="G105" s="840"/>
      <c r="H105" s="840"/>
      <c r="I105" s="840"/>
      <c r="J105" s="840"/>
      <c r="K105" s="840"/>
      <c r="L105" s="840"/>
      <c r="M105" s="840"/>
      <c r="N105" s="840"/>
      <c r="O105" s="840"/>
      <c r="P105" s="840"/>
      <c r="Q105" s="840"/>
      <c r="R105" s="840"/>
      <c r="S105" s="840"/>
      <c r="T105" s="840"/>
      <c r="U105" s="840"/>
      <c r="V105" s="840"/>
      <c r="W105" s="840"/>
      <c r="X105" s="840"/>
      <c r="Y105" s="840"/>
      <c r="Z105" s="840"/>
      <c r="AA105" s="65"/>
      <c r="AB105" s="65"/>
      <c r="AC105" s="79"/>
      <c r="AD105" s="770"/>
    </row>
    <row r="106" spans="1:68" ht="14.25" customHeight="1" x14ac:dyDescent="0.25">
      <c r="A106" s="841" t="s">
        <v>123</v>
      </c>
      <c r="B106" s="841"/>
      <c r="C106" s="841"/>
      <c r="D106" s="841"/>
      <c r="E106" s="841"/>
      <c r="F106" s="841"/>
      <c r="G106" s="841"/>
      <c r="H106" s="841"/>
      <c r="I106" s="841"/>
      <c r="J106" s="841"/>
      <c r="K106" s="841"/>
      <c r="L106" s="841"/>
      <c r="M106" s="841"/>
      <c r="N106" s="841"/>
      <c r="O106" s="841"/>
      <c r="P106" s="841"/>
      <c r="Q106" s="841"/>
      <c r="R106" s="841"/>
      <c r="S106" s="841"/>
      <c r="T106" s="841"/>
      <c r="U106" s="841"/>
      <c r="V106" s="841"/>
      <c r="W106" s="841"/>
      <c r="X106" s="841"/>
      <c r="Y106" s="841"/>
      <c r="Z106" s="841"/>
      <c r="AA106" s="66"/>
      <c r="AB106" s="66"/>
      <c r="AC106" s="80"/>
      <c r="AD106" s="770"/>
    </row>
    <row r="107" spans="1:68" ht="27" customHeight="1" x14ac:dyDescent="0.25">
      <c r="A107" s="63" t="s">
        <v>232</v>
      </c>
      <c r="B107" s="63" t="s">
        <v>233</v>
      </c>
      <c r="C107" s="36">
        <v>4301011468</v>
      </c>
      <c r="D107" s="842">
        <v>4680115881327</v>
      </c>
      <c r="E107" s="842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128</v>
      </c>
      <c r="L107" s="37" t="s">
        <v>45</v>
      </c>
      <c r="M107" s="38" t="s">
        <v>165</v>
      </c>
      <c r="N107" s="38"/>
      <c r="O107" s="37">
        <v>50</v>
      </c>
      <c r="P107" s="8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44"/>
      <c r="R107" s="844"/>
      <c r="S107" s="844"/>
      <c r="T107" s="84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234</v>
      </c>
      <c r="AD107" s="770"/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4301011476</v>
      </c>
      <c r="D108" s="842">
        <v>4680115881518</v>
      </c>
      <c r="E108" s="842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86</v>
      </c>
      <c r="L108" s="37" t="s">
        <v>45</v>
      </c>
      <c r="M108" s="38" t="s">
        <v>131</v>
      </c>
      <c r="N108" s="38"/>
      <c r="O108" s="37">
        <v>50</v>
      </c>
      <c r="P108" s="8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44"/>
      <c r="R108" s="844"/>
      <c r="S108" s="844"/>
      <c r="T108" s="84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D108" s="770"/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238</v>
      </c>
      <c r="B109" s="63" t="s">
        <v>239</v>
      </c>
      <c r="C109" s="36">
        <v>4301011443</v>
      </c>
      <c r="D109" s="842">
        <v>4680115881303</v>
      </c>
      <c r="E109" s="842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86</v>
      </c>
      <c r="L109" s="37" t="s">
        <v>45</v>
      </c>
      <c r="M109" s="38" t="s">
        <v>165</v>
      </c>
      <c r="N109" s="38"/>
      <c r="O109" s="37">
        <v>50</v>
      </c>
      <c r="P109" s="9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44"/>
      <c r="R109" s="844"/>
      <c r="S109" s="844"/>
      <c r="T109" s="84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237</v>
      </c>
      <c r="AD109" s="770"/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240</v>
      </c>
      <c r="B110" s="63" t="s">
        <v>241</v>
      </c>
      <c r="C110" s="36">
        <v>4301012007</v>
      </c>
      <c r="D110" s="842">
        <v>4680115881303</v>
      </c>
      <c r="E110" s="84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86</v>
      </c>
      <c r="L110" s="37" t="s">
        <v>45</v>
      </c>
      <c r="M110" s="38" t="s">
        <v>165</v>
      </c>
      <c r="N110" s="38"/>
      <c r="O110" s="37">
        <v>50</v>
      </c>
      <c r="P110" s="9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44"/>
      <c r="R110" s="844"/>
      <c r="S110" s="844"/>
      <c r="T110" s="84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D110" s="770"/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49"/>
      <c r="B111" s="849"/>
      <c r="C111" s="849"/>
      <c r="D111" s="849"/>
      <c r="E111" s="849"/>
      <c r="F111" s="849"/>
      <c r="G111" s="849"/>
      <c r="H111" s="849"/>
      <c r="I111" s="849"/>
      <c r="J111" s="849"/>
      <c r="K111" s="849"/>
      <c r="L111" s="849"/>
      <c r="M111" s="849"/>
      <c r="N111" s="849"/>
      <c r="O111" s="850"/>
      <c r="P111" s="846" t="s">
        <v>40</v>
      </c>
      <c r="Q111" s="847"/>
      <c r="R111" s="847"/>
      <c r="S111" s="847"/>
      <c r="T111" s="847"/>
      <c r="U111" s="847"/>
      <c r="V111" s="848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  <c r="AD111" s="770"/>
    </row>
    <row r="112" spans="1:68" x14ac:dyDescent="0.2">
      <c r="A112" s="849"/>
      <c r="B112" s="849"/>
      <c r="C112" s="849"/>
      <c r="D112" s="849"/>
      <c r="E112" s="849"/>
      <c r="F112" s="849"/>
      <c r="G112" s="849"/>
      <c r="H112" s="849"/>
      <c r="I112" s="849"/>
      <c r="J112" s="849"/>
      <c r="K112" s="849"/>
      <c r="L112" s="849"/>
      <c r="M112" s="849"/>
      <c r="N112" s="849"/>
      <c r="O112" s="850"/>
      <c r="P112" s="846" t="s">
        <v>40</v>
      </c>
      <c r="Q112" s="847"/>
      <c r="R112" s="847"/>
      <c r="S112" s="847"/>
      <c r="T112" s="847"/>
      <c r="U112" s="847"/>
      <c r="V112" s="848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  <c r="AD112" s="770"/>
    </row>
    <row r="113" spans="1:68" ht="14.25" customHeight="1" x14ac:dyDescent="0.25">
      <c r="A113" s="841" t="s">
        <v>82</v>
      </c>
      <c r="B113" s="841"/>
      <c r="C113" s="841"/>
      <c r="D113" s="841"/>
      <c r="E113" s="841"/>
      <c r="F113" s="841"/>
      <c r="G113" s="841"/>
      <c r="H113" s="841"/>
      <c r="I113" s="841"/>
      <c r="J113" s="841"/>
      <c r="K113" s="841"/>
      <c r="L113" s="841"/>
      <c r="M113" s="841"/>
      <c r="N113" s="841"/>
      <c r="O113" s="841"/>
      <c r="P113" s="841"/>
      <c r="Q113" s="841"/>
      <c r="R113" s="841"/>
      <c r="S113" s="841"/>
      <c r="T113" s="841"/>
      <c r="U113" s="841"/>
      <c r="V113" s="841"/>
      <c r="W113" s="841"/>
      <c r="X113" s="841"/>
      <c r="Y113" s="841"/>
      <c r="Z113" s="841"/>
      <c r="AA113" s="66"/>
      <c r="AB113" s="66"/>
      <c r="AC113" s="80"/>
      <c r="AD113" s="770"/>
    </row>
    <row r="114" spans="1:68" ht="27" customHeight="1" x14ac:dyDescent="0.25">
      <c r="A114" s="63" t="s">
        <v>243</v>
      </c>
      <c r="B114" s="63" t="s">
        <v>244</v>
      </c>
      <c r="C114" s="36">
        <v>4301051437</v>
      </c>
      <c r="D114" s="842">
        <v>4607091386967</v>
      </c>
      <c r="E114" s="842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128</v>
      </c>
      <c r="L114" s="37" t="s">
        <v>45</v>
      </c>
      <c r="M114" s="38" t="s">
        <v>131</v>
      </c>
      <c r="N114" s="38"/>
      <c r="O114" s="37">
        <v>45</v>
      </c>
      <c r="P114" s="9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44"/>
      <c r="R114" s="844"/>
      <c r="S114" s="844"/>
      <c r="T114" s="84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D114" s="770"/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243</v>
      </c>
      <c r="B115" s="63" t="s">
        <v>246</v>
      </c>
      <c r="C115" s="36">
        <v>4301051546</v>
      </c>
      <c r="D115" s="842">
        <v>4607091386967</v>
      </c>
      <c r="E115" s="842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128</v>
      </c>
      <c r="L115" s="37" t="s">
        <v>45</v>
      </c>
      <c r="M115" s="38" t="s">
        <v>131</v>
      </c>
      <c r="N115" s="38"/>
      <c r="O115" s="37">
        <v>45</v>
      </c>
      <c r="P115" s="9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44"/>
      <c r="R115" s="844"/>
      <c r="S115" s="844"/>
      <c r="T115" s="84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245</v>
      </c>
      <c r="AD115" s="770"/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4301051436</v>
      </c>
      <c r="D116" s="842">
        <v>4607091385731</v>
      </c>
      <c r="E116" s="842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86</v>
      </c>
      <c r="L116" s="37" t="s">
        <v>45</v>
      </c>
      <c r="M116" s="38" t="s">
        <v>131</v>
      </c>
      <c r="N116" s="38"/>
      <c r="O116" s="37">
        <v>45</v>
      </c>
      <c r="P116" s="9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44"/>
      <c r="R116" s="844"/>
      <c r="S116" s="844"/>
      <c r="T116" s="84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249</v>
      </c>
      <c r="AD116" s="770"/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4301051438</v>
      </c>
      <c r="D117" s="842">
        <v>4680115880894</v>
      </c>
      <c r="E117" s="842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86</v>
      </c>
      <c r="L117" s="37" t="s">
        <v>45</v>
      </c>
      <c r="M117" s="38" t="s">
        <v>131</v>
      </c>
      <c r="N117" s="38"/>
      <c r="O117" s="37">
        <v>45</v>
      </c>
      <c r="P117" s="9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44"/>
      <c r="R117" s="844"/>
      <c r="S117" s="844"/>
      <c r="T117" s="84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252</v>
      </c>
      <c r="AD117" s="770"/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253</v>
      </c>
      <c r="B118" s="63" t="s">
        <v>254</v>
      </c>
      <c r="C118" s="36">
        <v>4301051439</v>
      </c>
      <c r="D118" s="842">
        <v>4680115880214</v>
      </c>
      <c r="E118" s="842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86</v>
      </c>
      <c r="L118" s="37" t="s">
        <v>45</v>
      </c>
      <c r="M118" s="38" t="s">
        <v>131</v>
      </c>
      <c r="N118" s="38"/>
      <c r="O118" s="37">
        <v>45</v>
      </c>
      <c r="P118" s="9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44"/>
      <c r="R118" s="844"/>
      <c r="S118" s="844"/>
      <c r="T118" s="845"/>
      <c r="U118" s="39" t="s">
        <v>45</v>
      </c>
      <c r="V118" s="39" t="s">
        <v>45</v>
      </c>
      <c r="W118" s="40" t="s">
        <v>0</v>
      </c>
      <c r="X118" s="58">
        <v>64.8</v>
      </c>
      <c r="Y118" s="55">
        <f>IFERROR(IF(X118="",0,CEILING((X118/$H118),1)*$H118),"")</f>
        <v>64.800000000000011</v>
      </c>
      <c r="Z118" s="41">
        <f>IFERROR(IF(Y118=0,"",ROUNDUP(Y118/H118,0)*0.00902),"")</f>
        <v>0.21648000000000001</v>
      </c>
      <c r="AA118" s="68" t="s">
        <v>45</v>
      </c>
      <c r="AB118" s="69" t="s">
        <v>45</v>
      </c>
      <c r="AC118" s="198" t="s">
        <v>255</v>
      </c>
      <c r="AD118" s="770"/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71.711999999999989</v>
      </c>
      <c r="BN118" s="78">
        <f>IFERROR(Y118*I118/H118,"0")</f>
        <v>71.712000000000003</v>
      </c>
      <c r="BO118" s="78">
        <f>IFERROR(1/J118*(X118/H118),"0")</f>
        <v>0.1818181818181818</v>
      </c>
      <c r="BP118" s="78">
        <f>IFERROR(1/J118*(Y118/H118),"0")</f>
        <v>0.18181818181818185</v>
      </c>
    </row>
    <row r="119" spans="1:68" x14ac:dyDescent="0.2">
      <c r="A119" s="849"/>
      <c r="B119" s="849"/>
      <c r="C119" s="849"/>
      <c r="D119" s="849"/>
      <c r="E119" s="849"/>
      <c r="F119" s="849"/>
      <c r="G119" s="849"/>
      <c r="H119" s="849"/>
      <c r="I119" s="849"/>
      <c r="J119" s="849"/>
      <c r="K119" s="849"/>
      <c r="L119" s="849"/>
      <c r="M119" s="849"/>
      <c r="N119" s="849"/>
      <c r="O119" s="850"/>
      <c r="P119" s="846" t="s">
        <v>40</v>
      </c>
      <c r="Q119" s="847"/>
      <c r="R119" s="847"/>
      <c r="S119" s="847"/>
      <c r="T119" s="847"/>
      <c r="U119" s="847"/>
      <c r="V119" s="848"/>
      <c r="W119" s="42" t="s">
        <v>39</v>
      </c>
      <c r="X119" s="43">
        <f>IFERROR(X114/H114,"0")+IFERROR(X115/H115,"0")+IFERROR(X116/H116,"0")+IFERROR(X117/H117,"0")+IFERROR(X118/H118,"0")</f>
        <v>23.999999999999996</v>
      </c>
      <c r="Y119" s="43">
        <f>IFERROR(Y114/H114,"0")+IFERROR(Y115/H115,"0")+IFERROR(Y116/H116,"0")+IFERROR(Y117/H117,"0")+IFERROR(Y118/H118,"0")</f>
        <v>24.000000000000004</v>
      </c>
      <c r="Z119" s="43">
        <f>IFERROR(IF(Z114="",0,Z114),"0")+IFERROR(IF(Z115="",0,Z115),"0")+IFERROR(IF(Z116="",0,Z116),"0")+IFERROR(IF(Z117="",0,Z117),"0")+IFERROR(IF(Z118="",0,Z118),"0")</f>
        <v>0.21648000000000001</v>
      </c>
      <c r="AA119" s="67"/>
      <c r="AB119" s="67"/>
      <c r="AC119" s="67"/>
      <c r="AD119" s="770"/>
    </row>
    <row r="120" spans="1:68" x14ac:dyDescent="0.2">
      <c r="A120" s="849"/>
      <c r="B120" s="849"/>
      <c r="C120" s="849"/>
      <c r="D120" s="849"/>
      <c r="E120" s="849"/>
      <c r="F120" s="849"/>
      <c r="G120" s="849"/>
      <c r="H120" s="849"/>
      <c r="I120" s="849"/>
      <c r="J120" s="849"/>
      <c r="K120" s="849"/>
      <c r="L120" s="849"/>
      <c r="M120" s="849"/>
      <c r="N120" s="849"/>
      <c r="O120" s="850"/>
      <c r="P120" s="846" t="s">
        <v>40</v>
      </c>
      <c r="Q120" s="847"/>
      <c r="R120" s="847"/>
      <c r="S120" s="847"/>
      <c r="T120" s="847"/>
      <c r="U120" s="847"/>
      <c r="V120" s="848"/>
      <c r="W120" s="42" t="s">
        <v>0</v>
      </c>
      <c r="X120" s="43">
        <f>IFERROR(SUM(X114:X118),"0")</f>
        <v>64.8</v>
      </c>
      <c r="Y120" s="43">
        <f>IFERROR(SUM(Y114:Y118),"0")</f>
        <v>64.800000000000011</v>
      </c>
      <c r="Z120" s="42"/>
      <c r="AA120" s="67"/>
      <c r="AB120" s="67"/>
      <c r="AC120" s="67"/>
      <c r="AD120" s="770"/>
    </row>
    <row r="121" spans="1:68" ht="16.5" customHeight="1" x14ac:dyDescent="0.25">
      <c r="A121" s="840" t="s">
        <v>256</v>
      </c>
      <c r="B121" s="840"/>
      <c r="C121" s="840"/>
      <c r="D121" s="840"/>
      <c r="E121" s="840"/>
      <c r="F121" s="840"/>
      <c r="G121" s="840"/>
      <c r="H121" s="840"/>
      <c r="I121" s="840"/>
      <c r="J121" s="840"/>
      <c r="K121" s="840"/>
      <c r="L121" s="840"/>
      <c r="M121" s="840"/>
      <c r="N121" s="840"/>
      <c r="O121" s="840"/>
      <c r="P121" s="840"/>
      <c r="Q121" s="840"/>
      <c r="R121" s="840"/>
      <c r="S121" s="840"/>
      <c r="T121" s="840"/>
      <c r="U121" s="840"/>
      <c r="V121" s="840"/>
      <c r="W121" s="840"/>
      <c r="X121" s="840"/>
      <c r="Y121" s="840"/>
      <c r="Z121" s="840"/>
      <c r="AA121" s="65"/>
      <c r="AB121" s="65"/>
      <c r="AC121" s="79"/>
      <c r="AD121" s="770"/>
    </row>
    <row r="122" spans="1:68" ht="14.25" customHeight="1" x14ac:dyDescent="0.25">
      <c r="A122" s="841" t="s">
        <v>123</v>
      </c>
      <c r="B122" s="841"/>
      <c r="C122" s="841"/>
      <c r="D122" s="841"/>
      <c r="E122" s="841"/>
      <c r="F122" s="841"/>
      <c r="G122" s="841"/>
      <c r="H122" s="841"/>
      <c r="I122" s="841"/>
      <c r="J122" s="841"/>
      <c r="K122" s="841"/>
      <c r="L122" s="841"/>
      <c r="M122" s="841"/>
      <c r="N122" s="841"/>
      <c r="O122" s="841"/>
      <c r="P122" s="841"/>
      <c r="Q122" s="841"/>
      <c r="R122" s="841"/>
      <c r="S122" s="841"/>
      <c r="T122" s="841"/>
      <c r="U122" s="841"/>
      <c r="V122" s="841"/>
      <c r="W122" s="841"/>
      <c r="X122" s="841"/>
      <c r="Y122" s="841"/>
      <c r="Z122" s="841"/>
      <c r="AA122" s="66"/>
      <c r="AB122" s="66"/>
      <c r="AC122" s="80"/>
      <c r="AD122" s="77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42">
        <v>4680115882133</v>
      </c>
      <c r="E123" s="842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128</v>
      </c>
      <c r="L123" s="37" t="s">
        <v>45</v>
      </c>
      <c r="M123" s="38" t="s">
        <v>127</v>
      </c>
      <c r="N123" s="38"/>
      <c r="O123" s="37">
        <v>50</v>
      </c>
      <c r="P123" s="9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44"/>
      <c r="R123" s="844"/>
      <c r="S123" s="844"/>
      <c r="T123" s="845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D123" s="770"/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42">
        <v>4680115882133</v>
      </c>
      <c r="E124" s="842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128</v>
      </c>
      <c r="L124" s="37" t="s">
        <v>45</v>
      </c>
      <c r="M124" s="38" t="s">
        <v>127</v>
      </c>
      <c r="N124" s="38"/>
      <c r="O124" s="37">
        <v>50</v>
      </c>
      <c r="P124" s="9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44"/>
      <c r="R124" s="844"/>
      <c r="S124" s="844"/>
      <c r="T124" s="845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D124" s="770"/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42">
        <v>4680115880269</v>
      </c>
      <c r="E125" s="842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86</v>
      </c>
      <c r="L125" s="37" t="s">
        <v>45</v>
      </c>
      <c r="M125" s="38" t="s">
        <v>131</v>
      </c>
      <c r="N125" s="38"/>
      <c r="O125" s="37">
        <v>50</v>
      </c>
      <c r="P125" s="9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44"/>
      <c r="R125" s="844"/>
      <c r="S125" s="844"/>
      <c r="T125" s="84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D125" s="770"/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42">
        <v>4680115880429</v>
      </c>
      <c r="E126" s="842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86</v>
      </c>
      <c r="L126" s="37" t="s">
        <v>45</v>
      </c>
      <c r="M126" s="38" t="s">
        <v>131</v>
      </c>
      <c r="N126" s="38"/>
      <c r="O126" s="37">
        <v>50</v>
      </c>
      <c r="P126" s="9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44"/>
      <c r="R126" s="844"/>
      <c r="S126" s="844"/>
      <c r="T126" s="845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D126" s="770"/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42">
        <v>4680115881457</v>
      </c>
      <c r="E127" s="842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86</v>
      </c>
      <c r="L127" s="37" t="s">
        <v>45</v>
      </c>
      <c r="M127" s="38" t="s">
        <v>131</v>
      </c>
      <c r="N127" s="38"/>
      <c r="O127" s="37">
        <v>50</v>
      </c>
      <c r="P127" s="9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44"/>
      <c r="R127" s="844"/>
      <c r="S127" s="844"/>
      <c r="T127" s="845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D127" s="770"/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49"/>
      <c r="B128" s="849"/>
      <c r="C128" s="849"/>
      <c r="D128" s="849"/>
      <c r="E128" s="849"/>
      <c r="F128" s="849"/>
      <c r="G128" s="849"/>
      <c r="H128" s="849"/>
      <c r="I128" s="849"/>
      <c r="J128" s="849"/>
      <c r="K128" s="849"/>
      <c r="L128" s="849"/>
      <c r="M128" s="849"/>
      <c r="N128" s="849"/>
      <c r="O128" s="850"/>
      <c r="P128" s="846" t="s">
        <v>40</v>
      </c>
      <c r="Q128" s="847"/>
      <c r="R128" s="847"/>
      <c r="S128" s="847"/>
      <c r="T128" s="847"/>
      <c r="U128" s="847"/>
      <c r="V128" s="848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  <c r="AD128" s="770"/>
    </row>
    <row r="129" spans="1:68" x14ac:dyDescent="0.2">
      <c r="A129" s="849"/>
      <c r="B129" s="849"/>
      <c r="C129" s="849"/>
      <c r="D129" s="849"/>
      <c r="E129" s="849"/>
      <c r="F129" s="849"/>
      <c r="G129" s="849"/>
      <c r="H129" s="849"/>
      <c r="I129" s="849"/>
      <c r="J129" s="849"/>
      <c r="K129" s="849"/>
      <c r="L129" s="849"/>
      <c r="M129" s="849"/>
      <c r="N129" s="849"/>
      <c r="O129" s="850"/>
      <c r="P129" s="846" t="s">
        <v>40</v>
      </c>
      <c r="Q129" s="847"/>
      <c r="R129" s="847"/>
      <c r="S129" s="847"/>
      <c r="T129" s="847"/>
      <c r="U129" s="847"/>
      <c r="V129" s="848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  <c r="AD129" s="770"/>
    </row>
    <row r="130" spans="1:68" ht="14.25" customHeight="1" x14ac:dyDescent="0.25">
      <c r="A130" s="841" t="s">
        <v>177</v>
      </c>
      <c r="B130" s="841"/>
      <c r="C130" s="841"/>
      <c r="D130" s="841"/>
      <c r="E130" s="841"/>
      <c r="F130" s="841"/>
      <c r="G130" s="841"/>
      <c r="H130" s="841"/>
      <c r="I130" s="841"/>
      <c r="J130" s="841"/>
      <c r="K130" s="841"/>
      <c r="L130" s="841"/>
      <c r="M130" s="841"/>
      <c r="N130" s="841"/>
      <c r="O130" s="841"/>
      <c r="P130" s="841"/>
      <c r="Q130" s="841"/>
      <c r="R130" s="841"/>
      <c r="S130" s="841"/>
      <c r="T130" s="841"/>
      <c r="U130" s="841"/>
      <c r="V130" s="841"/>
      <c r="W130" s="841"/>
      <c r="X130" s="841"/>
      <c r="Y130" s="841"/>
      <c r="Z130" s="841"/>
      <c r="AA130" s="66"/>
      <c r="AB130" s="66"/>
      <c r="AC130" s="80"/>
      <c r="AD130" s="770"/>
    </row>
    <row r="131" spans="1:68" ht="16.5" customHeight="1" x14ac:dyDescent="0.25">
      <c r="A131" s="63" t="s">
        <v>268</v>
      </c>
      <c r="B131" s="63" t="s">
        <v>269</v>
      </c>
      <c r="C131" s="36">
        <v>4301020235</v>
      </c>
      <c r="D131" s="842">
        <v>4680115881488</v>
      </c>
      <c r="E131" s="842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128</v>
      </c>
      <c r="L131" s="37" t="s">
        <v>45</v>
      </c>
      <c r="M131" s="38" t="s">
        <v>127</v>
      </c>
      <c r="N131" s="38"/>
      <c r="O131" s="37">
        <v>50</v>
      </c>
      <c r="P131" s="9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44"/>
      <c r="R131" s="844"/>
      <c r="S131" s="844"/>
      <c r="T131" s="84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D131" s="770"/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268</v>
      </c>
      <c r="B132" s="63" t="s">
        <v>271</v>
      </c>
      <c r="C132" s="36">
        <v>4301020345</v>
      </c>
      <c r="D132" s="842">
        <v>4680115881488</v>
      </c>
      <c r="E132" s="842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128</v>
      </c>
      <c r="L132" s="37" t="s">
        <v>45</v>
      </c>
      <c r="M132" s="38" t="s">
        <v>127</v>
      </c>
      <c r="N132" s="38"/>
      <c r="O132" s="37">
        <v>55</v>
      </c>
      <c r="P132" s="913" t="s">
        <v>272</v>
      </c>
      <c r="Q132" s="844"/>
      <c r="R132" s="844"/>
      <c r="S132" s="844"/>
      <c r="T132" s="84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273</v>
      </c>
      <c r="AD132" s="770"/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275</v>
      </c>
      <c r="C133" s="36">
        <v>4301020258</v>
      </c>
      <c r="D133" s="842">
        <v>4680115882775</v>
      </c>
      <c r="E133" s="842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131</v>
      </c>
      <c r="N133" s="38"/>
      <c r="O133" s="37">
        <v>50</v>
      </c>
      <c r="P133" s="9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44"/>
      <c r="R133" s="844"/>
      <c r="S133" s="844"/>
      <c r="T133" s="845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D133" s="770"/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274</v>
      </c>
      <c r="B134" s="63" t="s">
        <v>276</v>
      </c>
      <c r="C134" s="36">
        <v>4301020346</v>
      </c>
      <c r="D134" s="842">
        <v>4680115882775</v>
      </c>
      <c r="E134" s="842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81</v>
      </c>
      <c r="L134" s="37" t="s">
        <v>45</v>
      </c>
      <c r="M134" s="38" t="s">
        <v>127</v>
      </c>
      <c r="N134" s="38"/>
      <c r="O134" s="37">
        <v>55</v>
      </c>
      <c r="P134" s="915" t="s">
        <v>277</v>
      </c>
      <c r="Q134" s="844"/>
      <c r="R134" s="844"/>
      <c r="S134" s="844"/>
      <c r="T134" s="845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273</v>
      </c>
      <c r="AD134" s="770"/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278</v>
      </c>
      <c r="B135" s="63" t="s">
        <v>279</v>
      </c>
      <c r="C135" s="36">
        <v>4301020344</v>
      </c>
      <c r="D135" s="842">
        <v>4680115880658</v>
      </c>
      <c r="E135" s="842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86</v>
      </c>
      <c r="L135" s="37" t="s">
        <v>45</v>
      </c>
      <c r="M135" s="38" t="s">
        <v>127</v>
      </c>
      <c r="N135" s="38"/>
      <c r="O135" s="37">
        <v>55</v>
      </c>
      <c r="P135" s="916" t="s">
        <v>280</v>
      </c>
      <c r="Q135" s="844"/>
      <c r="R135" s="844"/>
      <c r="S135" s="844"/>
      <c r="T135" s="845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273</v>
      </c>
      <c r="AD135" s="770"/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49"/>
      <c r="B136" s="849"/>
      <c r="C136" s="849"/>
      <c r="D136" s="849"/>
      <c r="E136" s="849"/>
      <c r="F136" s="849"/>
      <c r="G136" s="849"/>
      <c r="H136" s="849"/>
      <c r="I136" s="849"/>
      <c r="J136" s="849"/>
      <c r="K136" s="849"/>
      <c r="L136" s="849"/>
      <c r="M136" s="849"/>
      <c r="N136" s="849"/>
      <c r="O136" s="850"/>
      <c r="P136" s="846" t="s">
        <v>40</v>
      </c>
      <c r="Q136" s="847"/>
      <c r="R136" s="847"/>
      <c r="S136" s="847"/>
      <c r="T136" s="847"/>
      <c r="U136" s="847"/>
      <c r="V136" s="848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  <c r="AD136" s="770"/>
    </row>
    <row r="137" spans="1:68" x14ac:dyDescent="0.2">
      <c r="A137" s="849"/>
      <c r="B137" s="849"/>
      <c r="C137" s="849"/>
      <c r="D137" s="849"/>
      <c r="E137" s="849"/>
      <c r="F137" s="849"/>
      <c r="G137" s="849"/>
      <c r="H137" s="849"/>
      <c r="I137" s="849"/>
      <c r="J137" s="849"/>
      <c r="K137" s="849"/>
      <c r="L137" s="849"/>
      <c r="M137" s="849"/>
      <c r="N137" s="849"/>
      <c r="O137" s="850"/>
      <c r="P137" s="846" t="s">
        <v>40</v>
      </c>
      <c r="Q137" s="847"/>
      <c r="R137" s="847"/>
      <c r="S137" s="847"/>
      <c r="T137" s="847"/>
      <c r="U137" s="847"/>
      <c r="V137" s="848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  <c r="AD137" s="770"/>
    </row>
    <row r="138" spans="1:68" ht="14.25" customHeight="1" x14ac:dyDescent="0.25">
      <c r="A138" s="841" t="s">
        <v>82</v>
      </c>
      <c r="B138" s="841"/>
      <c r="C138" s="841"/>
      <c r="D138" s="841"/>
      <c r="E138" s="841"/>
      <c r="F138" s="841"/>
      <c r="G138" s="841"/>
      <c r="H138" s="841"/>
      <c r="I138" s="841"/>
      <c r="J138" s="841"/>
      <c r="K138" s="841"/>
      <c r="L138" s="841"/>
      <c r="M138" s="841"/>
      <c r="N138" s="841"/>
      <c r="O138" s="841"/>
      <c r="P138" s="841"/>
      <c r="Q138" s="841"/>
      <c r="R138" s="841"/>
      <c r="S138" s="841"/>
      <c r="T138" s="841"/>
      <c r="U138" s="841"/>
      <c r="V138" s="841"/>
      <c r="W138" s="841"/>
      <c r="X138" s="841"/>
      <c r="Y138" s="841"/>
      <c r="Z138" s="841"/>
      <c r="AA138" s="66"/>
      <c r="AB138" s="66"/>
      <c r="AC138" s="80"/>
      <c r="AD138" s="770"/>
    </row>
    <row r="139" spans="1:68" ht="27" customHeight="1" x14ac:dyDescent="0.25">
      <c r="A139" s="63" t="s">
        <v>281</v>
      </c>
      <c r="B139" s="63" t="s">
        <v>282</v>
      </c>
      <c r="C139" s="36">
        <v>4301051360</v>
      </c>
      <c r="D139" s="842">
        <v>4607091385168</v>
      </c>
      <c r="E139" s="842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128</v>
      </c>
      <c r="L139" s="37" t="s">
        <v>45</v>
      </c>
      <c r="M139" s="38" t="s">
        <v>131</v>
      </c>
      <c r="N139" s="38"/>
      <c r="O139" s="37">
        <v>45</v>
      </c>
      <c r="P139" s="9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44"/>
      <c r="R139" s="844"/>
      <c r="S139" s="844"/>
      <c r="T139" s="845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D139" s="770"/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customHeight="1" x14ac:dyDescent="0.25">
      <c r="A140" s="63" t="s">
        <v>281</v>
      </c>
      <c r="B140" s="63" t="s">
        <v>284</v>
      </c>
      <c r="C140" s="36">
        <v>4301051612</v>
      </c>
      <c r="D140" s="842">
        <v>4607091385168</v>
      </c>
      <c r="E140" s="842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128</v>
      </c>
      <c r="L140" s="37" t="s">
        <v>45</v>
      </c>
      <c r="M140" s="38" t="s">
        <v>80</v>
      </c>
      <c r="N140" s="38"/>
      <c r="O140" s="37">
        <v>45</v>
      </c>
      <c r="P140" s="9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44"/>
      <c r="R140" s="844"/>
      <c r="S140" s="844"/>
      <c r="T140" s="845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D140" s="770"/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286</v>
      </c>
      <c r="B141" s="63" t="s">
        <v>287</v>
      </c>
      <c r="C141" s="36">
        <v>4301051742</v>
      </c>
      <c r="D141" s="842">
        <v>4680115884540</v>
      </c>
      <c r="E141" s="842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128</v>
      </c>
      <c r="L141" s="37" t="s">
        <v>45</v>
      </c>
      <c r="M141" s="38" t="s">
        <v>131</v>
      </c>
      <c r="N141" s="38"/>
      <c r="O141" s="37">
        <v>45</v>
      </c>
      <c r="P141" s="919" t="s">
        <v>288</v>
      </c>
      <c r="Q141" s="844"/>
      <c r="R141" s="844"/>
      <c r="S141" s="844"/>
      <c r="T141" s="845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289</v>
      </c>
      <c r="AD141" s="770"/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290</v>
      </c>
      <c r="B142" s="63" t="s">
        <v>291</v>
      </c>
      <c r="C142" s="36">
        <v>4301051362</v>
      </c>
      <c r="D142" s="842">
        <v>4607091383256</v>
      </c>
      <c r="E142" s="842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86</v>
      </c>
      <c r="L142" s="37" t="s">
        <v>45</v>
      </c>
      <c r="M142" s="38" t="s">
        <v>131</v>
      </c>
      <c r="N142" s="38"/>
      <c r="O142" s="37">
        <v>45</v>
      </c>
      <c r="P142" s="9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44"/>
      <c r="R142" s="844"/>
      <c r="S142" s="844"/>
      <c r="T142" s="845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D142" s="770"/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293</v>
      </c>
      <c r="B143" s="63" t="s">
        <v>294</v>
      </c>
      <c r="C143" s="36">
        <v>4301051358</v>
      </c>
      <c r="D143" s="842">
        <v>4607091385748</v>
      </c>
      <c r="E143" s="842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86</v>
      </c>
      <c r="L143" s="37" t="s">
        <v>45</v>
      </c>
      <c r="M143" s="38" t="s">
        <v>131</v>
      </c>
      <c r="N143" s="38"/>
      <c r="O143" s="37">
        <v>45</v>
      </c>
      <c r="P143" s="9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44"/>
      <c r="R143" s="844"/>
      <c r="S143" s="844"/>
      <c r="T143" s="845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292</v>
      </c>
      <c r="AD143" s="770"/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295</v>
      </c>
      <c r="B144" s="63" t="s">
        <v>296</v>
      </c>
      <c r="C144" s="36">
        <v>4301051740</v>
      </c>
      <c r="D144" s="842">
        <v>4680115884533</v>
      </c>
      <c r="E144" s="842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86</v>
      </c>
      <c r="L144" s="37" t="s">
        <v>45</v>
      </c>
      <c r="M144" s="38" t="s">
        <v>131</v>
      </c>
      <c r="N144" s="38"/>
      <c r="O144" s="37">
        <v>45</v>
      </c>
      <c r="P144" s="9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44"/>
      <c r="R144" s="844"/>
      <c r="S144" s="844"/>
      <c r="T144" s="845"/>
      <c r="U144" s="39" t="s">
        <v>45</v>
      </c>
      <c r="V144" s="39" t="s">
        <v>45</v>
      </c>
      <c r="W144" s="40" t="s">
        <v>0</v>
      </c>
      <c r="X144" s="58">
        <v>43.199999999999996</v>
      </c>
      <c r="Y144" s="55">
        <f t="shared" si="26"/>
        <v>43.2</v>
      </c>
      <c r="Z144" s="41">
        <f>IFERROR(IF(Y144=0,"",ROUNDUP(Y144/H144,0)*0.00753),"")</f>
        <v>0.18071999999999999</v>
      </c>
      <c r="AA144" s="68" t="s">
        <v>45</v>
      </c>
      <c r="AB144" s="69" t="s">
        <v>45</v>
      </c>
      <c r="AC144" s="230" t="s">
        <v>297</v>
      </c>
      <c r="AD144" s="770"/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47.999999999999993</v>
      </c>
      <c r="BN144" s="78">
        <f t="shared" si="28"/>
        <v>48</v>
      </c>
      <c r="BO144" s="78">
        <f t="shared" si="29"/>
        <v>0.15384615384615383</v>
      </c>
      <c r="BP144" s="78">
        <f t="shared" si="30"/>
        <v>0.15384615384615385</v>
      </c>
    </row>
    <row r="145" spans="1:68" ht="37.5" customHeight="1" x14ac:dyDescent="0.25">
      <c r="A145" s="63" t="s">
        <v>298</v>
      </c>
      <c r="B145" s="63" t="s">
        <v>299</v>
      </c>
      <c r="C145" s="36">
        <v>4301051480</v>
      </c>
      <c r="D145" s="842">
        <v>4680115882645</v>
      </c>
      <c r="E145" s="842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86</v>
      </c>
      <c r="L145" s="37" t="s">
        <v>45</v>
      </c>
      <c r="M145" s="38" t="s">
        <v>80</v>
      </c>
      <c r="N145" s="38"/>
      <c r="O145" s="37">
        <v>40</v>
      </c>
      <c r="P145" s="9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44"/>
      <c r="R145" s="844"/>
      <c r="S145" s="844"/>
      <c r="T145" s="845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300</v>
      </c>
      <c r="AD145" s="770"/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849"/>
      <c r="B146" s="849"/>
      <c r="C146" s="849"/>
      <c r="D146" s="849"/>
      <c r="E146" s="849"/>
      <c r="F146" s="849"/>
      <c r="G146" s="849"/>
      <c r="H146" s="849"/>
      <c r="I146" s="849"/>
      <c r="J146" s="849"/>
      <c r="K146" s="849"/>
      <c r="L146" s="849"/>
      <c r="M146" s="849"/>
      <c r="N146" s="849"/>
      <c r="O146" s="850"/>
      <c r="P146" s="846" t="s">
        <v>40</v>
      </c>
      <c r="Q146" s="847"/>
      <c r="R146" s="847"/>
      <c r="S146" s="847"/>
      <c r="T146" s="847"/>
      <c r="U146" s="847"/>
      <c r="V146" s="848"/>
      <c r="W146" s="42" t="s">
        <v>39</v>
      </c>
      <c r="X146" s="43">
        <f>IFERROR(X139/H139,"0")+IFERROR(X140/H140,"0")+IFERROR(X141/H141,"0")+IFERROR(X142/H142,"0")+IFERROR(X143/H143,"0")+IFERROR(X144/H144,"0")+IFERROR(X145/H145,"0")</f>
        <v>23.999999999999996</v>
      </c>
      <c r="Y146" s="43">
        <f>IFERROR(Y139/H139,"0")+IFERROR(Y140/H140,"0")+IFERROR(Y141/H141,"0")+IFERROR(Y142/H142,"0")+IFERROR(Y143/H143,"0")+IFERROR(Y144/H144,"0")+IFERROR(Y145/H145,"0")</f>
        <v>24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0.18071999999999999</v>
      </c>
      <c r="AA146" s="67"/>
      <c r="AB146" s="67"/>
      <c r="AC146" s="67"/>
      <c r="AD146" s="770"/>
    </row>
    <row r="147" spans="1:68" x14ac:dyDescent="0.2">
      <c r="A147" s="849"/>
      <c r="B147" s="849"/>
      <c r="C147" s="849"/>
      <c r="D147" s="849"/>
      <c r="E147" s="849"/>
      <c r="F147" s="849"/>
      <c r="G147" s="849"/>
      <c r="H147" s="849"/>
      <c r="I147" s="849"/>
      <c r="J147" s="849"/>
      <c r="K147" s="849"/>
      <c r="L147" s="849"/>
      <c r="M147" s="849"/>
      <c r="N147" s="849"/>
      <c r="O147" s="850"/>
      <c r="P147" s="846" t="s">
        <v>40</v>
      </c>
      <c r="Q147" s="847"/>
      <c r="R147" s="847"/>
      <c r="S147" s="847"/>
      <c r="T147" s="847"/>
      <c r="U147" s="847"/>
      <c r="V147" s="848"/>
      <c r="W147" s="42" t="s">
        <v>0</v>
      </c>
      <c r="X147" s="43">
        <f>IFERROR(SUM(X139:X145),"0")</f>
        <v>43.199999999999996</v>
      </c>
      <c r="Y147" s="43">
        <f>IFERROR(SUM(Y139:Y145),"0")</f>
        <v>43.2</v>
      </c>
      <c r="Z147" s="42"/>
      <c r="AA147" s="67"/>
      <c r="AB147" s="67"/>
      <c r="AC147" s="67"/>
      <c r="AD147" s="770"/>
    </row>
    <row r="148" spans="1:68" ht="14.25" customHeight="1" x14ac:dyDescent="0.25">
      <c r="A148" s="841" t="s">
        <v>223</v>
      </c>
      <c r="B148" s="841"/>
      <c r="C148" s="841"/>
      <c r="D148" s="841"/>
      <c r="E148" s="841"/>
      <c r="F148" s="841"/>
      <c r="G148" s="841"/>
      <c r="H148" s="841"/>
      <c r="I148" s="841"/>
      <c r="J148" s="841"/>
      <c r="K148" s="841"/>
      <c r="L148" s="841"/>
      <c r="M148" s="841"/>
      <c r="N148" s="841"/>
      <c r="O148" s="841"/>
      <c r="P148" s="841"/>
      <c r="Q148" s="841"/>
      <c r="R148" s="841"/>
      <c r="S148" s="841"/>
      <c r="T148" s="841"/>
      <c r="U148" s="841"/>
      <c r="V148" s="841"/>
      <c r="W148" s="841"/>
      <c r="X148" s="841"/>
      <c r="Y148" s="841"/>
      <c r="Z148" s="841"/>
      <c r="AA148" s="66"/>
      <c r="AB148" s="66"/>
      <c r="AC148" s="80"/>
      <c r="AD148" s="770"/>
    </row>
    <row r="149" spans="1:68" ht="37.5" customHeight="1" x14ac:dyDescent="0.25">
      <c r="A149" s="63" t="s">
        <v>301</v>
      </c>
      <c r="B149" s="63" t="s">
        <v>302</v>
      </c>
      <c r="C149" s="36">
        <v>4301060356</v>
      </c>
      <c r="D149" s="842">
        <v>4680115882652</v>
      </c>
      <c r="E149" s="842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86</v>
      </c>
      <c r="L149" s="37" t="s">
        <v>45</v>
      </c>
      <c r="M149" s="38" t="s">
        <v>80</v>
      </c>
      <c r="N149" s="38"/>
      <c r="O149" s="37">
        <v>40</v>
      </c>
      <c r="P149" s="92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44"/>
      <c r="R149" s="844"/>
      <c r="S149" s="844"/>
      <c r="T149" s="845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303</v>
      </c>
      <c r="AD149" s="770"/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304</v>
      </c>
      <c r="B150" s="63" t="s">
        <v>305</v>
      </c>
      <c r="C150" s="36">
        <v>4301060309</v>
      </c>
      <c r="D150" s="842">
        <v>4680115880238</v>
      </c>
      <c r="E150" s="842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86</v>
      </c>
      <c r="L150" s="37" t="s">
        <v>45</v>
      </c>
      <c r="M150" s="38" t="s">
        <v>80</v>
      </c>
      <c r="N150" s="38"/>
      <c r="O150" s="37">
        <v>40</v>
      </c>
      <c r="P150" s="9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44"/>
      <c r="R150" s="844"/>
      <c r="S150" s="844"/>
      <c r="T150" s="845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306</v>
      </c>
      <c r="AD150" s="770"/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49"/>
      <c r="B151" s="849"/>
      <c r="C151" s="849"/>
      <c r="D151" s="849"/>
      <c r="E151" s="849"/>
      <c r="F151" s="849"/>
      <c r="G151" s="849"/>
      <c r="H151" s="849"/>
      <c r="I151" s="849"/>
      <c r="J151" s="849"/>
      <c r="K151" s="849"/>
      <c r="L151" s="849"/>
      <c r="M151" s="849"/>
      <c r="N151" s="849"/>
      <c r="O151" s="850"/>
      <c r="P151" s="846" t="s">
        <v>40</v>
      </c>
      <c r="Q151" s="847"/>
      <c r="R151" s="847"/>
      <c r="S151" s="847"/>
      <c r="T151" s="847"/>
      <c r="U151" s="847"/>
      <c r="V151" s="848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  <c r="AD151" s="770"/>
    </row>
    <row r="152" spans="1:68" x14ac:dyDescent="0.2">
      <c r="A152" s="849"/>
      <c r="B152" s="849"/>
      <c r="C152" s="849"/>
      <c r="D152" s="849"/>
      <c r="E152" s="849"/>
      <c r="F152" s="849"/>
      <c r="G152" s="849"/>
      <c r="H152" s="849"/>
      <c r="I152" s="849"/>
      <c r="J152" s="849"/>
      <c r="K152" s="849"/>
      <c r="L152" s="849"/>
      <c r="M152" s="849"/>
      <c r="N152" s="849"/>
      <c r="O152" s="850"/>
      <c r="P152" s="846" t="s">
        <v>40</v>
      </c>
      <c r="Q152" s="847"/>
      <c r="R152" s="847"/>
      <c r="S152" s="847"/>
      <c r="T152" s="847"/>
      <c r="U152" s="847"/>
      <c r="V152" s="848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  <c r="AD152" s="770"/>
    </row>
    <row r="153" spans="1:68" ht="16.5" customHeight="1" x14ac:dyDescent="0.25">
      <c r="A153" s="840" t="s">
        <v>307</v>
      </c>
      <c r="B153" s="840"/>
      <c r="C153" s="840"/>
      <c r="D153" s="840"/>
      <c r="E153" s="840"/>
      <c r="F153" s="840"/>
      <c r="G153" s="840"/>
      <c r="H153" s="840"/>
      <c r="I153" s="840"/>
      <c r="J153" s="840"/>
      <c r="K153" s="840"/>
      <c r="L153" s="840"/>
      <c r="M153" s="840"/>
      <c r="N153" s="840"/>
      <c r="O153" s="840"/>
      <c r="P153" s="840"/>
      <c r="Q153" s="840"/>
      <c r="R153" s="840"/>
      <c r="S153" s="840"/>
      <c r="T153" s="840"/>
      <c r="U153" s="840"/>
      <c r="V153" s="840"/>
      <c r="W153" s="840"/>
      <c r="X153" s="840"/>
      <c r="Y153" s="840"/>
      <c r="Z153" s="840"/>
      <c r="AA153" s="65"/>
      <c r="AB153" s="65"/>
      <c r="AC153" s="79"/>
      <c r="AD153" s="770"/>
    </row>
    <row r="154" spans="1:68" ht="14.25" customHeight="1" x14ac:dyDescent="0.25">
      <c r="A154" s="841" t="s">
        <v>123</v>
      </c>
      <c r="B154" s="841"/>
      <c r="C154" s="841"/>
      <c r="D154" s="841"/>
      <c r="E154" s="841"/>
      <c r="F154" s="841"/>
      <c r="G154" s="841"/>
      <c r="H154" s="841"/>
      <c r="I154" s="841"/>
      <c r="J154" s="841"/>
      <c r="K154" s="841"/>
      <c r="L154" s="841"/>
      <c r="M154" s="841"/>
      <c r="N154" s="841"/>
      <c r="O154" s="841"/>
      <c r="P154" s="841"/>
      <c r="Q154" s="841"/>
      <c r="R154" s="841"/>
      <c r="S154" s="841"/>
      <c r="T154" s="841"/>
      <c r="U154" s="841"/>
      <c r="V154" s="841"/>
      <c r="W154" s="841"/>
      <c r="X154" s="841"/>
      <c r="Y154" s="841"/>
      <c r="Z154" s="841"/>
      <c r="AA154" s="66"/>
      <c r="AB154" s="66"/>
      <c r="AC154" s="80"/>
      <c r="AD154" s="770"/>
    </row>
    <row r="155" spans="1:68" ht="27" customHeight="1" x14ac:dyDescent="0.25">
      <c r="A155" s="63" t="s">
        <v>308</v>
      </c>
      <c r="B155" s="63" t="s">
        <v>309</v>
      </c>
      <c r="C155" s="36">
        <v>4301011562</v>
      </c>
      <c r="D155" s="842">
        <v>4680115882577</v>
      </c>
      <c r="E155" s="842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86</v>
      </c>
      <c r="L155" s="37" t="s">
        <v>45</v>
      </c>
      <c r="M155" s="38" t="s">
        <v>117</v>
      </c>
      <c r="N155" s="38"/>
      <c r="O155" s="37">
        <v>90</v>
      </c>
      <c r="P155" s="9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44"/>
      <c r="R155" s="844"/>
      <c r="S155" s="844"/>
      <c r="T155" s="845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310</v>
      </c>
      <c r="AD155" s="770"/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308</v>
      </c>
      <c r="B156" s="63" t="s">
        <v>311</v>
      </c>
      <c r="C156" s="36">
        <v>4301011564</v>
      </c>
      <c r="D156" s="842">
        <v>4680115882577</v>
      </c>
      <c r="E156" s="842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86</v>
      </c>
      <c r="L156" s="37" t="s">
        <v>45</v>
      </c>
      <c r="M156" s="38" t="s">
        <v>117</v>
      </c>
      <c r="N156" s="38"/>
      <c r="O156" s="37">
        <v>90</v>
      </c>
      <c r="P156" s="9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44"/>
      <c r="R156" s="844"/>
      <c r="S156" s="844"/>
      <c r="T156" s="845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310</v>
      </c>
      <c r="AD156" s="770"/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49"/>
      <c r="B157" s="849"/>
      <c r="C157" s="849"/>
      <c r="D157" s="849"/>
      <c r="E157" s="849"/>
      <c r="F157" s="849"/>
      <c r="G157" s="849"/>
      <c r="H157" s="849"/>
      <c r="I157" s="849"/>
      <c r="J157" s="849"/>
      <c r="K157" s="849"/>
      <c r="L157" s="849"/>
      <c r="M157" s="849"/>
      <c r="N157" s="849"/>
      <c r="O157" s="850"/>
      <c r="P157" s="846" t="s">
        <v>40</v>
      </c>
      <c r="Q157" s="847"/>
      <c r="R157" s="847"/>
      <c r="S157" s="847"/>
      <c r="T157" s="847"/>
      <c r="U157" s="847"/>
      <c r="V157" s="848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  <c r="AD157" s="770"/>
    </row>
    <row r="158" spans="1:68" x14ac:dyDescent="0.2">
      <c r="A158" s="849"/>
      <c r="B158" s="849"/>
      <c r="C158" s="849"/>
      <c r="D158" s="849"/>
      <c r="E158" s="849"/>
      <c r="F158" s="849"/>
      <c r="G158" s="849"/>
      <c r="H158" s="849"/>
      <c r="I158" s="849"/>
      <c r="J158" s="849"/>
      <c r="K158" s="849"/>
      <c r="L158" s="849"/>
      <c r="M158" s="849"/>
      <c r="N158" s="849"/>
      <c r="O158" s="850"/>
      <c r="P158" s="846" t="s">
        <v>40</v>
      </c>
      <c r="Q158" s="847"/>
      <c r="R158" s="847"/>
      <c r="S158" s="847"/>
      <c r="T158" s="847"/>
      <c r="U158" s="847"/>
      <c r="V158" s="848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  <c r="AD158" s="770"/>
    </row>
    <row r="159" spans="1:68" ht="14.25" customHeight="1" x14ac:dyDescent="0.25">
      <c r="A159" s="841" t="s">
        <v>76</v>
      </c>
      <c r="B159" s="841"/>
      <c r="C159" s="841"/>
      <c r="D159" s="841"/>
      <c r="E159" s="841"/>
      <c r="F159" s="841"/>
      <c r="G159" s="841"/>
      <c r="H159" s="841"/>
      <c r="I159" s="841"/>
      <c r="J159" s="841"/>
      <c r="K159" s="841"/>
      <c r="L159" s="841"/>
      <c r="M159" s="841"/>
      <c r="N159" s="841"/>
      <c r="O159" s="841"/>
      <c r="P159" s="841"/>
      <c r="Q159" s="841"/>
      <c r="R159" s="841"/>
      <c r="S159" s="841"/>
      <c r="T159" s="841"/>
      <c r="U159" s="841"/>
      <c r="V159" s="841"/>
      <c r="W159" s="841"/>
      <c r="X159" s="841"/>
      <c r="Y159" s="841"/>
      <c r="Z159" s="841"/>
      <c r="AA159" s="66"/>
      <c r="AB159" s="66"/>
      <c r="AC159" s="80"/>
      <c r="AD159" s="770"/>
    </row>
    <row r="160" spans="1:68" ht="27" customHeight="1" x14ac:dyDescent="0.25">
      <c r="A160" s="63" t="s">
        <v>312</v>
      </c>
      <c r="B160" s="63" t="s">
        <v>313</v>
      </c>
      <c r="C160" s="36">
        <v>4301031235</v>
      </c>
      <c r="D160" s="842">
        <v>4680115883444</v>
      </c>
      <c r="E160" s="842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86</v>
      </c>
      <c r="L160" s="37" t="s">
        <v>45</v>
      </c>
      <c r="M160" s="38" t="s">
        <v>117</v>
      </c>
      <c r="N160" s="38"/>
      <c r="O160" s="37">
        <v>90</v>
      </c>
      <c r="P160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44"/>
      <c r="R160" s="844"/>
      <c r="S160" s="844"/>
      <c r="T160" s="845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314</v>
      </c>
      <c r="AD160" s="770"/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312</v>
      </c>
      <c r="B161" s="63" t="s">
        <v>315</v>
      </c>
      <c r="C161" s="36">
        <v>4301031234</v>
      </c>
      <c r="D161" s="842">
        <v>4680115883444</v>
      </c>
      <c r="E161" s="842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86</v>
      </c>
      <c r="L161" s="37" t="s">
        <v>45</v>
      </c>
      <c r="M161" s="38" t="s">
        <v>117</v>
      </c>
      <c r="N161" s="38"/>
      <c r="O161" s="37">
        <v>90</v>
      </c>
      <c r="P161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44"/>
      <c r="R161" s="844"/>
      <c r="S161" s="844"/>
      <c r="T161" s="845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314</v>
      </c>
      <c r="AD161" s="770"/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49"/>
      <c r="B162" s="849"/>
      <c r="C162" s="849"/>
      <c r="D162" s="849"/>
      <c r="E162" s="849"/>
      <c r="F162" s="849"/>
      <c r="G162" s="849"/>
      <c r="H162" s="849"/>
      <c r="I162" s="849"/>
      <c r="J162" s="849"/>
      <c r="K162" s="849"/>
      <c r="L162" s="849"/>
      <c r="M162" s="849"/>
      <c r="N162" s="849"/>
      <c r="O162" s="850"/>
      <c r="P162" s="846" t="s">
        <v>40</v>
      </c>
      <c r="Q162" s="847"/>
      <c r="R162" s="847"/>
      <c r="S162" s="847"/>
      <c r="T162" s="847"/>
      <c r="U162" s="847"/>
      <c r="V162" s="848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  <c r="AD162" s="770"/>
    </row>
    <row r="163" spans="1:68" x14ac:dyDescent="0.2">
      <c r="A163" s="849"/>
      <c r="B163" s="849"/>
      <c r="C163" s="849"/>
      <c r="D163" s="849"/>
      <c r="E163" s="849"/>
      <c r="F163" s="849"/>
      <c r="G163" s="849"/>
      <c r="H163" s="849"/>
      <c r="I163" s="849"/>
      <c r="J163" s="849"/>
      <c r="K163" s="849"/>
      <c r="L163" s="849"/>
      <c r="M163" s="849"/>
      <c r="N163" s="849"/>
      <c r="O163" s="850"/>
      <c r="P163" s="846" t="s">
        <v>40</v>
      </c>
      <c r="Q163" s="847"/>
      <c r="R163" s="847"/>
      <c r="S163" s="847"/>
      <c r="T163" s="847"/>
      <c r="U163" s="847"/>
      <c r="V163" s="848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  <c r="AD163" s="770"/>
    </row>
    <row r="164" spans="1:68" ht="14.25" customHeight="1" x14ac:dyDescent="0.25">
      <c r="A164" s="841" t="s">
        <v>82</v>
      </c>
      <c r="B164" s="841"/>
      <c r="C164" s="841"/>
      <c r="D164" s="841"/>
      <c r="E164" s="841"/>
      <c r="F164" s="841"/>
      <c r="G164" s="841"/>
      <c r="H164" s="841"/>
      <c r="I164" s="841"/>
      <c r="J164" s="841"/>
      <c r="K164" s="841"/>
      <c r="L164" s="841"/>
      <c r="M164" s="841"/>
      <c r="N164" s="841"/>
      <c r="O164" s="841"/>
      <c r="P164" s="841"/>
      <c r="Q164" s="841"/>
      <c r="R164" s="841"/>
      <c r="S164" s="841"/>
      <c r="T164" s="841"/>
      <c r="U164" s="841"/>
      <c r="V164" s="841"/>
      <c r="W164" s="841"/>
      <c r="X164" s="841"/>
      <c r="Y164" s="841"/>
      <c r="Z164" s="841"/>
      <c r="AA164" s="66"/>
      <c r="AB164" s="66"/>
      <c r="AC164" s="80"/>
      <c r="AD164" s="770"/>
    </row>
    <row r="165" spans="1:68" ht="16.5" customHeight="1" x14ac:dyDescent="0.25">
      <c r="A165" s="63" t="s">
        <v>316</v>
      </c>
      <c r="B165" s="63" t="s">
        <v>317</v>
      </c>
      <c r="C165" s="36">
        <v>4301051477</v>
      </c>
      <c r="D165" s="842">
        <v>4680115882584</v>
      </c>
      <c r="E165" s="842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86</v>
      </c>
      <c r="L165" s="37" t="s">
        <v>45</v>
      </c>
      <c r="M165" s="38" t="s">
        <v>117</v>
      </c>
      <c r="N165" s="38"/>
      <c r="O165" s="37">
        <v>60</v>
      </c>
      <c r="P165" s="9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44"/>
      <c r="R165" s="844"/>
      <c r="S165" s="844"/>
      <c r="T165" s="84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310</v>
      </c>
      <c r="AD165" s="770"/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316</v>
      </c>
      <c r="B166" s="63" t="s">
        <v>318</v>
      </c>
      <c r="C166" s="36">
        <v>4301051476</v>
      </c>
      <c r="D166" s="842">
        <v>4680115882584</v>
      </c>
      <c r="E166" s="842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86</v>
      </c>
      <c r="L166" s="37" t="s">
        <v>45</v>
      </c>
      <c r="M166" s="38" t="s">
        <v>117</v>
      </c>
      <c r="N166" s="38"/>
      <c r="O166" s="37">
        <v>60</v>
      </c>
      <c r="P166" s="9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44"/>
      <c r="R166" s="844"/>
      <c r="S166" s="844"/>
      <c r="T166" s="845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310</v>
      </c>
      <c r="AD166" s="770"/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49"/>
      <c r="B167" s="849"/>
      <c r="C167" s="849"/>
      <c r="D167" s="849"/>
      <c r="E167" s="849"/>
      <c r="F167" s="849"/>
      <c r="G167" s="849"/>
      <c r="H167" s="849"/>
      <c r="I167" s="849"/>
      <c r="J167" s="849"/>
      <c r="K167" s="849"/>
      <c r="L167" s="849"/>
      <c r="M167" s="849"/>
      <c r="N167" s="849"/>
      <c r="O167" s="850"/>
      <c r="P167" s="846" t="s">
        <v>40</v>
      </c>
      <c r="Q167" s="847"/>
      <c r="R167" s="847"/>
      <c r="S167" s="847"/>
      <c r="T167" s="847"/>
      <c r="U167" s="847"/>
      <c r="V167" s="848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  <c r="AD167" s="770"/>
    </row>
    <row r="168" spans="1:68" x14ac:dyDescent="0.2">
      <c r="A168" s="849"/>
      <c r="B168" s="849"/>
      <c r="C168" s="849"/>
      <c r="D168" s="849"/>
      <c r="E168" s="849"/>
      <c r="F168" s="849"/>
      <c r="G168" s="849"/>
      <c r="H168" s="849"/>
      <c r="I168" s="849"/>
      <c r="J168" s="849"/>
      <c r="K168" s="849"/>
      <c r="L168" s="849"/>
      <c r="M168" s="849"/>
      <c r="N168" s="849"/>
      <c r="O168" s="850"/>
      <c r="P168" s="846" t="s">
        <v>40</v>
      </c>
      <c r="Q168" s="847"/>
      <c r="R168" s="847"/>
      <c r="S168" s="847"/>
      <c r="T168" s="847"/>
      <c r="U168" s="847"/>
      <c r="V168" s="848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  <c r="AD168" s="770"/>
    </row>
    <row r="169" spans="1:68" ht="16.5" customHeight="1" x14ac:dyDescent="0.25">
      <c r="A169" s="840" t="s">
        <v>121</v>
      </c>
      <c r="B169" s="840"/>
      <c r="C169" s="840"/>
      <c r="D169" s="840"/>
      <c r="E169" s="840"/>
      <c r="F169" s="840"/>
      <c r="G169" s="840"/>
      <c r="H169" s="840"/>
      <c r="I169" s="840"/>
      <c r="J169" s="840"/>
      <c r="K169" s="840"/>
      <c r="L169" s="840"/>
      <c r="M169" s="840"/>
      <c r="N169" s="840"/>
      <c r="O169" s="840"/>
      <c r="P169" s="840"/>
      <c r="Q169" s="840"/>
      <c r="R169" s="840"/>
      <c r="S169" s="840"/>
      <c r="T169" s="840"/>
      <c r="U169" s="840"/>
      <c r="V169" s="840"/>
      <c r="W169" s="840"/>
      <c r="X169" s="840"/>
      <c r="Y169" s="840"/>
      <c r="Z169" s="840"/>
      <c r="AA169" s="65"/>
      <c r="AB169" s="65"/>
      <c r="AC169" s="79"/>
      <c r="AD169" s="770"/>
    </row>
    <row r="170" spans="1:68" ht="14.25" customHeight="1" x14ac:dyDescent="0.25">
      <c r="A170" s="841" t="s">
        <v>123</v>
      </c>
      <c r="B170" s="841"/>
      <c r="C170" s="841"/>
      <c r="D170" s="841"/>
      <c r="E170" s="841"/>
      <c r="F170" s="841"/>
      <c r="G170" s="841"/>
      <c r="H170" s="841"/>
      <c r="I170" s="841"/>
      <c r="J170" s="841"/>
      <c r="K170" s="841"/>
      <c r="L170" s="841"/>
      <c r="M170" s="841"/>
      <c r="N170" s="841"/>
      <c r="O170" s="841"/>
      <c r="P170" s="841"/>
      <c r="Q170" s="841"/>
      <c r="R170" s="841"/>
      <c r="S170" s="841"/>
      <c r="T170" s="841"/>
      <c r="U170" s="841"/>
      <c r="V170" s="841"/>
      <c r="W170" s="841"/>
      <c r="X170" s="841"/>
      <c r="Y170" s="841"/>
      <c r="Z170" s="841"/>
      <c r="AA170" s="66"/>
      <c r="AB170" s="66"/>
      <c r="AC170" s="80"/>
      <c r="AD170" s="770"/>
    </row>
    <row r="171" spans="1:68" ht="27" customHeight="1" x14ac:dyDescent="0.25">
      <c r="A171" s="63" t="s">
        <v>319</v>
      </c>
      <c r="B171" s="63" t="s">
        <v>320</v>
      </c>
      <c r="C171" s="36">
        <v>4301011705</v>
      </c>
      <c r="D171" s="842">
        <v>4607091384604</v>
      </c>
      <c r="E171" s="842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86</v>
      </c>
      <c r="L171" s="37" t="s">
        <v>45</v>
      </c>
      <c r="M171" s="38" t="s">
        <v>127</v>
      </c>
      <c r="N171" s="38"/>
      <c r="O171" s="37">
        <v>50</v>
      </c>
      <c r="P171" s="9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44"/>
      <c r="R171" s="844"/>
      <c r="S171" s="844"/>
      <c r="T171" s="845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321</v>
      </c>
      <c r="AD171" s="770"/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49"/>
      <c r="B172" s="849"/>
      <c r="C172" s="849"/>
      <c r="D172" s="849"/>
      <c r="E172" s="849"/>
      <c r="F172" s="849"/>
      <c r="G172" s="849"/>
      <c r="H172" s="849"/>
      <c r="I172" s="849"/>
      <c r="J172" s="849"/>
      <c r="K172" s="849"/>
      <c r="L172" s="849"/>
      <c r="M172" s="849"/>
      <c r="N172" s="849"/>
      <c r="O172" s="850"/>
      <c r="P172" s="846" t="s">
        <v>40</v>
      </c>
      <c r="Q172" s="847"/>
      <c r="R172" s="847"/>
      <c r="S172" s="847"/>
      <c r="T172" s="847"/>
      <c r="U172" s="847"/>
      <c r="V172" s="848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  <c r="AD172" s="770"/>
    </row>
    <row r="173" spans="1:68" x14ac:dyDescent="0.2">
      <c r="A173" s="849"/>
      <c r="B173" s="849"/>
      <c r="C173" s="849"/>
      <c r="D173" s="849"/>
      <c r="E173" s="849"/>
      <c r="F173" s="849"/>
      <c r="G173" s="849"/>
      <c r="H173" s="849"/>
      <c r="I173" s="849"/>
      <c r="J173" s="849"/>
      <c r="K173" s="849"/>
      <c r="L173" s="849"/>
      <c r="M173" s="849"/>
      <c r="N173" s="849"/>
      <c r="O173" s="850"/>
      <c r="P173" s="846" t="s">
        <v>40</v>
      </c>
      <c r="Q173" s="847"/>
      <c r="R173" s="847"/>
      <c r="S173" s="847"/>
      <c r="T173" s="847"/>
      <c r="U173" s="847"/>
      <c r="V173" s="848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  <c r="AD173" s="770"/>
    </row>
    <row r="174" spans="1:68" ht="14.25" customHeight="1" x14ac:dyDescent="0.25">
      <c r="A174" s="841" t="s">
        <v>76</v>
      </c>
      <c r="B174" s="841"/>
      <c r="C174" s="841"/>
      <c r="D174" s="841"/>
      <c r="E174" s="841"/>
      <c r="F174" s="841"/>
      <c r="G174" s="841"/>
      <c r="H174" s="841"/>
      <c r="I174" s="841"/>
      <c r="J174" s="841"/>
      <c r="K174" s="841"/>
      <c r="L174" s="841"/>
      <c r="M174" s="841"/>
      <c r="N174" s="841"/>
      <c r="O174" s="841"/>
      <c r="P174" s="841"/>
      <c r="Q174" s="841"/>
      <c r="R174" s="841"/>
      <c r="S174" s="841"/>
      <c r="T174" s="841"/>
      <c r="U174" s="841"/>
      <c r="V174" s="841"/>
      <c r="W174" s="841"/>
      <c r="X174" s="841"/>
      <c r="Y174" s="841"/>
      <c r="Z174" s="841"/>
      <c r="AA174" s="66"/>
      <c r="AB174" s="66"/>
      <c r="AC174" s="80"/>
      <c r="AD174" s="770"/>
    </row>
    <row r="175" spans="1:68" ht="16.5" customHeight="1" x14ac:dyDescent="0.25">
      <c r="A175" s="63" t="s">
        <v>322</v>
      </c>
      <c r="B175" s="63" t="s">
        <v>323</v>
      </c>
      <c r="C175" s="36">
        <v>4301030895</v>
      </c>
      <c r="D175" s="842">
        <v>4607091387667</v>
      </c>
      <c r="E175" s="842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128</v>
      </c>
      <c r="L175" s="37" t="s">
        <v>45</v>
      </c>
      <c r="M175" s="38" t="s">
        <v>127</v>
      </c>
      <c r="N175" s="38"/>
      <c r="O175" s="37">
        <v>40</v>
      </c>
      <c r="P175" s="9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44"/>
      <c r="R175" s="844"/>
      <c r="S175" s="844"/>
      <c r="T175" s="845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324</v>
      </c>
      <c r="AD175" s="770"/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325</v>
      </c>
      <c r="B176" s="63" t="s">
        <v>326</v>
      </c>
      <c r="C176" s="36">
        <v>4301030961</v>
      </c>
      <c r="D176" s="842">
        <v>4607091387636</v>
      </c>
      <c r="E176" s="842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86</v>
      </c>
      <c r="L176" s="37" t="s">
        <v>45</v>
      </c>
      <c r="M176" s="38" t="s">
        <v>80</v>
      </c>
      <c r="N176" s="38"/>
      <c r="O176" s="37">
        <v>40</v>
      </c>
      <c r="P176" s="9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44"/>
      <c r="R176" s="844"/>
      <c r="S176" s="844"/>
      <c r="T176" s="84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327</v>
      </c>
      <c r="AD176" s="770"/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328</v>
      </c>
      <c r="B177" s="63" t="s">
        <v>329</v>
      </c>
      <c r="C177" s="36">
        <v>4301030963</v>
      </c>
      <c r="D177" s="842">
        <v>4607091382426</v>
      </c>
      <c r="E177" s="842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128</v>
      </c>
      <c r="L177" s="37" t="s">
        <v>45</v>
      </c>
      <c r="M177" s="38" t="s">
        <v>80</v>
      </c>
      <c r="N177" s="38"/>
      <c r="O177" s="37">
        <v>40</v>
      </c>
      <c r="P177" s="9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44"/>
      <c r="R177" s="844"/>
      <c r="S177" s="844"/>
      <c r="T177" s="845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330</v>
      </c>
      <c r="AD177" s="770"/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331</v>
      </c>
      <c r="B178" s="63" t="s">
        <v>332</v>
      </c>
      <c r="C178" s="36">
        <v>4301030962</v>
      </c>
      <c r="D178" s="842">
        <v>4607091386547</v>
      </c>
      <c r="E178" s="842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44"/>
      <c r="R178" s="844"/>
      <c r="S178" s="844"/>
      <c r="T178" s="845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327</v>
      </c>
      <c r="AD178" s="770"/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333</v>
      </c>
      <c r="B179" s="63" t="s">
        <v>334</v>
      </c>
      <c r="C179" s="36">
        <v>4301030964</v>
      </c>
      <c r="D179" s="842">
        <v>4607091382464</v>
      </c>
      <c r="E179" s="842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9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44"/>
      <c r="R179" s="844"/>
      <c r="S179" s="844"/>
      <c r="T179" s="84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330</v>
      </c>
      <c r="AD179" s="770"/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49"/>
      <c r="B180" s="849"/>
      <c r="C180" s="849"/>
      <c r="D180" s="849"/>
      <c r="E180" s="849"/>
      <c r="F180" s="849"/>
      <c r="G180" s="849"/>
      <c r="H180" s="849"/>
      <c r="I180" s="849"/>
      <c r="J180" s="849"/>
      <c r="K180" s="849"/>
      <c r="L180" s="849"/>
      <c r="M180" s="849"/>
      <c r="N180" s="849"/>
      <c r="O180" s="850"/>
      <c r="P180" s="846" t="s">
        <v>40</v>
      </c>
      <c r="Q180" s="847"/>
      <c r="R180" s="847"/>
      <c r="S180" s="847"/>
      <c r="T180" s="847"/>
      <c r="U180" s="847"/>
      <c r="V180" s="848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  <c r="AD180" s="770"/>
    </row>
    <row r="181" spans="1:68" x14ac:dyDescent="0.2">
      <c r="A181" s="849"/>
      <c r="B181" s="849"/>
      <c r="C181" s="849"/>
      <c r="D181" s="849"/>
      <c r="E181" s="849"/>
      <c r="F181" s="849"/>
      <c r="G181" s="849"/>
      <c r="H181" s="849"/>
      <c r="I181" s="849"/>
      <c r="J181" s="849"/>
      <c r="K181" s="849"/>
      <c r="L181" s="849"/>
      <c r="M181" s="849"/>
      <c r="N181" s="849"/>
      <c r="O181" s="850"/>
      <c r="P181" s="846" t="s">
        <v>40</v>
      </c>
      <c r="Q181" s="847"/>
      <c r="R181" s="847"/>
      <c r="S181" s="847"/>
      <c r="T181" s="847"/>
      <c r="U181" s="847"/>
      <c r="V181" s="848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  <c r="AD181" s="770"/>
    </row>
    <row r="182" spans="1:68" ht="14.25" customHeight="1" x14ac:dyDescent="0.25">
      <c r="A182" s="841" t="s">
        <v>82</v>
      </c>
      <c r="B182" s="841"/>
      <c r="C182" s="841"/>
      <c r="D182" s="841"/>
      <c r="E182" s="841"/>
      <c r="F182" s="841"/>
      <c r="G182" s="841"/>
      <c r="H182" s="841"/>
      <c r="I182" s="841"/>
      <c r="J182" s="841"/>
      <c r="K182" s="841"/>
      <c r="L182" s="841"/>
      <c r="M182" s="841"/>
      <c r="N182" s="841"/>
      <c r="O182" s="841"/>
      <c r="P182" s="841"/>
      <c r="Q182" s="841"/>
      <c r="R182" s="841"/>
      <c r="S182" s="841"/>
      <c r="T182" s="841"/>
      <c r="U182" s="841"/>
      <c r="V182" s="841"/>
      <c r="W182" s="841"/>
      <c r="X182" s="841"/>
      <c r="Y182" s="841"/>
      <c r="Z182" s="841"/>
      <c r="AA182" s="66"/>
      <c r="AB182" s="66"/>
      <c r="AC182" s="80"/>
      <c r="AD182" s="770"/>
    </row>
    <row r="183" spans="1:68" ht="16.5" customHeight="1" x14ac:dyDescent="0.25">
      <c r="A183" s="63" t="s">
        <v>335</v>
      </c>
      <c r="B183" s="63" t="s">
        <v>336</v>
      </c>
      <c r="C183" s="36">
        <v>4301051611</v>
      </c>
      <c r="D183" s="842">
        <v>4607091385304</v>
      </c>
      <c r="E183" s="842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128</v>
      </c>
      <c r="L183" s="37" t="s">
        <v>45</v>
      </c>
      <c r="M183" s="38" t="s">
        <v>80</v>
      </c>
      <c r="N183" s="38"/>
      <c r="O183" s="37">
        <v>40</v>
      </c>
      <c r="P183" s="9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44"/>
      <c r="R183" s="844"/>
      <c r="S183" s="844"/>
      <c r="T183" s="84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337</v>
      </c>
      <c r="AD183" s="770"/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338</v>
      </c>
      <c r="B184" s="63" t="s">
        <v>339</v>
      </c>
      <c r="C184" s="36">
        <v>4301051653</v>
      </c>
      <c r="D184" s="842">
        <v>4607091386264</v>
      </c>
      <c r="E184" s="842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86</v>
      </c>
      <c r="L184" s="37" t="s">
        <v>45</v>
      </c>
      <c r="M184" s="38" t="s">
        <v>131</v>
      </c>
      <c r="N184" s="38"/>
      <c r="O184" s="37">
        <v>31</v>
      </c>
      <c r="P184" s="9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44"/>
      <c r="R184" s="844"/>
      <c r="S184" s="844"/>
      <c r="T184" s="845"/>
      <c r="U184" s="39" t="s">
        <v>45</v>
      </c>
      <c r="V184" s="39" t="s">
        <v>45</v>
      </c>
      <c r="W184" s="40" t="s">
        <v>0</v>
      </c>
      <c r="X184" s="58">
        <v>69</v>
      </c>
      <c r="Y184" s="55">
        <f>IFERROR(IF(X184="",0,CEILING((X184/$H184),1)*$H184),"")</f>
        <v>69</v>
      </c>
      <c r="Z184" s="41">
        <f>IFERROR(IF(Y184=0,"",ROUNDUP(Y184/H184,0)*0.00753),"")</f>
        <v>0.17319000000000001</v>
      </c>
      <c r="AA184" s="68" t="s">
        <v>45</v>
      </c>
      <c r="AB184" s="69" t="s">
        <v>45</v>
      </c>
      <c r="AC184" s="264" t="s">
        <v>340</v>
      </c>
      <c r="AD184" s="770"/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75.393999999999991</v>
      </c>
      <c r="BN184" s="78">
        <f>IFERROR(Y184*I184/H184,"0")</f>
        <v>75.393999999999991</v>
      </c>
      <c r="BO184" s="78">
        <f>IFERROR(1/J184*(X184/H184),"0")</f>
        <v>0.14743589743589744</v>
      </c>
      <c r="BP184" s="78">
        <f>IFERROR(1/J184*(Y184/H184),"0")</f>
        <v>0.14743589743589744</v>
      </c>
    </row>
    <row r="185" spans="1:68" ht="16.5" customHeight="1" x14ac:dyDescent="0.25">
      <c r="A185" s="63" t="s">
        <v>341</v>
      </c>
      <c r="B185" s="63" t="s">
        <v>342</v>
      </c>
      <c r="C185" s="36">
        <v>4301051313</v>
      </c>
      <c r="D185" s="842">
        <v>4607091385427</v>
      </c>
      <c r="E185" s="842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86</v>
      </c>
      <c r="L185" s="37" t="s">
        <v>45</v>
      </c>
      <c r="M185" s="38" t="s">
        <v>80</v>
      </c>
      <c r="N185" s="38"/>
      <c r="O185" s="37">
        <v>40</v>
      </c>
      <c r="P185" s="9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44"/>
      <c r="R185" s="844"/>
      <c r="S185" s="844"/>
      <c r="T185" s="84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337</v>
      </c>
      <c r="AD185" s="770"/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49"/>
      <c r="B186" s="849"/>
      <c r="C186" s="849"/>
      <c r="D186" s="849"/>
      <c r="E186" s="849"/>
      <c r="F186" s="849"/>
      <c r="G186" s="849"/>
      <c r="H186" s="849"/>
      <c r="I186" s="849"/>
      <c r="J186" s="849"/>
      <c r="K186" s="849"/>
      <c r="L186" s="849"/>
      <c r="M186" s="849"/>
      <c r="N186" s="849"/>
      <c r="O186" s="850"/>
      <c r="P186" s="846" t="s">
        <v>40</v>
      </c>
      <c r="Q186" s="847"/>
      <c r="R186" s="847"/>
      <c r="S186" s="847"/>
      <c r="T186" s="847"/>
      <c r="U186" s="847"/>
      <c r="V186" s="848"/>
      <c r="W186" s="42" t="s">
        <v>39</v>
      </c>
      <c r="X186" s="43">
        <f>IFERROR(X183/H183,"0")+IFERROR(X184/H184,"0")+IFERROR(X185/H185,"0")</f>
        <v>23</v>
      </c>
      <c r="Y186" s="43">
        <f>IFERROR(Y183/H183,"0")+IFERROR(Y184/H184,"0")+IFERROR(Y185/H185,"0")</f>
        <v>23</v>
      </c>
      <c r="Z186" s="43">
        <f>IFERROR(IF(Z183="",0,Z183),"0")+IFERROR(IF(Z184="",0,Z184),"0")+IFERROR(IF(Z185="",0,Z185),"0")</f>
        <v>0.17319000000000001</v>
      </c>
      <c r="AA186" s="67"/>
      <c r="AB186" s="67"/>
      <c r="AC186" s="67"/>
      <c r="AD186" s="770"/>
    </row>
    <row r="187" spans="1:68" x14ac:dyDescent="0.2">
      <c r="A187" s="849"/>
      <c r="B187" s="849"/>
      <c r="C187" s="849"/>
      <c r="D187" s="849"/>
      <c r="E187" s="849"/>
      <c r="F187" s="849"/>
      <c r="G187" s="849"/>
      <c r="H187" s="849"/>
      <c r="I187" s="849"/>
      <c r="J187" s="849"/>
      <c r="K187" s="849"/>
      <c r="L187" s="849"/>
      <c r="M187" s="849"/>
      <c r="N187" s="849"/>
      <c r="O187" s="850"/>
      <c r="P187" s="846" t="s">
        <v>40</v>
      </c>
      <c r="Q187" s="847"/>
      <c r="R187" s="847"/>
      <c r="S187" s="847"/>
      <c r="T187" s="847"/>
      <c r="U187" s="847"/>
      <c r="V187" s="848"/>
      <c r="W187" s="42" t="s">
        <v>0</v>
      </c>
      <c r="X187" s="43">
        <f>IFERROR(SUM(X183:X185),"0")</f>
        <v>69</v>
      </c>
      <c r="Y187" s="43">
        <f>IFERROR(SUM(Y183:Y185),"0")</f>
        <v>69</v>
      </c>
      <c r="Z187" s="42"/>
      <c r="AA187" s="67"/>
      <c r="AB187" s="67"/>
      <c r="AC187" s="67"/>
      <c r="AD187" s="770"/>
    </row>
    <row r="188" spans="1:68" ht="27.75" customHeight="1" x14ac:dyDescent="0.2">
      <c r="A188" s="839" t="s">
        <v>343</v>
      </c>
      <c r="B188" s="839"/>
      <c r="C188" s="839"/>
      <c r="D188" s="839"/>
      <c r="E188" s="839"/>
      <c r="F188" s="839"/>
      <c r="G188" s="839"/>
      <c r="H188" s="839"/>
      <c r="I188" s="839"/>
      <c r="J188" s="839"/>
      <c r="K188" s="839"/>
      <c r="L188" s="839"/>
      <c r="M188" s="839"/>
      <c r="N188" s="839"/>
      <c r="O188" s="839"/>
      <c r="P188" s="839"/>
      <c r="Q188" s="839"/>
      <c r="R188" s="839"/>
      <c r="S188" s="839"/>
      <c r="T188" s="839"/>
      <c r="U188" s="839"/>
      <c r="V188" s="839"/>
      <c r="W188" s="839"/>
      <c r="X188" s="839"/>
      <c r="Y188" s="839"/>
      <c r="Z188" s="839"/>
      <c r="AA188" s="54"/>
      <c r="AB188" s="54"/>
      <c r="AC188" s="54"/>
      <c r="AD188" s="770"/>
    </row>
    <row r="189" spans="1:68" ht="16.5" customHeight="1" x14ac:dyDescent="0.25">
      <c r="A189" s="840" t="s">
        <v>344</v>
      </c>
      <c r="B189" s="840"/>
      <c r="C189" s="840"/>
      <c r="D189" s="840"/>
      <c r="E189" s="840"/>
      <c r="F189" s="840"/>
      <c r="G189" s="840"/>
      <c r="H189" s="840"/>
      <c r="I189" s="840"/>
      <c r="J189" s="840"/>
      <c r="K189" s="840"/>
      <c r="L189" s="840"/>
      <c r="M189" s="840"/>
      <c r="N189" s="840"/>
      <c r="O189" s="840"/>
      <c r="P189" s="840"/>
      <c r="Q189" s="840"/>
      <c r="R189" s="840"/>
      <c r="S189" s="840"/>
      <c r="T189" s="840"/>
      <c r="U189" s="840"/>
      <c r="V189" s="840"/>
      <c r="W189" s="840"/>
      <c r="X189" s="840"/>
      <c r="Y189" s="840"/>
      <c r="Z189" s="840"/>
      <c r="AA189" s="65"/>
      <c r="AB189" s="65"/>
      <c r="AC189" s="79"/>
      <c r="AD189" s="770"/>
    </row>
    <row r="190" spans="1:68" ht="14.25" customHeight="1" x14ac:dyDescent="0.25">
      <c r="A190" s="841" t="s">
        <v>177</v>
      </c>
      <c r="B190" s="841"/>
      <c r="C190" s="841"/>
      <c r="D190" s="841"/>
      <c r="E190" s="841"/>
      <c r="F190" s="841"/>
      <c r="G190" s="841"/>
      <c r="H190" s="841"/>
      <c r="I190" s="841"/>
      <c r="J190" s="841"/>
      <c r="K190" s="841"/>
      <c r="L190" s="841"/>
      <c r="M190" s="841"/>
      <c r="N190" s="841"/>
      <c r="O190" s="841"/>
      <c r="P190" s="841"/>
      <c r="Q190" s="841"/>
      <c r="R190" s="841"/>
      <c r="S190" s="841"/>
      <c r="T190" s="841"/>
      <c r="U190" s="841"/>
      <c r="V190" s="841"/>
      <c r="W190" s="841"/>
      <c r="X190" s="841"/>
      <c r="Y190" s="841"/>
      <c r="Z190" s="841"/>
      <c r="AA190" s="66"/>
      <c r="AB190" s="66"/>
      <c r="AC190" s="80"/>
      <c r="AD190" s="770"/>
    </row>
    <row r="191" spans="1:68" ht="27" customHeight="1" x14ac:dyDescent="0.25">
      <c r="A191" s="63" t="s">
        <v>345</v>
      </c>
      <c r="B191" s="63" t="s">
        <v>346</v>
      </c>
      <c r="C191" s="36">
        <v>4301020323</v>
      </c>
      <c r="D191" s="842">
        <v>4680115886223</v>
      </c>
      <c r="E191" s="842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81</v>
      </c>
      <c r="L191" s="37" t="s">
        <v>45</v>
      </c>
      <c r="M191" s="38" t="s">
        <v>80</v>
      </c>
      <c r="N191" s="38"/>
      <c r="O191" s="37">
        <v>40</v>
      </c>
      <c r="P191" s="941" t="s">
        <v>347</v>
      </c>
      <c r="Q191" s="844"/>
      <c r="R191" s="844"/>
      <c r="S191" s="844"/>
      <c r="T191" s="84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348</v>
      </c>
      <c r="AD191" s="770"/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49"/>
      <c r="B192" s="849"/>
      <c r="C192" s="849"/>
      <c r="D192" s="849"/>
      <c r="E192" s="849"/>
      <c r="F192" s="849"/>
      <c r="G192" s="849"/>
      <c r="H192" s="849"/>
      <c r="I192" s="849"/>
      <c r="J192" s="849"/>
      <c r="K192" s="849"/>
      <c r="L192" s="849"/>
      <c r="M192" s="849"/>
      <c r="N192" s="849"/>
      <c r="O192" s="850"/>
      <c r="P192" s="846" t="s">
        <v>40</v>
      </c>
      <c r="Q192" s="847"/>
      <c r="R192" s="847"/>
      <c r="S192" s="847"/>
      <c r="T192" s="847"/>
      <c r="U192" s="847"/>
      <c r="V192" s="848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  <c r="AD192" s="770"/>
    </row>
    <row r="193" spans="1:68" x14ac:dyDescent="0.2">
      <c r="A193" s="849"/>
      <c r="B193" s="849"/>
      <c r="C193" s="849"/>
      <c r="D193" s="849"/>
      <c r="E193" s="849"/>
      <c r="F193" s="849"/>
      <c r="G193" s="849"/>
      <c r="H193" s="849"/>
      <c r="I193" s="849"/>
      <c r="J193" s="849"/>
      <c r="K193" s="849"/>
      <c r="L193" s="849"/>
      <c r="M193" s="849"/>
      <c r="N193" s="849"/>
      <c r="O193" s="850"/>
      <c r="P193" s="846" t="s">
        <v>40</v>
      </c>
      <c r="Q193" s="847"/>
      <c r="R193" s="847"/>
      <c r="S193" s="847"/>
      <c r="T193" s="847"/>
      <c r="U193" s="847"/>
      <c r="V193" s="848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  <c r="AD193" s="770"/>
    </row>
    <row r="194" spans="1:68" ht="14.25" customHeight="1" x14ac:dyDescent="0.25">
      <c r="A194" s="841" t="s">
        <v>76</v>
      </c>
      <c r="B194" s="841"/>
      <c r="C194" s="841"/>
      <c r="D194" s="841"/>
      <c r="E194" s="841"/>
      <c r="F194" s="841"/>
      <c r="G194" s="841"/>
      <c r="H194" s="841"/>
      <c r="I194" s="841"/>
      <c r="J194" s="841"/>
      <c r="K194" s="841"/>
      <c r="L194" s="841"/>
      <c r="M194" s="841"/>
      <c r="N194" s="841"/>
      <c r="O194" s="841"/>
      <c r="P194" s="841"/>
      <c r="Q194" s="841"/>
      <c r="R194" s="841"/>
      <c r="S194" s="841"/>
      <c r="T194" s="841"/>
      <c r="U194" s="841"/>
      <c r="V194" s="841"/>
      <c r="W194" s="841"/>
      <c r="X194" s="841"/>
      <c r="Y194" s="841"/>
      <c r="Z194" s="841"/>
      <c r="AA194" s="66"/>
      <c r="AB194" s="66"/>
      <c r="AC194" s="80"/>
      <c r="AD194" s="770"/>
    </row>
    <row r="195" spans="1:68" ht="27" customHeight="1" x14ac:dyDescent="0.25">
      <c r="A195" s="63" t="s">
        <v>349</v>
      </c>
      <c r="B195" s="63" t="s">
        <v>350</v>
      </c>
      <c r="C195" s="36">
        <v>4301031191</v>
      </c>
      <c r="D195" s="842">
        <v>4680115880993</v>
      </c>
      <c r="E195" s="842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86</v>
      </c>
      <c r="L195" s="37" t="s">
        <v>45</v>
      </c>
      <c r="M195" s="38" t="s">
        <v>80</v>
      </c>
      <c r="N195" s="38"/>
      <c r="O195" s="37">
        <v>40</v>
      </c>
      <c r="P195" s="9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44"/>
      <c r="R195" s="844"/>
      <c r="S195" s="844"/>
      <c r="T195" s="84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351</v>
      </c>
      <c r="AD195" s="770"/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customHeight="1" x14ac:dyDescent="0.25">
      <c r="A196" s="63" t="s">
        <v>352</v>
      </c>
      <c r="B196" s="63" t="s">
        <v>353</v>
      </c>
      <c r="C196" s="36">
        <v>4301031204</v>
      </c>
      <c r="D196" s="842">
        <v>4680115881761</v>
      </c>
      <c r="E196" s="842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86</v>
      </c>
      <c r="L196" s="37" t="s">
        <v>45</v>
      </c>
      <c r="M196" s="38" t="s">
        <v>80</v>
      </c>
      <c r="N196" s="38"/>
      <c r="O196" s="37">
        <v>40</v>
      </c>
      <c r="P196" s="9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44"/>
      <c r="R196" s="844"/>
      <c r="S196" s="844"/>
      <c r="T196" s="84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354</v>
      </c>
      <c r="AD196" s="770"/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355</v>
      </c>
      <c r="B197" s="63" t="s">
        <v>356</v>
      </c>
      <c r="C197" s="36">
        <v>4301031201</v>
      </c>
      <c r="D197" s="842">
        <v>4680115881563</v>
      </c>
      <c r="E197" s="842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86</v>
      </c>
      <c r="L197" s="37" t="s">
        <v>45</v>
      </c>
      <c r="M197" s="38" t="s">
        <v>80</v>
      </c>
      <c r="N197" s="38"/>
      <c r="O197" s="37">
        <v>40</v>
      </c>
      <c r="P197" s="9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44"/>
      <c r="R197" s="844"/>
      <c r="S197" s="844"/>
      <c r="T197" s="84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357</v>
      </c>
      <c r="AD197" s="770"/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358</v>
      </c>
      <c r="B198" s="63" t="s">
        <v>359</v>
      </c>
      <c r="C198" s="36">
        <v>4301031199</v>
      </c>
      <c r="D198" s="842">
        <v>4680115880986</v>
      </c>
      <c r="E198" s="842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44"/>
      <c r="R198" s="844"/>
      <c r="S198" s="844"/>
      <c r="T198" s="84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351</v>
      </c>
      <c r="AD198" s="770"/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360</v>
      </c>
      <c r="B199" s="63" t="s">
        <v>361</v>
      </c>
      <c r="C199" s="36">
        <v>4301031205</v>
      </c>
      <c r="D199" s="842">
        <v>4680115881785</v>
      </c>
      <c r="E199" s="842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44"/>
      <c r="R199" s="844"/>
      <c r="S199" s="844"/>
      <c r="T199" s="84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D199" s="770"/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362</v>
      </c>
      <c r="B200" s="63" t="s">
        <v>363</v>
      </c>
      <c r="C200" s="36">
        <v>4301031202</v>
      </c>
      <c r="D200" s="842">
        <v>4680115881679</v>
      </c>
      <c r="E200" s="842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44"/>
      <c r="R200" s="844"/>
      <c r="S200" s="844"/>
      <c r="T200" s="84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D200" s="770"/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364</v>
      </c>
      <c r="B201" s="63" t="s">
        <v>365</v>
      </c>
      <c r="C201" s="36">
        <v>4301031158</v>
      </c>
      <c r="D201" s="842">
        <v>4680115880191</v>
      </c>
      <c r="E201" s="842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86</v>
      </c>
      <c r="L201" s="37" t="s">
        <v>45</v>
      </c>
      <c r="M201" s="38" t="s">
        <v>80</v>
      </c>
      <c r="N201" s="38"/>
      <c r="O201" s="37">
        <v>40</v>
      </c>
      <c r="P201" s="9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44"/>
      <c r="R201" s="844"/>
      <c r="S201" s="844"/>
      <c r="T201" s="84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357</v>
      </c>
      <c r="AD201" s="770"/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366</v>
      </c>
      <c r="B202" s="63" t="s">
        <v>367</v>
      </c>
      <c r="C202" s="36">
        <v>4301031245</v>
      </c>
      <c r="D202" s="842">
        <v>4680115883963</v>
      </c>
      <c r="E202" s="842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9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44"/>
      <c r="R202" s="844"/>
      <c r="S202" s="844"/>
      <c r="T202" s="84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368</v>
      </c>
      <c r="AD202" s="770"/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x14ac:dyDescent="0.2">
      <c r="A203" s="849"/>
      <c r="B203" s="849"/>
      <c r="C203" s="849"/>
      <c r="D203" s="849"/>
      <c r="E203" s="849"/>
      <c r="F203" s="849"/>
      <c r="G203" s="849"/>
      <c r="H203" s="849"/>
      <c r="I203" s="849"/>
      <c r="J203" s="849"/>
      <c r="K203" s="849"/>
      <c r="L203" s="849"/>
      <c r="M203" s="849"/>
      <c r="N203" s="849"/>
      <c r="O203" s="850"/>
      <c r="P203" s="846" t="s">
        <v>40</v>
      </c>
      <c r="Q203" s="847"/>
      <c r="R203" s="847"/>
      <c r="S203" s="847"/>
      <c r="T203" s="847"/>
      <c r="U203" s="847"/>
      <c r="V203" s="848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  <c r="AD203" s="770"/>
    </row>
    <row r="204" spans="1:68" x14ac:dyDescent="0.2">
      <c r="A204" s="849"/>
      <c r="B204" s="849"/>
      <c r="C204" s="849"/>
      <c r="D204" s="849"/>
      <c r="E204" s="849"/>
      <c r="F204" s="849"/>
      <c r="G204" s="849"/>
      <c r="H204" s="849"/>
      <c r="I204" s="849"/>
      <c r="J204" s="849"/>
      <c r="K204" s="849"/>
      <c r="L204" s="849"/>
      <c r="M204" s="849"/>
      <c r="N204" s="849"/>
      <c r="O204" s="850"/>
      <c r="P204" s="846" t="s">
        <v>40</v>
      </c>
      <c r="Q204" s="847"/>
      <c r="R204" s="847"/>
      <c r="S204" s="847"/>
      <c r="T204" s="847"/>
      <c r="U204" s="847"/>
      <c r="V204" s="848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  <c r="AD204" s="770"/>
    </row>
    <row r="205" spans="1:68" ht="16.5" customHeight="1" x14ac:dyDescent="0.25">
      <c r="A205" s="840" t="s">
        <v>369</v>
      </c>
      <c r="B205" s="840"/>
      <c r="C205" s="840"/>
      <c r="D205" s="840"/>
      <c r="E205" s="840"/>
      <c r="F205" s="840"/>
      <c r="G205" s="840"/>
      <c r="H205" s="840"/>
      <c r="I205" s="840"/>
      <c r="J205" s="840"/>
      <c r="K205" s="840"/>
      <c r="L205" s="840"/>
      <c r="M205" s="840"/>
      <c r="N205" s="840"/>
      <c r="O205" s="840"/>
      <c r="P205" s="840"/>
      <c r="Q205" s="840"/>
      <c r="R205" s="840"/>
      <c r="S205" s="840"/>
      <c r="T205" s="840"/>
      <c r="U205" s="840"/>
      <c r="V205" s="840"/>
      <c r="W205" s="840"/>
      <c r="X205" s="840"/>
      <c r="Y205" s="840"/>
      <c r="Z205" s="840"/>
      <c r="AA205" s="65"/>
      <c r="AB205" s="65"/>
      <c r="AC205" s="79"/>
      <c r="AD205" s="770"/>
    </row>
    <row r="206" spans="1:68" ht="14.25" customHeight="1" x14ac:dyDescent="0.25">
      <c r="A206" s="841" t="s">
        <v>123</v>
      </c>
      <c r="B206" s="841"/>
      <c r="C206" s="841"/>
      <c r="D206" s="841"/>
      <c r="E206" s="841"/>
      <c r="F206" s="841"/>
      <c r="G206" s="841"/>
      <c r="H206" s="841"/>
      <c r="I206" s="841"/>
      <c r="J206" s="841"/>
      <c r="K206" s="841"/>
      <c r="L206" s="841"/>
      <c r="M206" s="841"/>
      <c r="N206" s="841"/>
      <c r="O206" s="841"/>
      <c r="P206" s="841"/>
      <c r="Q206" s="841"/>
      <c r="R206" s="841"/>
      <c r="S206" s="841"/>
      <c r="T206" s="841"/>
      <c r="U206" s="841"/>
      <c r="V206" s="841"/>
      <c r="W206" s="841"/>
      <c r="X206" s="841"/>
      <c r="Y206" s="841"/>
      <c r="Z206" s="841"/>
      <c r="AA206" s="66"/>
      <c r="AB206" s="66"/>
      <c r="AC206" s="80"/>
      <c r="AD206" s="770"/>
    </row>
    <row r="207" spans="1:68" ht="27" customHeight="1" x14ac:dyDescent="0.25">
      <c r="A207" s="63" t="s">
        <v>370</v>
      </c>
      <c r="B207" s="63" t="s">
        <v>371</v>
      </c>
      <c r="C207" s="36">
        <v>4301011450</v>
      </c>
      <c r="D207" s="842">
        <v>4680115881402</v>
      </c>
      <c r="E207" s="842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128</v>
      </c>
      <c r="L207" s="37" t="s">
        <v>45</v>
      </c>
      <c r="M207" s="38" t="s">
        <v>127</v>
      </c>
      <c r="N207" s="38"/>
      <c r="O207" s="37">
        <v>55</v>
      </c>
      <c r="P207" s="9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44"/>
      <c r="R207" s="844"/>
      <c r="S207" s="844"/>
      <c r="T207" s="845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372</v>
      </c>
      <c r="AD207" s="770"/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373</v>
      </c>
      <c r="B208" s="63" t="s">
        <v>374</v>
      </c>
      <c r="C208" s="36">
        <v>4301011767</v>
      </c>
      <c r="D208" s="842">
        <v>4680115881396</v>
      </c>
      <c r="E208" s="842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86</v>
      </c>
      <c r="L208" s="37" t="s">
        <v>45</v>
      </c>
      <c r="M208" s="38" t="s">
        <v>80</v>
      </c>
      <c r="N208" s="38"/>
      <c r="O208" s="37">
        <v>55</v>
      </c>
      <c r="P208" s="9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44"/>
      <c r="R208" s="844"/>
      <c r="S208" s="844"/>
      <c r="T208" s="845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372</v>
      </c>
      <c r="AD208" s="770"/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49"/>
      <c r="B209" s="849"/>
      <c r="C209" s="849"/>
      <c r="D209" s="849"/>
      <c r="E209" s="849"/>
      <c r="F209" s="849"/>
      <c r="G209" s="849"/>
      <c r="H209" s="849"/>
      <c r="I209" s="849"/>
      <c r="J209" s="849"/>
      <c r="K209" s="849"/>
      <c r="L209" s="849"/>
      <c r="M209" s="849"/>
      <c r="N209" s="849"/>
      <c r="O209" s="850"/>
      <c r="P209" s="846" t="s">
        <v>40</v>
      </c>
      <c r="Q209" s="847"/>
      <c r="R209" s="847"/>
      <c r="S209" s="847"/>
      <c r="T209" s="847"/>
      <c r="U209" s="847"/>
      <c r="V209" s="848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  <c r="AD209" s="770"/>
    </row>
    <row r="210" spans="1:68" x14ac:dyDescent="0.2">
      <c r="A210" s="849"/>
      <c r="B210" s="849"/>
      <c r="C210" s="849"/>
      <c r="D210" s="849"/>
      <c r="E210" s="849"/>
      <c r="F210" s="849"/>
      <c r="G210" s="849"/>
      <c r="H210" s="849"/>
      <c r="I210" s="849"/>
      <c r="J210" s="849"/>
      <c r="K210" s="849"/>
      <c r="L210" s="849"/>
      <c r="M210" s="849"/>
      <c r="N210" s="849"/>
      <c r="O210" s="850"/>
      <c r="P210" s="846" t="s">
        <v>40</v>
      </c>
      <c r="Q210" s="847"/>
      <c r="R210" s="847"/>
      <c r="S210" s="847"/>
      <c r="T210" s="847"/>
      <c r="U210" s="847"/>
      <c r="V210" s="848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  <c r="AD210" s="770"/>
    </row>
    <row r="211" spans="1:68" ht="14.25" customHeight="1" x14ac:dyDescent="0.25">
      <c r="A211" s="841" t="s">
        <v>177</v>
      </c>
      <c r="B211" s="841"/>
      <c r="C211" s="841"/>
      <c r="D211" s="841"/>
      <c r="E211" s="841"/>
      <c r="F211" s="841"/>
      <c r="G211" s="841"/>
      <c r="H211" s="841"/>
      <c r="I211" s="841"/>
      <c r="J211" s="841"/>
      <c r="K211" s="841"/>
      <c r="L211" s="841"/>
      <c r="M211" s="841"/>
      <c r="N211" s="841"/>
      <c r="O211" s="841"/>
      <c r="P211" s="841"/>
      <c r="Q211" s="841"/>
      <c r="R211" s="841"/>
      <c r="S211" s="841"/>
      <c r="T211" s="841"/>
      <c r="U211" s="841"/>
      <c r="V211" s="841"/>
      <c r="W211" s="841"/>
      <c r="X211" s="841"/>
      <c r="Y211" s="841"/>
      <c r="Z211" s="841"/>
      <c r="AA211" s="66"/>
      <c r="AB211" s="66"/>
      <c r="AC211" s="80"/>
      <c r="AD211" s="770"/>
    </row>
    <row r="212" spans="1:68" ht="16.5" customHeight="1" x14ac:dyDescent="0.25">
      <c r="A212" s="63" t="s">
        <v>375</v>
      </c>
      <c r="B212" s="63" t="s">
        <v>376</v>
      </c>
      <c r="C212" s="36">
        <v>4301020262</v>
      </c>
      <c r="D212" s="842">
        <v>4680115882935</v>
      </c>
      <c r="E212" s="842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128</v>
      </c>
      <c r="L212" s="37" t="s">
        <v>45</v>
      </c>
      <c r="M212" s="38" t="s">
        <v>131</v>
      </c>
      <c r="N212" s="38"/>
      <c r="O212" s="37">
        <v>50</v>
      </c>
      <c r="P212" s="9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44"/>
      <c r="R212" s="844"/>
      <c r="S212" s="844"/>
      <c r="T212" s="845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377</v>
      </c>
      <c r="AD212" s="770"/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378</v>
      </c>
      <c r="B213" s="63" t="s">
        <v>379</v>
      </c>
      <c r="C213" s="36">
        <v>4301020220</v>
      </c>
      <c r="D213" s="842">
        <v>4680115880764</v>
      </c>
      <c r="E213" s="842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86</v>
      </c>
      <c r="L213" s="37" t="s">
        <v>45</v>
      </c>
      <c r="M213" s="38" t="s">
        <v>127</v>
      </c>
      <c r="N213" s="38"/>
      <c r="O213" s="37">
        <v>50</v>
      </c>
      <c r="P213" s="9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44"/>
      <c r="R213" s="844"/>
      <c r="S213" s="844"/>
      <c r="T213" s="845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377</v>
      </c>
      <c r="AD213" s="770"/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49"/>
      <c r="B214" s="849"/>
      <c r="C214" s="849"/>
      <c r="D214" s="849"/>
      <c r="E214" s="849"/>
      <c r="F214" s="849"/>
      <c r="G214" s="849"/>
      <c r="H214" s="849"/>
      <c r="I214" s="849"/>
      <c r="J214" s="849"/>
      <c r="K214" s="849"/>
      <c r="L214" s="849"/>
      <c r="M214" s="849"/>
      <c r="N214" s="849"/>
      <c r="O214" s="850"/>
      <c r="P214" s="846" t="s">
        <v>40</v>
      </c>
      <c r="Q214" s="847"/>
      <c r="R214" s="847"/>
      <c r="S214" s="847"/>
      <c r="T214" s="847"/>
      <c r="U214" s="847"/>
      <c r="V214" s="848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  <c r="AD214" s="770"/>
    </row>
    <row r="215" spans="1:68" x14ac:dyDescent="0.2">
      <c r="A215" s="849"/>
      <c r="B215" s="849"/>
      <c r="C215" s="849"/>
      <c r="D215" s="849"/>
      <c r="E215" s="849"/>
      <c r="F215" s="849"/>
      <c r="G215" s="849"/>
      <c r="H215" s="849"/>
      <c r="I215" s="849"/>
      <c r="J215" s="849"/>
      <c r="K215" s="849"/>
      <c r="L215" s="849"/>
      <c r="M215" s="849"/>
      <c r="N215" s="849"/>
      <c r="O215" s="850"/>
      <c r="P215" s="846" t="s">
        <v>40</v>
      </c>
      <c r="Q215" s="847"/>
      <c r="R215" s="847"/>
      <c r="S215" s="847"/>
      <c r="T215" s="847"/>
      <c r="U215" s="847"/>
      <c r="V215" s="848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  <c r="AD215" s="770"/>
    </row>
    <row r="216" spans="1:68" ht="14.25" customHeight="1" x14ac:dyDescent="0.25">
      <c r="A216" s="841" t="s">
        <v>76</v>
      </c>
      <c r="B216" s="841"/>
      <c r="C216" s="841"/>
      <c r="D216" s="841"/>
      <c r="E216" s="841"/>
      <c r="F216" s="841"/>
      <c r="G216" s="841"/>
      <c r="H216" s="841"/>
      <c r="I216" s="841"/>
      <c r="J216" s="841"/>
      <c r="K216" s="841"/>
      <c r="L216" s="841"/>
      <c r="M216" s="841"/>
      <c r="N216" s="841"/>
      <c r="O216" s="841"/>
      <c r="P216" s="841"/>
      <c r="Q216" s="841"/>
      <c r="R216" s="841"/>
      <c r="S216" s="841"/>
      <c r="T216" s="841"/>
      <c r="U216" s="841"/>
      <c r="V216" s="841"/>
      <c r="W216" s="841"/>
      <c r="X216" s="841"/>
      <c r="Y216" s="841"/>
      <c r="Z216" s="841"/>
      <c r="AA216" s="66"/>
      <c r="AB216" s="66"/>
      <c r="AC216" s="80"/>
      <c r="AD216" s="770"/>
    </row>
    <row r="217" spans="1:68" ht="27" customHeight="1" x14ac:dyDescent="0.25">
      <c r="A217" s="63" t="s">
        <v>380</v>
      </c>
      <c r="B217" s="63" t="s">
        <v>381</v>
      </c>
      <c r="C217" s="36">
        <v>4301031224</v>
      </c>
      <c r="D217" s="842">
        <v>4680115882683</v>
      </c>
      <c r="E217" s="842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86</v>
      </c>
      <c r="L217" s="37" t="s">
        <v>45</v>
      </c>
      <c r="M217" s="38" t="s">
        <v>80</v>
      </c>
      <c r="N217" s="38"/>
      <c r="O217" s="37">
        <v>40</v>
      </c>
      <c r="P217" s="9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44"/>
      <c r="R217" s="844"/>
      <c r="S217" s="844"/>
      <c r="T217" s="84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D217" s="770"/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customHeight="1" x14ac:dyDescent="0.25">
      <c r="A218" s="63" t="s">
        <v>383</v>
      </c>
      <c r="B218" s="63" t="s">
        <v>384</v>
      </c>
      <c r="C218" s="36">
        <v>4301031230</v>
      </c>
      <c r="D218" s="842">
        <v>4680115882690</v>
      </c>
      <c r="E218" s="842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86</v>
      </c>
      <c r="L218" s="37" t="s">
        <v>45</v>
      </c>
      <c r="M218" s="38" t="s">
        <v>80</v>
      </c>
      <c r="N218" s="38"/>
      <c r="O218" s="37">
        <v>40</v>
      </c>
      <c r="P218" s="9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44"/>
      <c r="R218" s="844"/>
      <c r="S218" s="844"/>
      <c r="T218" s="84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D218" s="770"/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4301031220</v>
      </c>
      <c r="D219" s="842">
        <v>4680115882669</v>
      </c>
      <c r="E219" s="842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9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44"/>
      <c r="R219" s="844"/>
      <c r="S219" s="844"/>
      <c r="T219" s="84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D219" s="770"/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389</v>
      </c>
      <c r="B220" s="63" t="s">
        <v>390</v>
      </c>
      <c r="C220" s="36">
        <v>4301031221</v>
      </c>
      <c r="D220" s="842">
        <v>4680115882676</v>
      </c>
      <c r="E220" s="842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86</v>
      </c>
      <c r="L220" s="37" t="s">
        <v>45</v>
      </c>
      <c r="M220" s="38" t="s">
        <v>80</v>
      </c>
      <c r="N220" s="38"/>
      <c r="O220" s="37">
        <v>40</v>
      </c>
      <c r="P220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44"/>
      <c r="R220" s="844"/>
      <c r="S220" s="844"/>
      <c r="T220" s="84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391</v>
      </c>
      <c r="AD220" s="770"/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392</v>
      </c>
      <c r="B221" s="63" t="s">
        <v>393</v>
      </c>
      <c r="C221" s="36">
        <v>4301031223</v>
      </c>
      <c r="D221" s="842">
        <v>4680115884014</v>
      </c>
      <c r="E221" s="842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44"/>
      <c r="R221" s="844"/>
      <c r="S221" s="844"/>
      <c r="T221" s="84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D221" s="770"/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394</v>
      </c>
      <c r="B222" s="63" t="s">
        <v>395</v>
      </c>
      <c r="C222" s="36">
        <v>4301031222</v>
      </c>
      <c r="D222" s="842">
        <v>4680115884007</v>
      </c>
      <c r="E222" s="842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44"/>
      <c r="R222" s="844"/>
      <c r="S222" s="844"/>
      <c r="T222" s="845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D222" s="770"/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4301031229</v>
      </c>
      <c r="D223" s="842">
        <v>4680115884038</v>
      </c>
      <c r="E223" s="842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44"/>
      <c r="R223" s="844"/>
      <c r="S223" s="844"/>
      <c r="T223" s="845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D223" s="770"/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4301031225</v>
      </c>
      <c r="D224" s="842">
        <v>4680115884021</v>
      </c>
      <c r="E224" s="842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44"/>
      <c r="R224" s="844"/>
      <c r="S224" s="844"/>
      <c r="T224" s="84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391</v>
      </c>
      <c r="AD224" s="770"/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x14ac:dyDescent="0.2">
      <c r="A225" s="849"/>
      <c r="B225" s="849"/>
      <c r="C225" s="849"/>
      <c r="D225" s="849"/>
      <c r="E225" s="849"/>
      <c r="F225" s="849"/>
      <c r="G225" s="849"/>
      <c r="H225" s="849"/>
      <c r="I225" s="849"/>
      <c r="J225" s="849"/>
      <c r="K225" s="849"/>
      <c r="L225" s="849"/>
      <c r="M225" s="849"/>
      <c r="N225" s="849"/>
      <c r="O225" s="850"/>
      <c r="P225" s="846" t="s">
        <v>40</v>
      </c>
      <c r="Q225" s="847"/>
      <c r="R225" s="847"/>
      <c r="S225" s="847"/>
      <c r="T225" s="847"/>
      <c r="U225" s="847"/>
      <c r="V225" s="848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  <c r="AD225" s="770"/>
    </row>
    <row r="226" spans="1:68" x14ac:dyDescent="0.2">
      <c r="A226" s="849"/>
      <c r="B226" s="849"/>
      <c r="C226" s="849"/>
      <c r="D226" s="849"/>
      <c r="E226" s="849"/>
      <c r="F226" s="849"/>
      <c r="G226" s="849"/>
      <c r="H226" s="849"/>
      <c r="I226" s="849"/>
      <c r="J226" s="849"/>
      <c r="K226" s="849"/>
      <c r="L226" s="849"/>
      <c r="M226" s="849"/>
      <c r="N226" s="849"/>
      <c r="O226" s="850"/>
      <c r="P226" s="846" t="s">
        <v>40</v>
      </c>
      <c r="Q226" s="847"/>
      <c r="R226" s="847"/>
      <c r="S226" s="847"/>
      <c r="T226" s="847"/>
      <c r="U226" s="847"/>
      <c r="V226" s="848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  <c r="AD226" s="770"/>
    </row>
    <row r="227" spans="1:68" ht="14.25" customHeight="1" x14ac:dyDescent="0.25">
      <c r="A227" s="841" t="s">
        <v>82</v>
      </c>
      <c r="B227" s="841"/>
      <c r="C227" s="841"/>
      <c r="D227" s="841"/>
      <c r="E227" s="841"/>
      <c r="F227" s="841"/>
      <c r="G227" s="841"/>
      <c r="H227" s="841"/>
      <c r="I227" s="841"/>
      <c r="J227" s="841"/>
      <c r="K227" s="841"/>
      <c r="L227" s="841"/>
      <c r="M227" s="841"/>
      <c r="N227" s="841"/>
      <c r="O227" s="841"/>
      <c r="P227" s="841"/>
      <c r="Q227" s="841"/>
      <c r="R227" s="841"/>
      <c r="S227" s="841"/>
      <c r="T227" s="841"/>
      <c r="U227" s="841"/>
      <c r="V227" s="841"/>
      <c r="W227" s="841"/>
      <c r="X227" s="841"/>
      <c r="Y227" s="841"/>
      <c r="Z227" s="841"/>
      <c r="AA227" s="66"/>
      <c r="AB227" s="66"/>
      <c r="AC227" s="80"/>
      <c r="AD227" s="770"/>
    </row>
    <row r="228" spans="1:68" ht="27" customHeight="1" x14ac:dyDescent="0.25">
      <c r="A228" s="63" t="s">
        <v>400</v>
      </c>
      <c r="B228" s="63" t="s">
        <v>401</v>
      </c>
      <c r="C228" s="36">
        <v>4301051408</v>
      </c>
      <c r="D228" s="842">
        <v>4680115881594</v>
      </c>
      <c r="E228" s="842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128</v>
      </c>
      <c r="L228" s="37" t="s">
        <v>45</v>
      </c>
      <c r="M228" s="38" t="s">
        <v>131</v>
      </c>
      <c r="N228" s="38"/>
      <c r="O228" s="37">
        <v>40</v>
      </c>
      <c r="P228" s="9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44"/>
      <c r="R228" s="844"/>
      <c r="S228" s="844"/>
      <c r="T228" s="84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D228" s="770"/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customHeight="1" x14ac:dyDescent="0.25">
      <c r="A229" s="63" t="s">
        <v>403</v>
      </c>
      <c r="B229" s="63" t="s">
        <v>404</v>
      </c>
      <c r="C229" s="36">
        <v>4301051754</v>
      </c>
      <c r="D229" s="842">
        <v>4680115880962</v>
      </c>
      <c r="E229" s="842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128</v>
      </c>
      <c r="L229" s="37" t="s">
        <v>45</v>
      </c>
      <c r="M229" s="38" t="s">
        <v>80</v>
      </c>
      <c r="N229" s="38"/>
      <c r="O229" s="37">
        <v>40</v>
      </c>
      <c r="P229" s="96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44"/>
      <c r="R229" s="844"/>
      <c r="S229" s="844"/>
      <c r="T229" s="84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D229" s="770"/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406</v>
      </c>
      <c r="B230" s="63" t="s">
        <v>407</v>
      </c>
      <c r="C230" s="36">
        <v>4301051411</v>
      </c>
      <c r="D230" s="842">
        <v>4680115881617</v>
      </c>
      <c r="E230" s="842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128</v>
      </c>
      <c r="L230" s="37" t="s">
        <v>45</v>
      </c>
      <c r="M230" s="38" t="s">
        <v>131</v>
      </c>
      <c r="N230" s="38"/>
      <c r="O230" s="37">
        <v>40</v>
      </c>
      <c r="P230" s="9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44"/>
      <c r="R230" s="844"/>
      <c r="S230" s="844"/>
      <c r="T230" s="84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D230" s="770"/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409</v>
      </c>
      <c r="B231" s="63" t="s">
        <v>410</v>
      </c>
      <c r="C231" s="36">
        <v>4301051632</v>
      </c>
      <c r="D231" s="842">
        <v>4680115880573</v>
      </c>
      <c r="E231" s="842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128</v>
      </c>
      <c r="L231" s="37" t="s">
        <v>45</v>
      </c>
      <c r="M231" s="38" t="s">
        <v>80</v>
      </c>
      <c r="N231" s="38"/>
      <c r="O231" s="37">
        <v>45</v>
      </c>
      <c r="P231" s="9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44"/>
      <c r="R231" s="844"/>
      <c r="S231" s="844"/>
      <c r="T231" s="84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411</v>
      </c>
      <c r="AD231" s="770"/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customHeight="1" x14ac:dyDescent="0.25">
      <c r="A232" s="63" t="s">
        <v>412</v>
      </c>
      <c r="B232" s="63" t="s">
        <v>413</v>
      </c>
      <c r="C232" s="36">
        <v>4301051407</v>
      </c>
      <c r="D232" s="842">
        <v>4680115882195</v>
      </c>
      <c r="E232" s="842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86</v>
      </c>
      <c r="L232" s="37" t="s">
        <v>45</v>
      </c>
      <c r="M232" s="38" t="s">
        <v>131</v>
      </c>
      <c r="N232" s="38"/>
      <c r="O232" s="37">
        <v>40</v>
      </c>
      <c r="P232" s="9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44"/>
      <c r="R232" s="844"/>
      <c r="S232" s="844"/>
      <c r="T232" s="84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402</v>
      </c>
      <c r="AD232" s="770"/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customHeight="1" x14ac:dyDescent="0.25">
      <c r="A233" s="63" t="s">
        <v>414</v>
      </c>
      <c r="B233" s="63" t="s">
        <v>415</v>
      </c>
      <c r="C233" s="36">
        <v>4301051752</v>
      </c>
      <c r="D233" s="842">
        <v>4680115882607</v>
      </c>
      <c r="E233" s="842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86</v>
      </c>
      <c r="L233" s="37" t="s">
        <v>45</v>
      </c>
      <c r="M233" s="38" t="s">
        <v>165</v>
      </c>
      <c r="N233" s="38"/>
      <c r="O233" s="37">
        <v>45</v>
      </c>
      <c r="P233" s="9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44"/>
      <c r="R233" s="844"/>
      <c r="S233" s="844"/>
      <c r="T233" s="84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416</v>
      </c>
      <c r="AD233" s="770"/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4301051630</v>
      </c>
      <c r="D234" s="842">
        <v>4680115880092</v>
      </c>
      <c r="E234" s="842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86</v>
      </c>
      <c r="L234" s="37" t="s">
        <v>45</v>
      </c>
      <c r="M234" s="38" t="s">
        <v>80</v>
      </c>
      <c r="N234" s="38"/>
      <c r="O234" s="37">
        <v>45</v>
      </c>
      <c r="P234" s="9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44"/>
      <c r="R234" s="844"/>
      <c r="S234" s="844"/>
      <c r="T234" s="845"/>
      <c r="U234" s="39" t="s">
        <v>45</v>
      </c>
      <c r="V234" s="39" t="s">
        <v>45</v>
      </c>
      <c r="W234" s="40" t="s">
        <v>0</v>
      </c>
      <c r="X234" s="58">
        <v>50.400000000000006</v>
      </c>
      <c r="Y234" s="55">
        <f t="shared" si="41"/>
        <v>50.4</v>
      </c>
      <c r="Z234" s="41">
        <f t="shared" si="46"/>
        <v>0.15812999999999999</v>
      </c>
      <c r="AA234" s="68" t="s">
        <v>45</v>
      </c>
      <c r="AB234" s="69" t="s">
        <v>45</v>
      </c>
      <c r="AC234" s="322" t="s">
        <v>419</v>
      </c>
      <c r="AD234" s="770"/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56.112000000000016</v>
      </c>
      <c r="BN234" s="78">
        <f t="shared" si="43"/>
        <v>56.112000000000002</v>
      </c>
      <c r="BO234" s="78">
        <f t="shared" si="44"/>
        <v>0.13461538461538464</v>
      </c>
      <c r="BP234" s="78">
        <f t="shared" si="45"/>
        <v>0.13461538461538461</v>
      </c>
    </row>
    <row r="235" spans="1:68" ht="27" customHeight="1" x14ac:dyDescent="0.25">
      <c r="A235" s="63" t="s">
        <v>420</v>
      </c>
      <c r="B235" s="63" t="s">
        <v>421</v>
      </c>
      <c r="C235" s="36">
        <v>4301051631</v>
      </c>
      <c r="D235" s="842">
        <v>4680115880221</v>
      </c>
      <c r="E235" s="842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86</v>
      </c>
      <c r="L235" s="37" t="s">
        <v>45</v>
      </c>
      <c r="M235" s="38" t="s">
        <v>80</v>
      </c>
      <c r="N235" s="38"/>
      <c r="O235" s="37">
        <v>45</v>
      </c>
      <c r="P235" s="9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44"/>
      <c r="R235" s="844"/>
      <c r="S235" s="844"/>
      <c r="T235" s="845"/>
      <c r="U235" s="39" t="s">
        <v>45</v>
      </c>
      <c r="V235" s="39" t="s">
        <v>45</v>
      </c>
      <c r="W235" s="40" t="s">
        <v>0</v>
      </c>
      <c r="X235" s="58">
        <v>57.6</v>
      </c>
      <c r="Y235" s="55">
        <f t="shared" si="41"/>
        <v>57.599999999999994</v>
      </c>
      <c r="Z235" s="41">
        <f t="shared" si="46"/>
        <v>0.18071999999999999</v>
      </c>
      <c r="AA235" s="68" t="s">
        <v>45</v>
      </c>
      <c r="AB235" s="69" t="s">
        <v>45</v>
      </c>
      <c r="AC235" s="324" t="s">
        <v>411</v>
      </c>
      <c r="AD235" s="770"/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64.128000000000014</v>
      </c>
      <c r="BN235" s="78">
        <f t="shared" si="43"/>
        <v>64.128</v>
      </c>
      <c r="BO235" s="78">
        <f t="shared" si="44"/>
        <v>0.15384615384615385</v>
      </c>
      <c r="BP235" s="78">
        <f t="shared" si="45"/>
        <v>0.15384615384615385</v>
      </c>
    </row>
    <row r="236" spans="1:68" ht="27" customHeight="1" x14ac:dyDescent="0.25">
      <c r="A236" s="63" t="s">
        <v>422</v>
      </c>
      <c r="B236" s="63" t="s">
        <v>423</v>
      </c>
      <c r="C236" s="36">
        <v>4301051749</v>
      </c>
      <c r="D236" s="842">
        <v>4680115882942</v>
      </c>
      <c r="E236" s="842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86</v>
      </c>
      <c r="L236" s="37" t="s">
        <v>45</v>
      </c>
      <c r="M236" s="38" t="s">
        <v>80</v>
      </c>
      <c r="N236" s="38"/>
      <c r="O236" s="37">
        <v>40</v>
      </c>
      <c r="P236" s="9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44"/>
      <c r="R236" s="844"/>
      <c r="S236" s="844"/>
      <c r="T236" s="84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D236" s="770"/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4301051753</v>
      </c>
      <c r="D237" s="842">
        <v>4680115880504</v>
      </c>
      <c r="E237" s="842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9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44"/>
      <c r="R237" s="844"/>
      <c r="S237" s="844"/>
      <c r="T237" s="845"/>
      <c r="U237" s="39" t="s">
        <v>45</v>
      </c>
      <c r="V237" s="39" t="s">
        <v>45</v>
      </c>
      <c r="W237" s="40" t="s">
        <v>0</v>
      </c>
      <c r="X237" s="58">
        <v>69.600000000000009</v>
      </c>
      <c r="Y237" s="55">
        <f t="shared" si="41"/>
        <v>69.599999999999994</v>
      </c>
      <c r="Z237" s="41">
        <f t="shared" si="46"/>
        <v>0.21837000000000001</v>
      </c>
      <c r="AA237" s="68" t="s">
        <v>45</v>
      </c>
      <c r="AB237" s="69" t="s">
        <v>45</v>
      </c>
      <c r="AC237" s="328" t="s">
        <v>405</v>
      </c>
      <c r="AD237" s="770"/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77.488000000000014</v>
      </c>
      <c r="BN237" s="78">
        <f t="shared" si="43"/>
        <v>77.488</v>
      </c>
      <c r="BO237" s="78">
        <f t="shared" si="44"/>
        <v>0.1858974358974359</v>
      </c>
      <c r="BP237" s="78">
        <f t="shared" si="45"/>
        <v>0.1858974358974359</v>
      </c>
    </row>
    <row r="238" spans="1:68" ht="27" customHeight="1" x14ac:dyDescent="0.25">
      <c r="A238" s="63" t="s">
        <v>426</v>
      </c>
      <c r="B238" s="63" t="s">
        <v>427</v>
      </c>
      <c r="C238" s="36">
        <v>4301051410</v>
      </c>
      <c r="D238" s="842">
        <v>4680115882164</v>
      </c>
      <c r="E238" s="842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86</v>
      </c>
      <c r="L238" s="37" t="s">
        <v>45</v>
      </c>
      <c r="M238" s="38" t="s">
        <v>131</v>
      </c>
      <c r="N238" s="38"/>
      <c r="O238" s="37">
        <v>40</v>
      </c>
      <c r="P238" s="9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44"/>
      <c r="R238" s="844"/>
      <c r="S238" s="844"/>
      <c r="T238" s="84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408</v>
      </c>
      <c r="AD238" s="770"/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849"/>
      <c r="B239" s="849"/>
      <c r="C239" s="849"/>
      <c r="D239" s="849"/>
      <c r="E239" s="849"/>
      <c r="F239" s="849"/>
      <c r="G239" s="849"/>
      <c r="H239" s="849"/>
      <c r="I239" s="849"/>
      <c r="J239" s="849"/>
      <c r="K239" s="849"/>
      <c r="L239" s="849"/>
      <c r="M239" s="849"/>
      <c r="N239" s="849"/>
      <c r="O239" s="850"/>
      <c r="P239" s="846" t="s">
        <v>40</v>
      </c>
      <c r="Q239" s="847"/>
      <c r="R239" s="847"/>
      <c r="S239" s="847"/>
      <c r="T239" s="847"/>
      <c r="U239" s="847"/>
      <c r="V239" s="848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74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74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0.55722000000000005</v>
      </c>
      <c r="AA239" s="67"/>
      <c r="AB239" s="67"/>
      <c r="AC239" s="67"/>
      <c r="AD239" s="770"/>
    </row>
    <row r="240" spans="1:68" x14ac:dyDescent="0.2">
      <c r="A240" s="849"/>
      <c r="B240" s="849"/>
      <c r="C240" s="849"/>
      <c r="D240" s="849"/>
      <c r="E240" s="849"/>
      <c r="F240" s="849"/>
      <c r="G240" s="849"/>
      <c r="H240" s="849"/>
      <c r="I240" s="849"/>
      <c r="J240" s="849"/>
      <c r="K240" s="849"/>
      <c r="L240" s="849"/>
      <c r="M240" s="849"/>
      <c r="N240" s="849"/>
      <c r="O240" s="850"/>
      <c r="P240" s="846" t="s">
        <v>40</v>
      </c>
      <c r="Q240" s="847"/>
      <c r="R240" s="847"/>
      <c r="S240" s="847"/>
      <c r="T240" s="847"/>
      <c r="U240" s="847"/>
      <c r="V240" s="848"/>
      <c r="W240" s="42" t="s">
        <v>0</v>
      </c>
      <c r="X240" s="43">
        <f>IFERROR(SUM(X228:X238),"0")</f>
        <v>177.60000000000002</v>
      </c>
      <c r="Y240" s="43">
        <f>IFERROR(SUM(Y228:Y238),"0")</f>
        <v>177.6</v>
      </c>
      <c r="Z240" s="42"/>
      <c r="AA240" s="67"/>
      <c r="AB240" s="67"/>
      <c r="AC240" s="67"/>
      <c r="AD240" s="770"/>
    </row>
    <row r="241" spans="1:68" ht="14.25" customHeight="1" x14ac:dyDescent="0.25">
      <c r="A241" s="841" t="s">
        <v>223</v>
      </c>
      <c r="B241" s="841"/>
      <c r="C241" s="841"/>
      <c r="D241" s="841"/>
      <c r="E241" s="841"/>
      <c r="F241" s="841"/>
      <c r="G241" s="841"/>
      <c r="H241" s="841"/>
      <c r="I241" s="841"/>
      <c r="J241" s="841"/>
      <c r="K241" s="841"/>
      <c r="L241" s="841"/>
      <c r="M241" s="841"/>
      <c r="N241" s="841"/>
      <c r="O241" s="841"/>
      <c r="P241" s="841"/>
      <c r="Q241" s="841"/>
      <c r="R241" s="841"/>
      <c r="S241" s="841"/>
      <c r="T241" s="841"/>
      <c r="U241" s="841"/>
      <c r="V241" s="841"/>
      <c r="W241" s="841"/>
      <c r="X241" s="841"/>
      <c r="Y241" s="841"/>
      <c r="Z241" s="841"/>
      <c r="AA241" s="66"/>
      <c r="AB241" s="66"/>
      <c r="AC241" s="80"/>
      <c r="AD241" s="770"/>
    </row>
    <row r="242" spans="1:68" ht="16.5" customHeight="1" x14ac:dyDescent="0.25">
      <c r="A242" s="63" t="s">
        <v>428</v>
      </c>
      <c r="B242" s="63" t="s">
        <v>429</v>
      </c>
      <c r="C242" s="36">
        <v>4301060404</v>
      </c>
      <c r="D242" s="842">
        <v>4680115882874</v>
      </c>
      <c r="E242" s="842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86</v>
      </c>
      <c r="L242" s="37" t="s">
        <v>45</v>
      </c>
      <c r="M242" s="38" t="s">
        <v>80</v>
      </c>
      <c r="N242" s="38"/>
      <c r="O242" s="37">
        <v>40</v>
      </c>
      <c r="P242" s="97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44"/>
      <c r="R242" s="844"/>
      <c r="S242" s="844"/>
      <c r="T242" s="84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430</v>
      </c>
      <c r="AD242" s="770"/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428</v>
      </c>
      <c r="B243" s="63" t="s">
        <v>431</v>
      </c>
      <c r="C243" s="36">
        <v>4301060360</v>
      </c>
      <c r="D243" s="842">
        <v>4680115882874</v>
      </c>
      <c r="E243" s="842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86</v>
      </c>
      <c r="L243" s="37" t="s">
        <v>45</v>
      </c>
      <c r="M243" s="38" t="s">
        <v>80</v>
      </c>
      <c r="N243" s="38"/>
      <c r="O243" s="37">
        <v>30</v>
      </c>
      <c r="P243" s="9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44"/>
      <c r="R243" s="844"/>
      <c r="S243" s="844"/>
      <c r="T243" s="84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432</v>
      </c>
      <c r="AD243" s="770"/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4301060359</v>
      </c>
      <c r="D244" s="842">
        <v>4680115884434</v>
      </c>
      <c r="E244" s="842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86</v>
      </c>
      <c r="L244" s="37" t="s">
        <v>45</v>
      </c>
      <c r="M244" s="38" t="s">
        <v>80</v>
      </c>
      <c r="N244" s="38"/>
      <c r="O244" s="37">
        <v>30</v>
      </c>
      <c r="P244" s="9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44"/>
      <c r="R244" s="844"/>
      <c r="S244" s="844"/>
      <c r="T244" s="845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D244" s="770"/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436</v>
      </c>
      <c r="B245" s="63" t="s">
        <v>437</v>
      </c>
      <c r="C245" s="36">
        <v>4301060375</v>
      </c>
      <c r="D245" s="842">
        <v>4680115880818</v>
      </c>
      <c r="E245" s="842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86</v>
      </c>
      <c r="L245" s="37" t="s">
        <v>45</v>
      </c>
      <c r="M245" s="38" t="s">
        <v>80</v>
      </c>
      <c r="N245" s="38"/>
      <c r="O245" s="37">
        <v>40</v>
      </c>
      <c r="P245" s="9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44"/>
      <c r="R245" s="844"/>
      <c r="S245" s="844"/>
      <c r="T245" s="845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438</v>
      </c>
      <c r="AD245" s="770"/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439</v>
      </c>
      <c r="B246" s="63" t="s">
        <v>440</v>
      </c>
      <c r="C246" s="36">
        <v>4301060389</v>
      </c>
      <c r="D246" s="842">
        <v>4680115880801</v>
      </c>
      <c r="E246" s="842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86</v>
      </c>
      <c r="L246" s="37" t="s">
        <v>45</v>
      </c>
      <c r="M246" s="38" t="s">
        <v>131</v>
      </c>
      <c r="N246" s="38"/>
      <c r="O246" s="37">
        <v>40</v>
      </c>
      <c r="P246" s="9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44"/>
      <c r="R246" s="844"/>
      <c r="S246" s="844"/>
      <c r="T246" s="845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441</v>
      </c>
      <c r="AD246" s="770"/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849"/>
      <c r="B247" s="849"/>
      <c r="C247" s="849"/>
      <c r="D247" s="849"/>
      <c r="E247" s="849"/>
      <c r="F247" s="849"/>
      <c r="G247" s="849"/>
      <c r="H247" s="849"/>
      <c r="I247" s="849"/>
      <c r="J247" s="849"/>
      <c r="K247" s="849"/>
      <c r="L247" s="849"/>
      <c r="M247" s="849"/>
      <c r="N247" s="849"/>
      <c r="O247" s="850"/>
      <c r="P247" s="846" t="s">
        <v>40</v>
      </c>
      <c r="Q247" s="847"/>
      <c r="R247" s="847"/>
      <c r="S247" s="847"/>
      <c r="T247" s="847"/>
      <c r="U247" s="847"/>
      <c r="V247" s="848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  <c r="AD247" s="770"/>
    </row>
    <row r="248" spans="1:68" x14ac:dyDescent="0.2">
      <c r="A248" s="849"/>
      <c r="B248" s="849"/>
      <c r="C248" s="849"/>
      <c r="D248" s="849"/>
      <c r="E248" s="849"/>
      <c r="F248" s="849"/>
      <c r="G248" s="849"/>
      <c r="H248" s="849"/>
      <c r="I248" s="849"/>
      <c r="J248" s="849"/>
      <c r="K248" s="849"/>
      <c r="L248" s="849"/>
      <c r="M248" s="849"/>
      <c r="N248" s="849"/>
      <c r="O248" s="850"/>
      <c r="P248" s="846" t="s">
        <v>40</v>
      </c>
      <c r="Q248" s="847"/>
      <c r="R248" s="847"/>
      <c r="S248" s="847"/>
      <c r="T248" s="847"/>
      <c r="U248" s="847"/>
      <c r="V248" s="848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  <c r="AD248" s="770"/>
    </row>
    <row r="249" spans="1:68" ht="16.5" customHeight="1" x14ac:dyDescent="0.25">
      <c r="A249" s="840" t="s">
        <v>442</v>
      </c>
      <c r="B249" s="840"/>
      <c r="C249" s="840"/>
      <c r="D249" s="840"/>
      <c r="E249" s="840"/>
      <c r="F249" s="840"/>
      <c r="G249" s="840"/>
      <c r="H249" s="840"/>
      <c r="I249" s="840"/>
      <c r="J249" s="840"/>
      <c r="K249" s="840"/>
      <c r="L249" s="840"/>
      <c r="M249" s="840"/>
      <c r="N249" s="840"/>
      <c r="O249" s="840"/>
      <c r="P249" s="840"/>
      <c r="Q249" s="840"/>
      <c r="R249" s="840"/>
      <c r="S249" s="840"/>
      <c r="T249" s="840"/>
      <c r="U249" s="840"/>
      <c r="V249" s="840"/>
      <c r="W249" s="840"/>
      <c r="X249" s="840"/>
      <c r="Y249" s="840"/>
      <c r="Z249" s="840"/>
      <c r="AA249" s="65"/>
      <c r="AB249" s="65"/>
      <c r="AC249" s="79"/>
      <c r="AD249" s="770"/>
    </row>
    <row r="250" spans="1:68" ht="14.25" customHeight="1" x14ac:dyDescent="0.25">
      <c r="A250" s="841" t="s">
        <v>123</v>
      </c>
      <c r="B250" s="841"/>
      <c r="C250" s="841"/>
      <c r="D250" s="841"/>
      <c r="E250" s="841"/>
      <c r="F250" s="841"/>
      <c r="G250" s="841"/>
      <c r="H250" s="841"/>
      <c r="I250" s="841"/>
      <c r="J250" s="841"/>
      <c r="K250" s="841"/>
      <c r="L250" s="841"/>
      <c r="M250" s="841"/>
      <c r="N250" s="841"/>
      <c r="O250" s="841"/>
      <c r="P250" s="841"/>
      <c r="Q250" s="841"/>
      <c r="R250" s="841"/>
      <c r="S250" s="841"/>
      <c r="T250" s="841"/>
      <c r="U250" s="841"/>
      <c r="V250" s="841"/>
      <c r="W250" s="841"/>
      <c r="X250" s="841"/>
      <c r="Y250" s="841"/>
      <c r="Z250" s="841"/>
      <c r="AA250" s="66"/>
      <c r="AB250" s="66"/>
      <c r="AC250" s="80"/>
      <c r="AD250" s="770"/>
    </row>
    <row r="251" spans="1:68" ht="27" customHeight="1" x14ac:dyDescent="0.25">
      <c r="A251" s="63" t="s">
        <v>443</v>
      </c>
      <c r="B251" s="63" t="s">
        <v>444</v>
      </c>
      <c r="C251" s="36">
        <v>4301011945</v>
      </c>
      <c r="D251" s="842">
        <v>4680115884274</v>
      </c>
      <c r="E251" s="842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 t="s">
        <v>45</v>
      </c>
      <c r="M251" s="38" t="s">
        <v>155</v>
      </c>
      <c r="N251" s="38"/>
      <c r="O251" s="37">
        <v>55</v>
      </c>
      <c r="P251" s="9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44"/>
      <c r="R251" s="844"/>
      <c r="S251" s="844"/>
      <c r="T251" s="845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445</v>
      </c>
      <c r="AD251" s="770"/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customHeight="1" x14ac:dyDescent="0.25">
      <c r="A252" s="63" t="s">
        <v>443</v>
      </c>
      <c r="B252" s="63" t="s">
        <v>446</v>
      </c>
      <c r="C252" s="36">
        <v>4301011717</v>
      </c>
      <c r="D252" s="842">
        <v>4680115884274</v>
      </c>
      <c r="E252" s="842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 t="s">
        <v>45</v>
      </c>
      <c r="M252" s="38" t="s">
        <v>127</v>
      </c>
      <c r="N252" s="38"/>
      <c r="O252" s="37">
        <v>55</v>
      </c>
      <c r="P252" s="9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44"/>
      <c r="R252" s="844"/>
      <c r="S252" s="844"/>
      <c r="T252" s="845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D252" s="770"/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4301011719</v>
      </c>
      <c r="D253" s="842">
        <v>4680115884298</v>
      </c>
      <c r="E253" s="842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 t="s">
        <v>45</v>
      </c>
      <c r="M253" s="38" t="s">
        <v>127</v>
      </c>
      <c r="N253" s="38"/>
      <c r="O253" s="37">
        <v>55</v>
      </c>
      <c r="P253" s="9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44"/>
      <c r="R253" s="844"/>
      <c r="S253" s="844"/>
      <c r="T253" s="845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D253" s="770"/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4301011944</v>
      </c>
      <c r="D254" s="842">
        <v>4680115884250</v>
      </c>
      <c r="E254" s="842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128</v>
      </c>
      <c r="L254" s="37" t="s">
        <v>45</v>
      </c>
      <c r="M254" s="38" t="s">
        <v>155</v>
      </c>
      <c r="N254" s="38"/>
      <c r="O254" s="37">
        <v>55</v>
      </c>
      <c r="P254" s="9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44"/>
      <c r="R254" s="844"/>
      <c r="S254" s="844"/>
      <c r="T254" s="845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445</v>
      </c>
      <c r="AD254" s="770"/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451</v>
      </c>
      <c r="B255" s="63" t="s">
        <v>453</v>
      </c>
      <c r="C255" s="36">
        <v>4301011733</v>
      </c>
      <c r="D255" s="842">
        <v>4680115884250</v>
      </c>
      <c r="E255" s="842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128</v>
      </c>
      <c r="L255" s="37" t="s">
        <v>45</v>
      </c>
      <c r="M255" s="38" t="s">
        <v>131</v>
      </c>
      <c r="N255" s="38"/>
      <c r="O255" s="37">
        <v>55</v>
      </c>
      <c r="P255" s="9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44"/>
      <c r="R255" s="844"/>
      <c r="S255" s="844"/>
      <c r="T255" s="845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454</v>
      </c>
      <c r="AD255" s="770"/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4301011718</v>
      </c>
      <c r="D256" s="842">
        <v>4680115884281</v>
      </c>
      <c r="E256" s="842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86</v>
      </c>
      <c r="L256" s="37" t="s">
        <v>45</v>
      </c>
      <c r="M256" s="38" t="s">
        <v>127</v>
      </c>
      <c r="N256" s="38"/>
      <c r="O256" s="37">
        <v>55</v>
      </c>
      <c r="P256" s="9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44"/>
      <c r="R256" s="844"/>
      <c r="S256" s="844"/>
      <c r="T256" s="845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D256" s="770"/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4301011720</v>
      </c>
      <c r="D257" s="842">
        <v>4680115884199</v>
      </c>
      <c r="E257" s="842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86</v>
      </c>
      <c r="L257" s="37" t="s">
        <v>45</v>
      </c>
      <c r="M257" s="38" t="s">
        <v>127</v>
      </c>
      <c r="N257" s="38"/>
      <c r="O257" s="37">
        <v>55</v>
      </c>
      <c r="P257" s="9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44"/>
      <c r="R257" s="844"/>
      <c r="S257" s="844"/>
      <c r="T257" s="845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450</v>
      </c>
      <c r="AD257" s="770"/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customHeight="1" x14ac:dyDescent="0.25">
      <c r="A258" s="63" t="s">
        <v>459</v>
      </c>
      <c r="B258" s="63" t="s">
        <v>460</v>
      </c>
      <c r="C258" s="36">
        <v>4301011716</v>
      </c>
      <c r="D258" s="842">
        <v>4680115884267</v>
      </c>
      <c r="E258" s="842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86</v>
      </c>
      <c r="L258" s="37" t="s">
        <v>45</v>
      </c>
      <c r="M258" s="38" t="s">
        <v>127</v>
      </c>
      <c r="N258" s="38"/>
      <c r="O258" s="37">
        <v>55</v>
      </c>
      <c r="P258" s="9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44"/>
      <c r="R258" s="844"/>
      <c r="S258" s="844"/>
      <c r="T258" s="845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D258" s="770"/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x14ac:dyDescent="0.2">
      <c r="A259" s="849"/>
      <c r="B259" s="849"/>
      <c r="C259" s="849"/>
      <c r="D259" s="849"/>
      <c r="E259" s="849"/>
      <c r="F259" s="849"/>
      <c r="G259" s="849"/>
      <c r="H259" s="849"/>
      <c r="I259" s="849"/>
      <c r="J259" s="849"/>
      <c r="K259" s="849"/>
      <c r="L259" s="849"/>
      <c r="M259" s="849"/>
      <c r="N259" s="849"/>
      <c r="O259" s="850"/>
      <c r="P259" s="846" t="s">
        <v>40</v>
      </c>
      <c r="Q259" s="847"/>
      <c r="R259" s="847"/>
      <c r="S259" s="847"/>
      <c r="T259" s="847"/>
      <c r="U259" s="847"/>
      <c r="V259" s="848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  <c r="AD259" s="770"/>
    </row>
    <row r="260" spans="1:68" x14ac:dyDescent="0.2">
      <c r="A260" s="849"/>
      <c r="B260" s="849"/>
      <c r="C260" s="849"/>
      <c r="D260" s="849"/>
      <c r="E260" s="849"/>
      <c r="F260" s="849"/>
      <c r="G260" s="849"/>
      <c r="H260" s="849"/>
      <c r="I260" s="849"/>
      <c r="J260" s="849"/>
      <c r="K260" s="849"/>
      <c r="L260" s="849"/>
      <c r="M260" s="849"/>
      <c r="N260" s="849"/>
      <c r="O260" s="850"/>
      <c r="P260" s="846" t="s">
        <v>40</v>
      </c>
      <c r="Q260" s="847"/>
      <c r="R260" s="847"/>
      <c r="S260" s="847"/>
      <c r="T260" s="847"/>
      <c r="U260" s="847"/>
      <c r="V260" s="848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  <c r="AD260" s="770"/>
    </row>
    <row r="261" spans="1:68" ht="16.5" customHeight="1" x14ac:dyDescent="0.25">
      <c r="A261" s="840" t="s">
        <v>462</v>
      </c>
      <c r="B261" s="840"/>
      <c r="C261" s="840"/>
      <c r="D261" s="840"/>
      <c r="E261" s="840"/>
      <c r="F261" s="840"/>
      <c r="G261" s="840"/>
      <c r="H261" s="840"/>
      <c r="I261" s="840"/>
      <c r="J261" s="840"/>
      <c r="K261" s="840"/>
      <c r="L261" s="840"/>
      <c r="M261" s="840"/>
      <c r="N261" s="840"/>
      <c r="O261" s="840"/>
      <c r="P261" s="840"/>
      <c r="Q261" s="840"/>
      <c r="R261" s="840"/>
      <c r="S261" s="840"/>
      <c r="T261" s="840"/>
      <c r="U261" s="840"/>
      <c r="V261" s="840"/>
      <c r="W261" s="840"/>
      <c r="X261" s="840"/>
      <c r="Y261" s="840"/>
      <c r="Z261" s="840"/>
      <c r="AA261" s="65"/>
      <c r="AB261" s="65"/>
      <c r="AC261" s="79"/>
      <c r="AD261" s="770"/>
    </row>
    <row r="262" spans="1:68" ht="14.25" customHeight="1" x14ac:dyDescent="0.25">
      <c r="A262" s="841" t="s">
        <v>123</v>
      </c>
      <c r="B262" s="841"/>
      <c r="C262" s="841"/>
      <c r="D262" s="841"/>
      <c r="E262" s="841"/>
      <c r="F262" s="841"/>
      <c r="G262" s="841"/>
      <c r="H262" s="841"/>
      <c r="I262" s="841"/>
      <c r="J262" s="841"/>
      <c r="K262" s="841"/>
      <c r="L262" s="841"/>
      <c r="M262" s="841"/>
      <c r="N262" s="841"/>
      <c r="O262" s="841"/>
      <c r="P262" s="841"/>
      <c r="Q262" s="841"/>
      <c r="R262" s="841"/>
      <c r="S262" s="841"/>
      <c r="T262" s="841"/>
      <c r="U262" s="841"/>
      <c r="V262" s="841"/>
      <c r="W262" s="841"/>
      <c r="X262" s="841"/>
      <c r="Y262" s="841"/>
      <c r="Z262" s="841"/>
      <c r="AA262" s="66"/>
      <c r="AB262" s="66"/>
      <c r="AC262" s="80"/>
      <c r="AD262" s="770"/>
    </row>
    <row r="263" spans="1:68" ht="27" customHeight="1" x14ac:dyDescent="0.25">
      <c r="A263" s="63" t="s">
        <v>463</v>
      </c>
      <c r="B263" s="63" t="s">
        <v>464</v>
      </c>
      <c r="C263" s="36">
        <v>4301011942</v>
      </c>
      <c r="D263" s="842">
        <v>4680115884137</v>
      </c>
      <c r="E263" s="842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128</v>
      </c>
      <c r="L263" s="37" t="s">
        <v>45</v>
      </c>
      <c r="M263" s="38" t="s">
        <v>155</v>
      </c>
      <c r="N263" s="38"/>
      <c r="O263" s="37">
        <v>55</v>
      </c>
      <c r="P263" s="9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44"/>
      <c r="R263" s="844"/>
      <c r="S263" s="844"/>
      <c r="T263" s="84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154</v>
      </c>
      <c r="AD263" s="770"/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customHeight="1" x14ac:dyDescent="0.25">
      <c r="A264" s="63" t="s">
        <v>463</v>
      </c>
      <c r="B264" s="63" t="s">
        <v>465</v>
      </c>
      <c r="C264" s="36">
        <v>4301011826</v>
      </c>
      <c r="D264" s="842">
        <v>4680115884137</v>
      </c>
      <c r="E264" s="842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 t="s">
        <v>45</v>
      </c>
      <c r="M264" s="38" t="s">
        <v>127</v>
      </c>
      <c r="N264" s="38"/>
      <c r="O264" s="37">
        <v>55</v>
      </c>
      <c r="P264" s="9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44"/>
      <c r="R264" s="844"/>
      <c r="S264" s="844"/>
      <c r="T264" s="84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466</v>
      </c>
      <c r="AD264" s="770"/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467</v>
      </c>
      <c r="B265" s="63" t="s">
        <v>468</v>
      </c>
      <c r="C265" s="36">
        <v>4301011724</v>
      </c>
      <c r="D265" s="842">
        <v>4680115884236</v>
      </c>
      <c r="E265" s="842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 t="s">
        <v>45</v>
      </c>
      <c r="M265" s="38" t="s">
        <v>127</v>
      </c>
      <c r="N265" s="38"/>
      <c r="O265" s="37">
        <v>55</v>
      </c>
      <c r="P265" s="9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44"/>
      <c r="R265" s="844"/>
      <c r="S265" s="844"/>
      <c r="T265" s="84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469</v>
      </c>
      <c r="AD265" s="770"/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470</v>
      </c>
      <c r="B266" s="63" t="s">
        <v>471</v>
      </c>
      <c r="C266" s="36">
        <v>4301011941</v>
      </c>
      <c r="D266" s="842">
        <v>4680115884175</v>
      </c>
      <c r="E266" s="842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128</v>
      </c>
      <c r="L266" s="37" t="s">
        <v>45</v>
      </c>
      <c r="M266" s="38" t="s">
        <v>155</v>
      </c>
      <c r="N266" s="38"/>
      <c r="O266" s="37">
        <v>55</v>
      </c>
      <c r="P266" s="989" t="s">
        <v>472</v>
      </c>
      <c r="Q266" s="844"/>
      <c r="R266" s="844"/>
      <c r="S266" s="844"/>
      <c r="T266" s="845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154</v>
      </c>
      <c r="AD266" s="770"/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470</v>
      </c>
      <c r="B267" s="63" t="s">
        <v>473</v>
      </c>
      <c r="C267" s="36">
        <v>4301011721</v>
      </c>
      <c r="D267" s="842">
        <v>4680115884175</v>
      </c>
      <c r="E267" s="842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128</v>
      </c>
      <c r="L267" s="37" t="s">
        <v>45</v>
      </c>
      <c r="M267" s="38" t="s">
        <v>127</v>
      </c>
      <c r="N267" s="38"/>
      <c r="O267" s="37">
        <v>55</v>
      </c>
      <c r="P267" s="9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44"/>
      <c r="R267" s="844"/>
      <c r="S267" s="844"/>
      <c r="T267" s="845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474</v>
      </c>
      <c r="AD267" s="770"/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475</v>
      </c>
      <c r="B268" s="63" t="s">
        <v>476</v>
      </c>
      <c r="C268" s="36">
        <v>4301011824</v>
      </c>
      <c r="D268" s="842">
        <v>4680115884144</v>
      </c>
      <c r="E268" s="842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86</v>
      </c>
      <c r="L268" s="37" t="s">
        <v>45</v>
      </c>
      <c r="M268" s="38" t="s">
        <v>127</v>
      </c>
      <c r="N268" s="38"/>
      <c r="O268" s="37">
        <v>55</v>
      </c>
      <c r="P268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44"/>
      <c r="R268" s="844"/>
      <c r="S268" s="844"/>
      <c r="T268" s="845"/>
      <c r="U268" s="39" t="s">
        <v>45</v>
      </c>
      <c r="V268" s="39" t="s">
        <v>45</v>
      </c>
      <c r="W268" s="40" t="s">
        <v>0</v>
      </c>
      <c r="X268" s="58">
        <v>164</v>
      </c>
      <c r="Y268" s="55">
        <f t="shared" si="52"/>
        <v>164</v>
      </c>
      <c r="Z268" s="41">
        <f>IFERROR(IF(Y268=0,"",ROUNDUP(Y268/H268,0)*0.00902),"")</f>
        <v>0.36982000000000004</v>
      </c>
      <c r="AA268" s="68" t="s">
        <v>45</v>
      </c>
      <c r="AB268" s="69" t="s">
        <v>45</v>
      </c>
      <c r="AC268" s="368" t="s">
        <v>466</v>
      </c>
      <c r="AD268" s="770"/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172.60999999999999</v>
      </c>
      <c r="BN268" s="78">
        <f t="shared" si="54"/>
        <v>172.60999999999999</v>
      </c>
      <c r="BO268" s="78">
        <f t="shared" si="55"/>
        <v>0.31060606060606061</v>
      </c>
      <c r="BP268" s="78">
        <f t="shared" si="56"/>
        <v>0.31060606060606061</v>
      </c>
    </row>
    <row r="269" spans="1:68" ht="27" customHeight="1" x14ac:dyDescent="0.25">
      <c r="A269" s="63" t="s">
        <v>477</v>
      </c>
      <c r="B269" s="63" t="s">
        <v>478</v>
      </c>
      <c r="C269" s="36">
        <v>4301011963</v>
      </c>
      <c r="D269" s="842">
        <v>4680115885288</v>
      </c>
      <c r="E269" s="842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86</v>
      </c>
      <c r="L269" s="37" t="s">
        <v>45</v>
      </c>
      <c r="M269" s="38" t="s">
        <v>127</v>
      </c>
      <c r="N269" s="38"/>
      <c r="O269" s="37">
        <v>55</v>
      </c>
      <c r="P269" s="9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44"/>
      <c r="R269" s="844"/>
      <c r="S269" s="844"/>
      <c r="T269" s="845"/>
      <c r="U269" s="39" t="s">
        <v>45</v>
      </c>
      <c r="V269" s="39" t="s">
        <v>45</v>
      </c>
      <c r="W269" s="40" t="s">
        <v>0</v>
      </c>
      <c r="X269" s="58">
        <v>122.1</v>
      </c>
      <c r="Y269" s="55">
        <f t="shared" si="52"/>
        <v>122.10000000000001</v>
      </c>
      <c r="Z269" s="41">
        <f>IFERROR(IF(Y269=0,"",ROUNDUP(Y269/H269,0)*0.00902),"")</f>
        <v>0.29766000000000004</v>
      </c>
      <c r="AA269" s="68" t="s">
        <v>45</v>
      </c>
      <c r="AB269" s="69" t="s">
        <v>45</v>
      </c>
      <c r="AC269" s="370" t="s">
        <v>479</v>
      </c>
      <c r="AD269" s="770"/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129.03</v>
      </c>
      <c r="BN269" s="78">
        <f t="shared" si="54"/>
        <v>129.03</v>
      </c>
      <c r="BO269" s="78">
        <f t="shared" si="55"/>
        <v>0.25</v>
      </c>
      <c r="BP269" s="78">
        <f t="shared" si="56"/>
        <v>0.25</v>
      </c>
    </row>
    <row r="270" spans="1:68" ht="27" customHeight="1" x14ac:dyDescent="0.25">
      <c r="A270" s="63" t="s">
        <v>480</v>
      </c>
      <c r="B270" s="63" t="s">
        <v>481</v>
      </c>
      <c r="C270" s="36">
        <v>4301011726</v>
      </c>
      <c r="D270" s="842">
        <v>4680115884182</v>
      </c>
      <c r="E270" s="842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86</v>
      </c>
      <c r="L270" s="37" t="s">
        <v>45</v>
      </c>
      <c r="M270" s="38" t="s">
        <v>127</v>
      </c>
      <c r="N270" s="38"/>
      <c r="O270" s="37">
        <v>55</v>
      </c>
      <c r="P270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44"/>
      <c r="R270" s="844"/>
      <c r="S270" s="844"/>
      <c r="T270" s="845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469</v>
      </c>
      <c r="AD270" s="770"/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customHeight="1" x14ac:dyDescent="0.25">
      <c r="A271" s="63" t="s">
        <v>482</v>
      </c>
      <c r="B271" s="63" t="s">
        <v>483</v>
      </c>
      <c r="C271" s="36">
        <v>4301011722</v>
      </c>
      <c r="D271" s="842">
        <v>4680115884205</v>
      </c>
      <c r="E271" s="842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86</v>
      </c>
      <c r="L271" s="37" t="s">
        <v>45</v>
      </c>
      <c r="M271" s="38" t="s">
        <v>127</v>
      </c>
      <c r="N271" s="38"/>
      <c r="O271" s="37">
        <v>55</v>
      </c>
      <c r="P271" s="9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44"/>
      <c r="R271" s="844"/>
      <c r="S271" s="844"/>
      <c r="T271" s="845"/>
      <c r="U271" s="39" t="s">
        <v>45</v>
      </c>
      <c r="V271" s="39" t="s">
        <v>45</v>
      </c>
      <c r="W271" s="40" t="s">
        <v>0</v>
      </c>
      <c r="X271" s="58">
        <v>152</v>
      </c>
      <c r="Y271" s="55">
        <f t="shared" si="52"/>
        <v>152</v>
      </c>
      <c r="Z271" s="41">
        <f>IFERROR(IF(Y271=0,"",ROUNDUP(Y271/H271,0)*0.00902),"")</f>
        <v>0.34276000000000001</v>
      </c>
      <c r="AA271" s="68" t="s">
        <v>45</v>
      </c>
      <c r="AB271" s="69" t="s">
        <v>45</v>
      </c>
      <c r="AC271" s="374" t="s">
        <v>474</v>
      </c>
      <c r="AD271" s="770"/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159.97999999999999</v>
      </c>
      <c r="BN271" s="78">
        <f t="shared" si="54"/>
        <v>159.97999999999999</v>
      </c>
      <c r="BO271" s="78">
        <f t="shared" si="55"/>
        <v>0.2878787878787879</v>
      </c>
      <c r="BP271" s="78">
        <f t="shared" si="56"/>
        <v>0.2878787878787879</v>
      </c>
    </row>
    <row r="272" spans="1:68" x14ac:dyDescent="0.2">
      <c r="A272" s="849"/>
      <c r="B272" s="849"/>
      <c r="C272" s="849"/>
      <c r="D272" s="849"/>
      <c r="E272" s="849"/>
      <c r="F272" s="849"/>
      <c r="G272" s="849"/>
      <c r="H272" s="849"/>
      <c r="I272" s="849"/>
      <c r="J272" s="849"/>
      <c r="K272" s="849"/>
      <c r="L272" s="849"/>
      <c r="M272" s="849"/>
      <c r="N272" s="849"/>
      <c r="O272" s="850"/>
      <c r="P272" s="846" t="s">
        <v>40</v>
      </c>
      <c r="Q272" s="847"/>
      <c r="R272" s="847"/>
      <c r="S272" s="847"/>
      <c r="T272" s="847"/>
      <c r="U272" s="847"/>
      <c r="V272" s="848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112</v>
      </c>
      <c r="Y272" s="43">
        <f>IFERROR(Y263/H263,"0")+IFERROR(Y264/H264,"0")+IFERROR(Y265/H265,"0")+IFERROR(Y266/H266,"0")+IFERROR(Y267/H267,"0")+IFERROR(Y268/H268,"0")+IFERROR(Y269/H269,"0")+IFERROR(Y270/H270,"0")+IFERROR(Y271/H271,"0")</f>
        <v>112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1.01024</v>
      </c>
      <c r="AA272" s="67"/>
      <c r="AB272" s="67"/>
      <c r="AC272" s="67"/>
      <c r="AD272" s="770"/>
    </row>
    <row r="273" spans="1:68" x14ac:dyDescent="0.2">
      <c r="A273" s="849"/>
      <c r="B273" s="849"/>
      <c r="C273" s="849"/>
      <c r="D273" s="849"/>
      <c r="E273" s="849"/>
      <c r="F273" s="849"/>
      <c r="G273" s="849"/>
      <c r="H273" s="849"/>
      <c r="I273" s="849"/>
      <c r="J273" s="849"/>
      <c r="K273" s="849"/>
      <c r="L273" s="849"/>
      <c r="M273" s="849"/>
      <c r="N273" s="849"/>
      <c r="O273" s="850"/>
      <c r="P273" s="846" t="s">
        <v>40</v>
      </c>
      <c r="Q273" s="847"/>
      <c r="R273" s="847"/>
      <c r="S273" s="847"/>
      <c r="T273" s="847"/>
      <c r="U273" s="847"/>
      <c r="V273" s="848"/>
      <c r="W273" s="42" t="s">
        <v>0</v>
      </c>
      <c r="X273" s="43">
        <f>IFERROR(SUM(X263:X271),"0")</f>
        <v>438.1</v>
      </c>
      <c r="Y273" s="43">
        <f>IFERROR(SUM(Y263:Y271),"0")</f>
        <v>438.1</v>
      </c>
      <c r="Z273" s="42"/>
      <c r="AA273" s="67"/>
      <c r="AB273" s="67"/>
      <c r="AC273" s="67"/>
      <c r="AD273" s="770"/>
    </row>
    <row r="274" spans="1:68" ht="14.25" customHeight="1" x14ac:dyDescent="0.25">
      <c r="A274" s="841" t="s">
        <v>177</v>
      </c>
      <c r="B274" s="841"/>
      <c r="C274" s="841"/>
      <c r="D274" s="841"/>
      <c r="E274" s="841"/>
      <c r="F274" s="841"/>
      <c r="G274" s="841"/>
      <c r="H274" s="841"/>
      <c r="I274" s="841"/>
      <c r="J274" s="841"/>
      <c r="K274" s="841"/>
      <c r="L274" s="841"/>
      <c r="M274" s="841"/>
      <c r="N274" s="841"/>
      <c r="O274" s="841"/>
      <c r="P274" s="841"/>
      <c r="Q274" s="841"/>
      <c r="R274" s="841"/>
      <c r="S274" s="841"/>
      <c r="T274" s="841"/>
      <c r="U274" s="841"/>
      <c r="V274" s="841"/>
      <c r="W274" s="841"/>
      <c r="X274" s="841"/>
      <c r="Y274" s="841"/>
      <c r="Z274" s="841"/>
      <c r="AA274" s="66"/>
      <c r="AB274" s="66"/>
      <c r="AC274" s="80"/>
      <c r="AD274" s="770"/>
    </row>
    <row r="275" spans="1:68" ht="27" customHeight="1" x14ac:dyDescent="0.25">
      <c r="A275" s="63" t="s">
        <v>484</v>
      </c>
      <c r="B275" s="63" t="s">
        <v>485</v>
      </c>
      <c r="C275" s="36">
        <v>4301020340</v>
      </c>
      <c r="D275" s="842">
        <v>4680115885721</v>
      </c>
      <c r="E275" s="842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81</v>
      </c>
      <c r="L275" s="37" t="s">
        <v>45</v>
      </c>
      <c r="M275" s="38" t="s">
        <v>131</v>
      </c>
      <c r="N275" s="38"/>
      <c r="O275" s="37">
        <v>50</v>
      </c>
      <c r="P275" s="995" t="s">
        <v>486</v>
      </c>
      <c r="Q275" s="844"/>
      <c r="R275" s="844"/>
      <c r="S275" s="844"/>
      <c r="T275" s="845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487</v>
      </c>
      <c r="AD275" s="770"/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49"/>
      <c r="B276" s="849"/>
      <c r="C276" s="849"/>
      <c r="D276" s="849"/>
      <c r="E276" s="849"/>
      <c r="F276" s="849"/>
      <c r="G276" s="849"/>
      <c r="H276" s="849"/>
      <c r="I276" s="849"/>
      <c r="J276" s="849"/>
      <c r="K276" s="849"/>
      <c r="L276" s="849"/>
      <c r="M276" s="849"/>
      <c r="N276" s="849"/>
      <c r="O276" s="850"/>
      <c r="P276" s="846" t="s">
        <v>40</v>
      </c>
      <c r="Q276" s="847"/>
      <c r="R276" s="847"/>
      <c r="S276" s="847"/>
      <c r="T276" s="847"/>
      <c r="U276" s="847"/>
      <c r="V276" s="848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  <c r="AD276" s="770"/>
    </row>
    <row r="277" spans="1:68" x14ac:dyDescent="0.2">
      <c r="A277" s="849"/>
      <c r="B277" s="849"/>
      <c r="C277" s="849"/>
      <c r="D277" s="849"/>
      <c r="E277" s="849"/>
      <c r="F277" s="849"/>
      <c r="G277" s="849"/>
      <c r="H277" s="849"/>
      <c r="I277" s="849"/>
      <c r="J277" s="849"/>
      <c r="K277" s="849"/>
      <c r="L277" s="849"/>
      <c r="M277" s="849"/>
      <c r="N277" s="849"/>
      <c r="O277" s="850"/>
      <c r="P277" s="846" t="s">
        <v>40</v>
      </c>
      <c r="Q277" s="847"/>
      <c r="R277" s="847"/>
      <c r="S277" s="847"/>
      <c r="T277" s="847"/>
      <c r="U277" s="847"/>
      <c r="V277" s="848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  <c r="AD277" s="770"/>
    </row>
    <row r="278" spans="1:68" ht="16.5" customHeight="1" x14ac:dyDescent="0.25">
      <c r="A278" s="840" t="s">
        <v>488</v>
      </c>
      <c r="B278" s="840"/>
      <c r="C278" s="840"/>
      <c r="D278" s="840"/>
      <c r="E278" s="840"/>
      <c r="F278" s="840"/>
      <c r="G278" s="840"/>
      <c r="H278" s="840"/>
      <c r="I278" s="840"/>
      <c r="J278" s="840"/>
      <c r="K278" s="840"/>
      <c r="L278" s="840"/>
      <c r="M278" s="840"/>
      <c r="N278" s="840"/>
      <c r="O278" s="840"/>
      <c r="P278" s="840"/>
      <c r="Q278" s="840"/>
      <c r="R278" s="840"/>
      <c r="S278" s="840"/>
      <c r="T278" s="840"/>
      <c r="U278" s="840"/>
      <c r="V278" s="840"/>
      <c r="W278" s="840"/>
      <c r="X278" s="840"/>
      <c r="Y278" s="840"/>
      <c r="Z278" s="840"/>
      <c r="AA278" s="65"/>
      <c r="AB278" s="65"/>
      <c r="AC278" s="79"/>
      <c r="AD278" s="770"/>
    </row>
    <row r="279" spans="1:68" ht="14.25" customHeight="1" x14ac:dyDescent="0.25">
      <c r="A279" s="841" t="s">
        <v>123</v>
      </c>
      <c r="B279" s="841"/>
      <c r="C279" s="841"/>
      <c r="D279" s="841"/>
      <c r="E279" s="841"/>
      <c r="F279" s="841"/>
      <c r="G279" s="841"/>
      <c r="H279" s="841"/>
      <c r="I279" s="841"/>
      <c r="J279" s="841"/>
      <c r="K279" s="841"/>
      <c r="L279" s="841"/>
      <c r="M279" s="841"/>
      <c r="N279" s="841"/>
      <c r="O279" s="841"/>
      <c r="P279" s="841"/>
      <c r="Q279" s="841"/>
      <c r="R279" s="841"/>
      <c r="S279" s="841"/>
      <c r="T279" s="841"/>
      <c r="U279" s="841"/>
      <c r="V279" s="841"/>
      <c r="W279" s="841"/>
      <c r="X279" s="841"/>
      <c r="Y279" s="841"/>
      <c r="Z279" s="841"/>
      <c r="AA279" s="66"/>
      <c r="AB279" s="66"/>
      <c r="AC279" s="80"/>
      <c r="AD279" s="770"/>
    </row>
    <row r="280" spans="1:68" ht="27" customHeight="1" x14ac:dyDescent="0.25">
      <c r="A280" s="63" t="s">
        <v>489</v>
      </c>
      <c r="B280" s="63" t="s">
        <v>490</v>
      </c>
      <c r="C280" s="36">
        <v>4301011322</v>
      </c>
      <c r="D280" s="842">
        <v>4607091387452</v>
      </c>
      <c r="E280" s="842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131</v>
      </c>
      <c r="N280" s="38"/>
      <c r="O280" s="37">
        <v>55</v>
      </c>
      <c r="P280" s="99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44"/>
      <c r="R280" s="844"/>
      <c r="S280" s="844"/>
      <c r="T280" s="845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491</v>
      </c>
      <c r="AD280" s="770"/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customHeight="1" x14ac:dyDescent="0.25">
      <c r="A281" s="63" t="s">
        <v>492</v>
      </c>
      <c r="B281" s="63" t="s">
        <v>493</v>
      </c>
      <c r="C281" s="36">
        <v>4301011855</v>
      </c>
      <c r="D281" s="842">
        <v>4680115885837</v>
      </c>
      <c r="E281" s="842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 t="s">
        <v>45</v>
      </c>
      <c r="M281" s="38" t="s">
        <v>127</v>
      </c>
      <c r="N281" s="38"/>
      <c r="O281" s="37">
        <v>55</v>
      </c>
      <c r="P281" s="9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44"/>
      <c r="R281" s="844"/>
      <c r="S281" s="844"/>
      <c r="T281" s="845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494</v>
      </c>
      <c r="AD281" s="770"/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495</v>
      </c>
      <c r="B282" s="63" t="s">
        <v>496</v>
      </c>
      <c r="C282" s="36">
        <v>4301011910</v>
      </c>
      <c r="D282" s="842">
        <v>4680115885806</v>
      </c>
      <c r="E282" s="842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128</v>
      </c>
      <c r="L282" s="37" t="s">
        <v>45</v>
      </c>
      <c r="M282" s="38" t="s">
        <v>155</v>
      </c>
      <c r="N282" s="38"/>
      <c r="O282" s="37">
        <v>55</v>
      </c>
      <c r="P282" s="998" t="s">
        <v>497</v>
      </c>
      <c r="Q282" s="844"/>
      <c r="R282" s="844"/>
      <c r="S282" s="844"/>
      <c r="T282" s="845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498</v>
      </c>
      <c r="AD282" s="770"/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customHeight="1" x14ac:dyDescent="0.25">
      <c r="A283" s="63" t="s">
        <v>495</v>
      </c>
      <c r="B283" s="63" t="s">
        <v>499</v>
      </c>
      <c r="C283" s="36">
        <v>4301011850</v>
      </c>
      <c r="D283" s="842">
        <v>4680115885806</v>
      </c>
      <c r="E283" s="842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127</v>
      </c>
      <c r="N283" s="38"/>
      <c r="O283" s="37">
        <v>55</v>
      </c>
      <c r="P283" s="9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44"/>
      <c r="R283" s="844"/>
      <c r="S283" s="844"/>
      <c r="T283" s="845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500</v>
      </c>
      <c r="AD283" s="770"/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customHeight="1" x14ac:dyDescent="0.25">
      <c r="A284" s="63" t="s">
        <v>501</v>
      </c>
      <c r="B284" s="63" t="s">
        <v>502</v>
      </c>
      <c r="C284" s="36">
        <v>4301011313</v>
      </c>
      <c r="D284" s="842">
        <v>4607091385984</v>
      </c>
      <c r="E284" s="842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127</v>
      </c>
      <c r="N284" s="38"/>
      <c r="O284" s="37">
        <v>55</v>
      </c>
      <c r="P284" s="100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44"/>
      <c r="R284" s="844"/>
      <c r="S284" s="844"/>
      <c r="T284" s="845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503</v>
      </c>
      <c r="AD284" s="770"/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customHeight="1" x14ac:dyDescent="0.25">
      <c r="A285" s="63" t="s">
        <v>504</v>
      </c>
      <c r="B285" s="63" t="s">
        <v>505</v>
      </c>
      <c r="C285" s="36">
        <v>4301011853</v>
      </c>
      <c r="D285" s="842">
        <v>4680115885851</v>
      </c>
      <c r="E285" s="842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128</v>
      </c>
      <c r="L285" s="37" t="s">
        <v>45</v>
      </c>
      <c r="M285" s="38" t="s">
        <v>127</v>
      </c>
      <c r="N285" s="38"/>
      <c r="O285" s="37">
        <v>55</v>
      </c>
      <c r="P285" s="10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44"/>
      <c r="R285" s="844"/>
      <c r="S285" s="844"/>
      <c r="T285" s="845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506</v>
      </c>
      <c r="AD285" s="770"/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507</v>
      </c>
      <c r="B286" s="63" t="s">
        <v>508</v>
      </c>
      <c r="C286" s="36">
        <v>4301011319</v>
      </c>
      <c r="D286" s="842">
        <v>4607091387469</v>
      </c>
      <c r="E286" s="842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86</v>
      </c>
      <c r="L286" s="37" t="s">
        <v>45</v>
      </c>
      <c r="M286" s="38" t="s">
        <v>127</v>
      </c>
      <c r="N286" s="38"/>
      <c r="O286" s="37">
        <v>55</v>
      </c>
      <c r="P286" s="10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44"/>
      <c r="R286" s="844"/>
      <c r="S286" s="844"/>
      <c r="T286" s="845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509</v>
      </c>
      <c r="AD286" s="770"/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510</v>
      </c>
      <c r="B287" s="63" t="s">
        <v>511</v>
      </c>
      <c r="C287" s="36">
        <v>4301011852</v>
      </c>
      <c r="D287" s="842">
        <v>4680115885844</v>
      </c>
      <c r="E287" s="842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86</v>
      </c>
      <c r="L287" s="37" t="s">
        <v>45</v>
      </c>
      <c r="M287" s="38" t="s">
        <v>127</v>
      </c>
      <c r="N287" s="38"/>
      <c r="O287" s="37">
        <v>55</v>
      </c>
      <c r="P287" s="10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44"/>
      <c r="R287" s="844"/>
      <c r="S287" s="844"/>
      <c r="T287" s="845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494</v>
      </c>
      <c r="AD287" s="770"/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customHeight="1" x14ac:dyDescent="0.25">
      <c r="A288" s="63" t="s">
        <v>512</v>
      </c>
      <c r="B288" s="63" t="s">
        <v>513</v>
      </c>
      <c r="C288" s="36">
        <v>4301011316</v>
      </c>
      <c r="D288" s="842">
        <v>4607091387438</v>
      </c>
      <c r="E288" s="842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86</v>
      </c>
      <c r="L288" s="37" t="s">
        <v>45</v>
      </c>
      <c r="M288" s="38" t="s">
        <v>127</v>
      </c>
      <c r="N288" s="38"/>
      <c r="O288" s="37">
        <v>55</v>
      </c>
      <c r="P288" s="100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44"/>
      <c r="R288" s="844"/>
      <c r="S288" s="844"/>
      <c r="T288" s="84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514</v>
      </c>
      <c r="AD288" s="770"/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customHeight="1" x14ac:dyDescent="0.25">
      <c r="A289" s="63" t="s">
        <v>515</v>
      </c>
      <c r="B289" s="63" t="s">
        <v>516</v>
      </c>
      <c r="C289" s="36">
        <v>4301011851</v>
      </c>
      <c r="D289" s="842">
        <v>4680115885820</v>
      </c>
      <c r="E289" s="842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86</v>
      </c>
      <c r="L289" s="37" t="s">
        <v>45</v>
      </c>
      <c r="M289" s="38" t="s">
        <v>127</v>
      </c>
      <c r="N289" s="38"/>
      <c r="O289" s="37">
        <v>55</v>
      </c>
      <c r="P289" s="10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44"/>
      <c r="R289" s="844"/>
      <c r="S289" s="844"/>
      <c r="T289" s="84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500</v>
      </c>
      <c r="AD289" s="770"/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x14ac:dyDescent="0.2">
      <c r="A290" s="849"/>
      <c r="B290" s="849"/>
      <c r="C290" s="849"/>
      <c r="D290" s="849"/>
      <c r="E290" s="849"/>
      <c r="F290" s="849"/>
      <c r="G290" s="849"/>
      <c r="H290" s="849"/>
      <c r="I290" s="849"/>
      <c r="J290" s="849"/>
      <c r="K290" s="849"/>
      <c r="L290" s="849"/>
      <c r="M290" s="849"/>
      <c r="N290" s="849"/>
      <c r="O290" s="850"/>
      <c r="P290" s="846" t="s">
        <v>40</v>
      </c>
      <c r="Q290" s="847"/>
      <c r="R290" s="847"/>
      <c r="S290" s="847"/>
      <c r="T290" s="847"/>
      <c r="U290" s="847"/>
      <c r="V290" s="848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  <c r="AD290" s="770"/>
    </row>
    <row r="291" spans="1:68" x14ac:dyDescent="0.2">
      <c r="A291" s="849"/>
      <c r="B291" s="849"/>
      <c r="C291" s="849"/>
      <c r="D291" s="849"/>
      <c r="E291" s="849"/>
      <c r="F291" s="849"/>
      <c r="G291" s="849"/>
      <c r="H291" s="849"/>
      <c r="I291" s="849"/>
      <c r="J291" s="849"/>
      <c r="K291" s="849"/>
      <c r="L291" s="849"/>
      <c r="M291" s="849"/>
      <c r="N291" s="849"/>
      <c r="O291" s="850"/>
      <c r="P291" s="846" t="s">
        <v>40</v>
      </c>
      <c r="Q291" s="847"/>
      <c r="R291" s="847"/>
      <c r="S291" s="847"/>
      <c r="T291" s="847"/>
      <c r="U291" s="847"/>
      <c r="V291" s="848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  <c r="AD291" s="770"/>
    </row>
    <row r="292" spans="1:68" ht="16.5" customHeight="1" x14ac:dyDescent="0.25">
      <c r="A292" s="840" t="s">
        <v>517</v>
      </c>
      <c r="B292" s="840"/>
      <c r="C292" s="840"/>
      <c r="D292" s="840"/>
      <c r="E292" s="840"/>
      <c r="F292" s="840"/>
      <c r="G292" s="840"/>
      <c r="H292" s="840"/>
      <c r="I292" s="840"/>
      <c r="J292" s="840"/>
      <c r="K292" s="840"/>
      <c r="L292" s="840"/>
      <c r="M292" s="840"/>
      <c r="N292" s="840"/>
      <c r="O292" s="840"/>
      <c r="P292" s="840"/>
      <c r="Q292" s="840"/>
      <c r="R292" s="840"/>
      <c r="S292" s="840"/>
      <c r="T292" s="840"/>
      <c r="U292" s="840"/>
      <c r="V292" s="840"/>
      <c r="W292" s="840"/>
      <c r="X292" s="840"/>
      <c r="Y292" s="840"/>
      <c r="Z292" s="840"/>
      <c r="AA292" s="65"/>
      <c r="AB292" s="65"/>
      <c r="AC292" s="79"/>
      <c r="AD292" s="770"/>
    </row>
    <row r="293" spans="1:68" ht="14.25" customHeight="1" x14ac:dyDescent="0.25">
      <c r="A293" s="841" t="s">
        <v>123</v>
      </c>
      <c r="B293" s="841"/>
      <c r="C293" s="841"/>
      <c r="D293" s="841"/>
      <c r="E293" s="841"/>
      <c r="F293" s="841"/>
      <c r="G293" s="841"/>
      <c r="H293" s="841"/>
      <c r="I293" s="841"/>
      <c r="J293" s="841"/>
      <c r="K293" s="841"/>
      <c r="L293" s="841"/>
      <c r="M293" s="841"/>
      <c r="N293" s="841"/>
      <c r="O293" s="841"/>
      <c r="P293" s="841"/>
      <c r="Q293" s="841"/>
      <c r="R293" s="841"/>
      <c r="S293" s="841"/>
      <c r="T293" s="841"/>
      <c r="U293" s="841"/>
      <c r="V293" s="841"/>
      <c r="W293" s="841"/>
      <c r="X293" s="841"/>
      <c r="Y293" s="841"/>
      <c r="Z293" s="841"/>
      <c r="AA293" s="66"/>
      <c r="AB293" s="66"/>
      <c r="AC293" s="80"/>
      <c r="AD293" s="770"/>
    </row>
    <row r="294" spans="1:68" ht="27" customHeight="1" x14ac:dyDescent="0.25">
      <c r="A294" s="63" t="s">
        <v>518</v>
      </c>
      <c r="B294" s="63" t="s">
        <v>519</v>
      </c>
      <c r="C294" s="36">
        <v>4301011876</v>
      </c>
      <c r="D294" s="842">
        <v>4680115885707</v>
      </c>
      <c r="E294" s="842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128</v>
      </c>
      <c r="L294" s="37" t="s">
        <v>45</v>
      </c>
      <c r="M294" s="38" t="s">
        <v>127</v>
      </c>
      <c r="N294" s="38"/>
      <c r="O294" s="37">
        <v>31</v>
      </c>
      <c r="P294" s="100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44"/>
      <c r="R294" s="844"/>
      <c r="S294" s="844"/>
      <c r="T294" s="84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454</v>
      </c>
      <c r="AD294" s="770"/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49"/>
      <c r="B295" s="849"/>
      <c r="C295" s="849"/>
      <c r="D295" s="849"/>
      <c r="E295" s="849"/>
      <c r="F295" s="849"/>
      <c r="G295" s="849"/>
      <c r="H295" s="849"/>
      <c r="I295" s="849"/>
      <c r="J295" s="849"/>
      <c r="K295" s="849"/>
      <c r="L295" s="849"/>
      <c r="M295" s="849"/>
      <c r="N295" s="849"/>
      <c r="O295" s="850"/>
      <c r="P295" s="846" t="s">
        <v>40</v>
      </c>
      <c r="Q295" s="847"/>
      <c r="R295" s="847"/>
      <c r="S295" s="847"/>
      <c r="T295" s="847"/>
      <c r="U295" s="847"/>
      <c r="V295" s="84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  <c r="AD295" s="770"/>
    </row>
    <row r="296" spans="1:68" x14ac:dyDescent="0.2">
      <c r="A296" s="849"/>
      <c r="B296" s="849"/>
      <c r="C296" s="849"/>
      <c r="D296" s="849"/>
      <c r="E296" s="849"/>
      <c r="F296" s="849"/>
      <c r="G296" s="849"/>
      <c r="H296" s="849"/>
      <c r="I296" s="849"/>
      <c r="J296" s="849"/>
      <c r="K296" s="849"/>
      <c r="L296" s="849"/>
      <c r="M296" s="849"/>
      <c r="N296" s="849"/>
      <c r="O296" s="850"/>
      <c r="P296" s="846" t="s">
        <v>40</v>
      </c>
      <c r="Q296" s="847"/>
      <c r="R296" s="847"/>
      <c r="S296" s="847"/>
      <c r="T296" s="847"/>
      <c r="U296" s="847"/>
      <c r="V296" s="84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  <c r="AD296" s="770"/>
    </row>
    <row r="297" spans="1:68" ht="16.5" customHeight="1" x14ac:dyDescent="0.25">
      <c r="A297" s="840" t="s">
        <v>520</v>
      </c>
      <c r="B297" s="840"/>
      <c r="C297" s="840"/>
      <c r="D297" s="840"/>
      <c r="E297" s="840"/>
      <c r="F297" s="840"/>
      <c r="G297" s="840"/>
      <c r="H297" s="840"/>
      <c r="I297" s="840"/>
      <c r="J297" s="840"/>
      <c r="K297" s="840"/>
      <c r="L297" s="840"/>
      <c r="M297" s="840"/>
      <c r="N297" s="840"/>
      <c r="O297" s="840"/>
      <c r="P297" s="840"/>
      <c r="Q297" s="840"/>
      <c r="R297" s="840"/>
      <c r="S297" s="840"/>
      <c r="T297" s="840"/>
      <c r="U297" s="840"/>
      <c r="V297" s="840"/>
      <c r="W297" s="840"/>
      <c r="X297" s="840"/>
      <c r="Y297" s="840"/>
      <c r="Z297" s="840"/>
      <c r="AA297" s="65"/>
      <c r="AB297" s="65"/>
      <c r="AC297" s="79"/>
      <c r="AD297" s="770"/>
    </row>
    <row r="298" spans="1:68" ht="14.25" customHeight="1" x14ac:dyDescent="0.25">
      <c r="A298" s="841" t="s">
        <v>123</v>
      </c>
      <c r="B298" s="841"/>
      <c r="C298" s="841"/>
      <c r="D298" s="841"/>
      <c r="E298" s="841"/>
      <c r="F298" s="841"/>
      <c r="G298" s="841"/>
      <c r="H298" s="841"/>
      <c r="I298" s="841"/>
      <c r="J298" s="841"/>
      <c r="K298" s="841"/>
      <c r="L298" s="841"/>
      <c r="M298" s="841"/>
      <c r="N298" s="841"/>
      <c r="O298" s="841"/>
      <c r="P298" s="841"/>
      <c r="Q298" s="841"/>
      <c r="R298" s="841"/>
      <c r="S298" s="841"/>
      <c r="T298" s="841"/>
      <c r="U298" s="841"/>
      <c r="V298" s="841"/>
      <c r="W298" s="841"/>
      <c r="X298" s="841"/>
      <c r="Y298" s="841"/>
      <c r="Z298" s="841"/>
      <c r="AA298" s="66"/>
      <c r="AB298" s="66"/>
      <c r="AC298" s="80"/>
      <c r="AD298" s="770"/>
    </row>
    <row r="299" spans="1:68" ht="27" customHeight="1" x14ac:dyDescent="0.25">
      <c r="A299" s="63" t="s">
        <v>521</v>
      </c>
      <c r="B299" s="63" t="s">
        <v>522</v>
      </c>
      <c r="C299" s="36">
        <v>4301011223</v>
      </c>
      <c r="D299" s="842">
        <v>4607091383423</v>
      </c>
      <c r="E299" s="842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128</v>
      </c>
      <c r="L299" s="37" t="s">
        <v>45</v>
      </c>
      <c r="M299" s="38" t="s">
        <v>131</v>
      </c>
      <c r="N299" s="38"/>
      <c r="O299" s="37">
        <v>35</v>
      </c>
      <c r="P299" s="10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44"/>
      <c r="R299" s="844"/>
      <c r="S299" s="844"/>
      <c r="T299" s="84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126</v>
      </c>
      <c r="AD299" s="770"/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523</v>
      </c>
      <c r="B300" s="63" t="s">
        <v>524</v>
      </c>
      <c r="C300" s="36">
        <v>4301011879</v>
      </c>
      <c r="D300" s="842">
        <v>4680115885691</v>
      </c>
      <c r="E300" s="842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80</v>
      </c>
      <c r="N300" s="38"/>
      <c r="O300" s="37">
        <v>30</v>
      </c>
      <c r="P300" s="10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44"/>
      <c r="R300" s="844"/>
      <c r="S300" s="844"/>
      <c r="T300" s="84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525</v>
      </c>
      <c r="AD300" s="770"/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526</v>
      </c>
      <c r="B301" s="63" t="s">
        <v>527</v>
      </c>
      <c r="C301" s="36">
        <v>4301011878</v>
      </c>
      <c r="D301" s="842">
        <v>4680115885660</v>
      </c>
      <c r="E301" s="842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128</v>
      </c>
      <c r="L301" s="37" t="s">
        <v>45</v>
      </c>
      <c r="M301" s="38" t="s">
        <v>80</v>
      </c>
      <c r="N301" s="38"/>
      <c r="O301" s="37">
        <v>35</v>
      </c>
      <c r="P301" s="10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44"/>
      <c r="R301" s="844"/>
      <c r="S301" s="844"/>
      <c r="T301" s="845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528</v>
      </c>
      <c r="AD301" s="770"/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49"/>
      <c r="B302" s="849"/>
      <c r="C302" s="849"/>
      <c r="D302" s="849"/>
      <c r="E302" s="849"/>
      <c r="F302" s="849"/>
      <c r="G302" s="849"/>
      <c r="H302" s="849"/>
      <c r="I302" s="849"/>
      <c r="J302" s="849"/>
      <c r="K302" s="849"/>
      <c r="L302" s="849"/>
      <c r="M302" s="849"/>
      <c r="N302" s="849"/>
      <c r="O302" s="850"/>
      <c r="P302" s="846" t="s">
        <v>40</v>
      </c>
      <c r="Q302" s="847"/>
      <c r="R302" s="847"/>
      <c r="S302" s="847"/>
      <c r="T302" s="847"/>
      <c r="U302" s="847"/>
      <c r="V302" s="848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  <c r="AD302" s="770"/>
    </row>
    <row r="303" spans="1:68" x14ac:dyDescent="0.2">
      <c r="A303" s="849"/>
      <c r="B303" s="849"/>
      <c r="C303" s="849"/>
      <c r="D303" s="849"/>
      <c r="E303" s="849"/>
      <c r="F303" s="849"/>
      <c r="G303" s="849"/>
      <c r="H303" s="849"/>
      <c r="I303" s="849"/>
      <c r="J303" s="849"/>
      <c r="K303" s="849"/>
      <c r="L303" s="849"/>
      <c r="M303" s="849"/>
      <c r="N303" s="849"/>
      <c r="O303" s="850"/>
      <c r="P303" s="846" t="s">
        <v>40</v>
      </c>
      <c r="Q303" s="847"/>
      <c r="R303" s="847"/>
      <c r="S303" s="847"/>
      <c r="T303" s="847"/>
      <c r="U303" s="847"/>
      <c r="V303" s="848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  <c r="AD303" s="770"/>
    </row>
    <row r="304" spans="1:68" ht="16.5" customHeight="1" x14ac:dyDescent="0.25">
      <c r="A304" s="840" t="s">
        <v>529</v>
      </c>
      <c r="B304" s="840"/>
      <c r="C304" s="840"/>
      <c r="D304" s="840"/>
      <c r="E304" s="840"/>
      <c r="F304" s="840"/>
      <c r="G304" s="840"/>
      <c r="H304" s="840"/>
      <c r="I304" s="840"/>
      <c r="J304" s="840"/>
      <c r="K304" s="840"/>
      <c r="L304" s="840"/>
      <c r="M304" s="840"/>
      <c r="N304" s="840"/>
      <c r="O304" s="840"/>
      <c r="P304" s="840"/>
      <c r="Q304" s="840"/>
      <c r="R304" s="840"/>
      <c r="S304" s="840"/>
      <c r="T304" s="840"/>
      <c r="U304" s="840"/>
      <c r="V304" s="840"/>
      <c r="W304" s="840"/>
      <c r="X304" s="840"/>
      <c r="Y304" s="840"/>
      <c r="Z304" s="840"/>
      <c r="AA304" s="65"/>
      <c r="AB304" s="65"/>
      <c r="AC304" s="79"/>
      <c r="AD304" s="770"/>
    </row>
    <row r="305" spans="1:68" ht="14.25" customHeight="1" x14ac:dyDescent="0.25">
      <c r="A305" s="841" t="s">
        <v>82</v>
      </c>
      <c r="B305" s="841"/>
      <c r="C305" s="841"/>
      <c r="D305" s="841"/>
      <c r="E305" s="841"/>
      <c r="F305" s="841"/>
      <c r="G305" s="841"/>
      <c r="H305" s="841"/>
      <c r="I305" s="841"/>
      <c r="J305" s="841"/>
      <c r="K305" s="841"/>
      <c r="L305" s="841"/>
      <c r="M305" s="841"/>
      <c r="N305" s="841"/>
      <c r="O305" s="841"/>
      <c r="P305" s="841"/>
      <c r="Q305" s="841"/>
      <c r="R305" s="841"/>
      <c r="S305" s="841"/>
      <c r="T305" s="841"/>
      <c r="U305" s="841"/>
      <c r="V305" s="841"/>
      <c r="W305" s="841"/>
      <c r="X305" s="841"/>
      <c r="Y305" s="841"/>
      <c r="Z305" s="841"/>
      <c r="AA305" s="66"/>
      <c r="AB305" s="66"/>
      <c r="AC305" s="80"/>
      <c r="AD305" s="770"/>
    </row>
    <row r="306" spans="1:68" ht="27" customHeight="1" x14ac:dyDescent="0.25">
      <c r="A306" s="63" t="s">
        <v>530</v>
      </c>
      <c r="B306" s="63" t="s">
        <v>531</v>
      </c>
      <c r="C306" s="36">
        <v>4301051409</v>
      </c>
      <c r="D306" s="842">
        <v>4680115881556</v>
      </c>
      <c r="E306" s="842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128</v>
      </c>
      <c r="L306" s="37" t="s">
        <v>45</v>
      </c>
      <c r="M306" s="38" t="s">
        <v>131</v>
      </c>
      <c r="N306" s="38"/>
      <c r="O306" s="37">
        <v>45</v>
      </c>
      <c r="P306" s="10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44"/>
      <c r="R306" s="844"/>
      <c r="S306" s="844"/>
      <c r="T306" s="845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532</v>
      </c>
      <c r="AD306" s="770"/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customHeight="1" x14ac:dyDescent="0.25">
      <c r="A307" s="63" t="s">
        <v>533</v>
      </c>
      <c r="B307" s="63" t="s">
        <v>534</v>
      </c>
      <c r="C307" s="36">
        <v>4301051506</v>
      </c>
      <c r="D307" s="842">
        <v>4680115881037</v>
      </c>
      <c r="E307" s="842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86</v>
      </c>
      <c r="L307" s="37" t="s">
        <v>45</v>
      </c>
      <c r="M307" s="38" t="s">
        <v>80</v>
      </c>
      <c r="N307" s="38"/>
      <c r="O307" s="37">
        <v>40</v>
      </c>
      <c r="P307" s="10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44"/>
      <c r="R307" s="844"/>
      <c r="S307" s="844"/>
      <c r="T307" s="845"/>
      <c r="U307" s="39" t="s">
        <v>45</v>
      </c>
      <c r="V307" s="39" t="s">
        <v>45</v>
      </c>
      <c r="W307" s="40" t="s">
        <v>0</v>
      </c>
      <c r="X307" s="58">
        <v>141.12</v>
      </c>
      <c r="Y307" s="55">
        <f t="shared" si="62"/>
        <v>141.12</v>
      </c>
      <c r="Z307" s="41">
        <f>IFERROR(IF(Y307=0,"",ROUNDUP(Y307/H307,0)*0.00902),"")</f>
        <v>0.37884000000000001</v>
      </c>
      <c r="AA307" s="68" t="s">
        <v>45</v>
      </c>
      <c r="AB307" s="69" t="s">
        <v>45</v>
      </c>
      <c r="AC307" s="408" t="s">
        <v>535</v>
      </c>
      <c r="AD307" s="770"/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151.95600000000002</v>
      </c>
      <c r="BN307" s="78">
        <f t="shared" si="64"/>
        <v>151.95600000000002</v>
      </c>
      <c r="BO307" s="78">
        <f t="shared" si="65"/>
        <v>0.31818181818181818</v>
      </c>
      <c r="BP307" s="78">
        <f t="shared" si="66"/>
        <v>0.31818181818181818</v>
      </c>
    </row>
    <row r="308" spans="1:68" ht="37.5" customHeight="1" x14ac:dyDescent="0.25">
      <c r="A308" s="63" t="s">
        <v>536</v>
      </c>
      <c r="B308" s="63" t="s">
        <v>537</v>
      </c>
      <c r="C308" s="36">
        <v>4301051893</v>
      </c>
      <c r="D308" s="842">
        <v>4680115886186</v>
      </c>
      <c r="E308" s="842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86</v>
      </c>
      <c r="L308" s="37" t="s">
        <v>45</v>
      </c>
      <c r="M308" s="38" t="s">
        <v>131</v>
      </c>
      <c r="N308" s="38"/>
      <c r="O308" s="37">
        <v>45</v>
      </c>
      <c r="P308" s="1012" t="s">
        <v>538</v>
      </c>
      <c r="Q308" s="844"/>
      <c r="R308" s="844"/>
      <c r="S308" s="844"/>
      <c r="T308" s="845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539</v>
      </c>
      <c r="AD308" s="770"/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customHeight="1" x14ac:dyDescent="0.25">
      <c r="A309" s="63" t="s">
        <v>540</v>
      </c>
      <c r="B309" s="63" t="s">
        <v>541</v>
      </c>
      <c r="C309" s="36">
        <v>4301051487</v>
      </c>
      <c r="D309" s="842">
        <v>4680115881228</v>
      </c>
      <c r="E309" s="842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86</v>
      </c>
      <c r="L309" s="37" t="s">
        <v>45</v>
      </c>
      <c r="M309" s="38" t="s">
        <v>80</v>
      </c>
      <c r="N309" s="38"/>
      <c r="O309" s="37">
        <v>40</v>
      </c>
      <c r="P309" s="10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44"/>
      <c r="R309" s="844"/>
      <c r="S309" s="844"/>
      <c r="T309" s="845"/>
      <c r="U309" s="39" t="s">
        <v>45</v>
      </c>
      <c r="V309" s="39" t="s">
        <v>45</v>
      </c>
      <c r="W309" s="40" t="s">
        <v>0</v>
      </c>
      <c r="X309" s="58">
        <v>256.8</v>
      </c>
      <c r="Y309" s="55">
        <f t="shared" si="62"/>
        <v>256.8</v>
      </c>
      <c r="Z309" s="41">
        <f>IFERROR(IF(Y309=0,"",ROUNDUP(Y309/H309,0)*0.00753),"")</f>
        <v>0.80571000000000004</v>
      </c>
      <c r="AA309" s="68" t="s">
        <v>45</v>
      </c>
      <c r="AB309" s="69" t="s">
        <v>45</v>
      </c>
      <c r="AC309" s="412" t="s">
        <v>535</v>
      </c>
      <c r="AD309" s="770"/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285.90400000000005</v>
      </c>
      <c r="BN309" s="78">
        <f t="shared" si="64"/>
        <v>285.90400000000005</v>
      </c>
      <c r="BO309" s="78">
        <f t="shared" si="65"/>
        <v>0.68589743589743601</v>
      </c>
      <c r="BP309" s="78">
        <f t="shared" si="66"/>
        <v>0.68589743589743601</v>
      </c>
    </row>
    <row r="310" spans="1:68" ht="27" customHeight="1" x14ac:dyDescent="0.25">
      <c r="A310" s="63" t="s">
        <v>542</v>
      </c>
      <c r="B310" s="63" t="s">
        <v>543</v>
      </c>
      <c r="C310" s="36">
        <v>4301051384</v>
      </c>
      <c r="D310" s="842">
        <v>4680115881211</v>
      </c>
      <c r="E310" s="842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86</v>
      </c>
      <c r="L310" s="37" t="s">
        <v>45</v>
      </c>
      <c r="M310" s="38" t="s">
        <v>80</v>
      </c>
      <c r="N310" s="38"/>
      <c r="O310" s="37">
        <v>45</v>
      </c>
      <c r="P310" s="10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44"/>
      <c r="R310" s="844"/>
      <c r="S310" s="844"/>
      <c r="T310" s="845"/>
      <c r="U310" s="39" t="s">
        <v>45</v>
      </c>
      <c r="V310" s="39" t="s">
        <v>45</v>
      </c>
      <c r="W310" s="40" t="s">
        <v>0</v>
      </c>
      <c r="X310" s="58">
        <v>273.60000000000002</v>
      </c>
      <c r="Y310" s="55">
        <f t="shared" si="62"/>
        <v>273.59999999999997</v>
      </c>
      <c r="Z310" s="41">
        <f>IFERROR(IF(Y310=0,"",ROUNDUP(Y310/H310,0)*0.00753),"")</f>
        <v>0.85842000000000007</v>
      </c>
      <c r="AA310" s="68" t="s">
        <v>45</v>
      </c>
      <c r="AB310" s="69" t="s">
        <v>45</v>
      </c>
      <c r="AC310" s="414" t="s">
        <v>532</v>
      </c>
      <c r="AD310" s="770"/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296.40000000000009</v>
      </c>
      <c r="BN310" s="78">
        <f t="shared" si="64"/>
        <v>296.39999999999998</v>
      </c>
      <c r="BO310" s="78">
        <f t="shared" si="65"/>
        <v>0.73076923076923084</v>
      </c>
      <c r="BP310" s="78">
        <f t="shared" si="66"/>
        <v>0.73076923076923062</v>
      </c>
    </row>
    <row r="311" spans="1:68" ht="27" customHeight="1" x14ac:dyDescent="0.25">
      <c r="A311" s="63" t="s">
        <v>544</v>
      </c>
      <c r="B311" s="63" t="s">
        <v>545</v>
      </c>
      <c r="C311" s="36">
        <v>4301051378</v>
      </c>
      <c r="D311" s="842">
        <v>4680115881020</v>
      </c>
      <c r="E311" s="842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86</v>
      </c>
      <c r="L311" s="37" t="s">
        <v>45</v>
      </c>
      <c r="M311" s="38" t="s">
        <v>80</v>
      </c>
      <c r="N311" s="38"/>
      <c r="O311" s="37">
        <v>45</v>
      </c>
      <c r="P311" s="10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44"/>
      <c r="R311" s="844"/>
      <c r="S311" s="844"/>
      <c r="T311" s="845"/>
      <c r="U311" s="39" t="s">
        <v>45</v>
      </c>
      <c r="V311" s="39" t="s">
        <v>45</v>
      </c>
      <c r="W311" s="40" t="s">
        <v>0</v>
      </c>
      <c r="X311" s="58">
        <v>120.96</v>
      </c>
      <c r="Y311" s="55">
        <f t="shared" si="62"/>
        <v>120.96</v>
      </c>
      <c r="Z311" s="41">
        <f>IFERROR(IF(Y311=0,"",ROUNDUP(Y311/H311,0)*0.00937),"")</f>
        <v>0.33732000000000001</v>
      </c>
      <c r="AA311" s="68" t="s">
        <v>45</v>
      </c>
      <c r="AB311" s="69" t="s">
        <v>45</v>
      </c>
      <c r="AC311" s="416" t="s">
        <v>546</v>
      </c>
      <c r="AD311" s="770"/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128.51999999999998</v>
      </c>
      <c r="BN311" s="78">
        <f t="shared" si="64"/>
        <v>128.51999999999998</v>
      </c>
      <c r="BO311" s="78">
        <f t="shared" si="65"/>
        <v>0.3</v>
      </c>
      <c r="BP311" s="78">
        <f t="shared" si="66"/>
        <v>0.3</v>
      </c>
    </row>
    <row r="312" spans="1:68" x14ac:dyDescent="0.2">
      <c r="A312" s="849"/>
      <c r="B312" s="849"/>
      <c r="C312" s="849"/>
      <c r="D312" s="849"/>
      <c r="E312" s="849"/>
      <c r="F312" s="849"/>
      <c r="G312" s="849"/>
      <c r="H312" s="849"/>
      <c r="I312" s="849"/>
      <c r="J312" s="849"/>
      <c r="K312" s="849"/>
      <c r="L312" s="849"/>
      <c r="M312" s="849"/>
      <c r="N312" s="849"/>
      <c r="O312" s="850"/>
      <c r="P312" s="846" t="s">
        <v>40</v>
      </c>
      <c r="Q312" s="847"/>
      <c r="R312" s="847"/>
      <c r="S312" s="847"/>
      <c r="T312" s="847"/>
      <c r="U312" s="847"/>
      <c r="V312" s="848"/>
      <c r="W312" s="42" t="s">
        <v>39</v>
      </c>
      <c r="X312" s="43">
        <f>IFERROR(X306/H306,"0")+IFERROR(X307/H307,"0")+IFERROR(X308/H308,"0")+IFERROR(X309/H309,"0")+IFERROR(X310/H310,"0")+IFERROR(X311/H311,"0")</f>
        <v>299</v>
      </c>
      <c r="Y312" s="43">
        <f>IFERROR(Y306/H306,"0")+IFERROR(Y307/H307,"0")+IFERROR(Y308/H308,"0")+IFERROR(Y309/H309,"0")+IFERROR(Y310/H310,"0")+IFERROR(Y311/H311,"0")</f>
        <v>299</v>
      </c>
      <c r="Z312" s="43">
        <f>IFERROR(IF(Z306="",0,Z306),"0")+IFERROR(IF(Z307="",0,Z307),"0")+IFERROR(IF(Z308="",0,Z308),"0")+IFERROR(IF(Z309="",0,Z309),"0")+IFERROR(IF(Z310="",0,Z310),"0")+IFERROR(IF(Z311="",0,Z311),"0")</f>
        <v>2.38029</v>
      </c>
      <c r="AA312" s="67"/>
      <c r="AB312" s="67"/>
      <c r="AC312" s="67"/>
      <c r="AD312" s="770"/>
    </row>
    <row r="313" spans="1:68" x14ac:dyDescent="0.2">
      <c r="A313" s="849"/>
      <c r="B313" s="849"/>
      <c r="C313" s="849"/>
      <c r="D313" s="849"/>
      <c r="E313" s="849"/>
      <c r="F313" s="849"/>
      <c r="G313" s="849"/>
      <c r="H313" s="849"/>
      <c r="I313" s="849"/>
      <c r="J313" s="849"/>
      <c r="K313" s="849"/>
      <c r="L313" s="849"/>
      <c r="M313" s="849"/>
      <c r="N313" s="849"/>
      <c r="O313" s="850"/>
      <c r="P313" s="846" t="s">
        <v>40</v>
      </c>
      <c r="Q313" s="847"/>
      <c r="R313" s="847"/>
      <c r="S313" s="847"/>
      <c r="T313" s="847"/>
      <c r="U313" s="847"/>
      <c r="V313" s="848"/>
      <c r="W313" s="42" t="s">
        <v>0</v>
      </c>
      <c r="X313" s="43">
        <f>IFERROR(SUM(X306:X311),"0")</f>
        <v>792.48</v>
      </c>
      <c r="Y313" s="43">
        <f>IFERROR(SUM(Y306:Y311),"0")</f>
        <v>792.48</v>
      </c>
      <c r="Z313" s="42"/>
      <c r="AA313" s="67"/>
      <c r="AB313" s="67"/>
      <c r="AC313" s="67"/>
      <c r="AD313" s="770"/>
    </row>
    <row r="314" spans="1:68" ht="16.5" customHeight="1" x14ac:dyDescent="0.25">
      <c r="A314" s="840" t="s">
        <v>547</v>
      </c>
      <c r="B314" s="840"/>
      <c r="C314" s="840"/>
      <c r="D314" s="840"/>
      <c r="E314" s="840"/>
      <c r="F314" s="840"/>
      <c r="G314" s="840"/>
      <c r="H314" s="840"/>
      <c r="I314" s="840"/>
      <c r="J314" s="840"/>
      <c r="K314" s="840"/>
      <c r="L314" s="840"/>
      <c r="M314" s="840"/>
      <c r="N314" s="840"/>
      <c r="O314" s="840"/>
      <c r="P314" s="840"/>
      <c r="Q314" s="840"/>
      <c r="R314" s="840"/>
      <c r="S314" s="840"/>
      <c r="T314" s="840"/>
      <c r="U314" s="840"/>
      <c r="V314" s="840"/>
      <c r="W314" s="840"/>
      <c r="X314" s="840"/>
      <c r="Y314" s="840"/>
      <c r="Z314" s="840"/>
      <c r="AA314" s="65"/>
      <c r="AB314" s="65"/>
      <c r="AC314" s="79"/>
      <c r="AD314" s="770"/>
    </row>
    <row r="315" spans="1:68" ht="14.25" customHeight="1" x14ac:dyDescent="0.25">
      <c r="A315" s="841" t="s">
        <v>123</v>
      </c>
      <c r="B315" s="841"/>
      <c r="C315" s="841"/>
      <c r="D315" s="841"/>
      <c r="E315" s="841"/>
      <c r="F315" s="841"/>
      <c r="G315" s="841"/>
      <c r="H315" s="841"/>
      <c r="I315" s="841"/>
      <c r="J315" s="841"/>
      <c r="K315" s="841"/>
      <c r="L315" s="841"/>
      <c r="M315" s="841"/>
      <c r="N315" s="841"/>
      <c r="O315" s="841"/>
      <c r="P315" s="841"/>
      <c r="Q315" s="841"/>
      <c r="R315" s="841"/>
      <c r="S315" s="841"/>
      <c r="T315" s="841"/>
      <c r="U315" s="841"/>
      <c r="V315" s="841"/>
      <c r="W315" s="841"/>
      <c r="X315" s="841"/>
      <c r="Y315" s="841"/>
      <c r="Z315" s="841"/>
      <c r="AA315" s="66"/>
      <c r="AB315" s="66"/>
      <c r="AC315" s="80"/>
      <c r="AD315" s="770"/>
    </row>
    <row r="316" spans="1:68" ht="27" customHeight="1" x14ac:dyDescent="0.25">
      <c r="A316" s="63" t="s">
        <v>548</v>
      </c>
      <c r="B316" s="63" t="s">
        <v>549</v>
      </c>
      <c r="C316" s="36">
        <v>4301011306</v>
      </c>
      <c r="D316" s="842">
        <v>4607091389296</v>
      </c>
      <c r="E316" s="842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86</v>
      </c>
      <c r="L316" s="37" t="s">
        <v>45</v>
      </c>
      <c r="M316" s="38" t="s">
        <v>131</v>
      </c>
      <c r="N316" s="38"/>
      <c r="O316" s="37">
        <v>45</v>
      </c>
      <c r="P316" s="1016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44"/>
      <c r="R316" s="844"/>
      <c r="S316" s="844"/>
      <c r="T316" s="845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550</v>
      </c>
      <c r="AD316" s="770"/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9"/>
      <c r="B317" s="849"/>
      <c r="C317" s="849"/>
      <c r="D317" s="849"/>
      <c r="E317" s="849"/>
      <c r="F317" s="849"/>
      <c r="G317" s="849"/>
      <c r="H317" s="849"/>
      <c r="I317" s="849"/>
      <c r="J317" s="849"/>
      <c r="K317" s="849"/>
      <c r="L317" s="849"/>
      <c r="M317" s="849"/>
      <c r="N317" s="849"/>
      <c r="O317" s="850"/>
      <c r="P317" s="846" t="s">
        <v>40</v>
      </c>
      <c r="Q317" s="847"/>
      <c r="R317" s="847"/>
      <c r="S317" s="847"/>
      <c r="T317" s="847"/>
      <c r="U317" s="847"/>
      <c r="V317" s="848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  <c r="AD317" s="770"/>
    </row>
    <row r="318" spans="1:68" x14ac:dyDescent="0.2">
      <c r="A318" s="849"/>
      <c r="B318" s="849"/>
      <c r="C318" s="849"/>
      <c r="D318" s="849"/>
      <c r="E318" s="849"/>
      <c r="F318" s="849"/>
      <c r="G318" s="849"/>
      <c r="H318" s="849"/>
      <c r="I318" s="849"/>
      <c r="J318" s="849"/>
      <c r="K318" s="849"/>
      <c r="L318" s="849"/>
      <c r="M318" s="849"/>
      <c r="N318" s="849"/>
      <c r="O318" s="850"/>
      <c r="P318" s="846" t="s">
        <v>40</v>
      </c>
      <c r="Q318" s="847"/>
      <c r="R318" s="847"/>
      <c r="S318" s="847"/>
      <c r="T318" s="847"/>
      <c r="U318" s="847"/>
      <c r="V318" s="848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  <c r="AD318" s="770"/>
    </row>
    <row r="319" spans="1:68" ht="14.25" customHeight="1" x14ac:dyDescent="0.25">
      <c r="A319" s="841" t="s">
        <v>76</v>
      </c>
      <c r="B319" s="841"/>
      <c r="C319" s="841"/>
      <c r="D319" s="841"/>
      <c r="E319" s="841"/>
      <c r="F319" s="841"/>
      <c r="G319" s="841"/>
      <c r="H319" s="841"/>
      <c r="I319" s="841"/>
      <c r="J319" s="841"/>
      <c r="K319" s="841"/>
      <c r="L319" s="841"/>
      <c r="M319" s="841"/>
      <c r="N319" s="841"/>
      <c r="O319" s="841"/>
      <c r="P319" s="841"/>
      <c r="Q319" s="841"/>
      <c r="R319" s="841"/>
      <c r="S319" s="841"/>
      <c r="T319" s="841"/>
      <c r="U319" s="841"/>
      <c r="V319" s="841"/>
      <c r="W319" s="841"/>
      <c r="X319" s="841"/>
      <c r="Y319" s="841"/>
      <c r="Z319" s="841"/>
      <c r="AA319" s="66"/>
      <c r="AB319" s="66"/>
      <c r="AC319" s="80"/>
      <c r="AD319" s="770"/>
    </row>
    <row r="320" spans="1:68" ht="27" customHeight="1" x14ac:dyDescent="0.25">
      <c r="A320" s="63" t="s">
        <v>551</v>
      </c>
      <c r="B320" s="63" t="s">
        <v>552</v>
      </c>
      <c r="C320" s="36">
        <v>4301031163</v>
      </c>
      <c r="D320" s="842">
        <v>4680115880344</v>
      </c>
      <c r="E320" s="842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81</v>
      </c>
      <c r="L320" s="37" t="s">
        <v>45</v>
      </c>
      <c r="M320" s="38" t="s">
        <v>80</v>
      </c>
      <c r="N320" s="38"/>
      <c r="O320" s="37">
        <v>40</v>
      </c>
      <c r="P320" s="101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44"/>
      <c r="R320" s="844"/>
      <c r="S320" s="844"/>
      <c r="T320" s="84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553</v>
      </c>
      <c r="AD320" s="770"/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49"/>
      <c r="B321" s="849"/>
      <c r="C321" s="849"/>
      <c r="D321" s="849"/>
      <c r="E321" s="849"/>
      <c r="F321" s="849"/>
      <c r="G321" s="849"/>
      <c r="H321" s="849"/>
      <c r="I321" s="849"/>
      <c r="J321" s="849"/>
      <c r="K321" s="849"/>
      <c r="L321" s="849"/>
      <c r="M321" s="849"/>
      <c r="N321" s="849"/>
      <c r="O321" s="850"/>
      <c r="P321" s="846" t="s">
        <v>40</v>
      </c>
      <c r="Q321" s="847"/>
      <c r="R321" s="847"/>
      <c r="S321" s="847"/>
      <c r="T321" s="847"/>
      <c r="U321" s="847"/>
      <c r="V321" s="848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  <c r="AD321" s="770"/>
    </row>
    <row r="322" spans="1:68" x14ac:dyDescent="0.2">
      <c r="A322" s="849"/>
      <c r="B322" s="849"/>
      <c r="C322" s="849"/>
      <c r="D322" s="849"/>
      <c r="E322" s="849"/>
      <c r="F322" s="849"/>
      <c r="G322" s="849"/>
      <c r="H322" s="849"/>
      <c r="I322" s="849"/>
      <c r="J322" s="849"/>
      <c r="K322" s="849"/>
      <c r="L322" s="849"/>
      <c r="M322" s="849"/>
      <c r="N322" s="849"/>
      <c r="O322" s="850"/>
      <c r="P322" s="846" t="s">
        <v>40</v>
      </c>
      <c r="Q322" s="847"/>
      <c r="R322" s="847"/>
      <c r="S322" s="847"/>
      <c r="T322" s="847"/>
      <c r="U322" s="847"/>
      <c r="V322" s="848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  <c r="AD322" s="770"/>
    </row>
    <row r="323" spans="1:68" ht="14.25" customHeight="1" x14ac:dyDescent="0.25">
      <c r="A323" s="841" t="s">
        <v>82</v>
      </c>
      <c r="B323" s="841"/>
      <c r="C323" s="841"/>
      <c r="D323" s="841"/>
      <c r="E323" s="841"/>
      <c r="F323" s="841"/>
      <c r="G323" s="841"/>
      <c r="H323" s="841"/>
      <c r="I323" s="841"/>
      <c r="J323" s="841"/>
      <c r="K323" s="841"/>
      <c r="L323" s="841"/>
      <c r="M323" s="841"/>
      <c r="N323" s="841"/>
      <c r="O323" s="841"/>
      <c r="P323" s="841"/>
      <c r="Q323" s="841"/>
      <c r="R323" s="841"/>
      <c r="S323" s="841"/>
      <c r="T323" s="841"/>
      <c r="U323" s="841"/>
      <c r="V323" s="841"/>
      <c r="W323" s="841"/>
      <c r="X323" s="841"/>
      <c r="Y323" s="841"/>
      <c r="Z323" s="841"/>
      <c r="AA323" s="66"/>
      <c r="AB323" s="66"/>
      <c r="AC323" s="80"/>
      <c r="AD323" s="770"/>
    </row>
    <row r="324" spans="1:68" ht="27" customHeight="1" x14ac:dyDescent="0.25">
      <c r="A324" s="63" t="s">
        <v>554</v>
      </c>
      <c r="B324" s="63" t="s">
        <v>555</v>
      </c>
      <c r="C324" s="36">
        <v>4301051731</v>
      </c>
      <c r="D324" s="842">
        <v>4680115884618</v>
      </c>
      <c r="E324" s="842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86</v>
      </c>
      <c r="L324" s="37" t="s">
        <v>45</v>
      </c>
      <c r="M324" s="38" t="s">
        <v>80</v>
      </c>
      <c r="N324" s="38"/>
      <c r="O324" s="37">
        <v>45</v>
      </c>
      <c r="P324" s="10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44"/>
      <c r="R324" s="844"/>
      <c r="S324" s="844"/>
      <c r="T324" s="845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556</v>
      </c>
      <c r="AD324" s="770"/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49"/>
      <c r="B325" s="849"/>
      <c r="C325" s="849"/>
      <c r="D325" s="849"/>
      <c r="E325" s="849"/>
      <c r="F325" s="849"/>
      <c r="G325" s="849"/>
      <c r="H325" s="849"/>
      <c r="I325" s="849"/>
      <c r="J325" s="849"/>
      <c r="K325" s="849"/>
      <c r="L325" s="849"/>
      <c r="M325" s="849"/>
      <c r="N325" s="849"/>
      <c r="O325" s="850"/>
      <c r="P325" s="846" t="s">
        <v>40</v>
      </c>
      <c r="Q325" s="847"/>
      <c r="R325" s="847"/>
      <c r="S325" s="847"/>
      <c r="T325" s="847"/>
      <c r="U325" s="847"/>
      <c r="V325" s="848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  <c r="AD325" s="770"/>
    </row>
    <row r="326" spans="1:68" x14ac:dyDescent="0.2">
      <c r="A326" s="849"/>
      <c r="B326" s="849"/>
      <c r="C326" s="849"/>
      <c r="D326" s="849"/>
      <c r="E326" s="849"/>
      <c r="F326" s="849"/>
      <c r="G326" s="849"/>
      <c r="H326" s="849"/>
      <c r="I326" s="849"/>
      <c r="J326" s="849"/>
      <c r="K326" s="849"/>
      <c r="L326" s="849"/>
      <c r="M326" s="849"/>
      <c r="N326" s="849"/>
      <c r="O326" s="850"/>
      <c r="P326" s="846" t="s">
        <v>40</v>
      </c>
      <c r="Q326" s="847"/>
      <c r="R326" s="847"/>
      <c r="S326" s="847"/>
      <c r="T326" s="847"/>
      <c r="U326" s="847"/>
      <c r="V326" s="848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  <c r="AD326" s="770"/>
    </row>
    <row r="327" spans="1:68" ht="16.5" customHeight="1" x14ac:dyDescent="0.25">
      <c r="A327" s="840" t="s">
        <v>557</v>
      </c>
      <c r="B327" s="840"/>
      <c r="C327" s="840"/>
      <c r="D327" s="840"/>
      <c r="E327" s="840"/>
      <c r="F327" s="840"/>
      <c r="G327" s="840"/>
      <c r="H327" s="840"/>
      <c r="I327" s="840"/>
      <c r="J327" s="840"/>
      <c r="K327" s="840"/>
      <c r="L327" s="840"/>
      <c r="M327" s="840"/>
      <c r="N327" s="840"/>
      <c r="O327" s="840"/>
      <c r="P327" s="840"/>
      <c r="Q327" s="840"/>
      <c r="R327" s="840"/>
      <c r="S327" s="840"/>
      <c r="T327" s="840"/>
      <c r="U327" s="840"/>
      <c r="V327" s="840"/>
      <c r="W327" s="840"/>
      <c r="X327" s="840"/>
      <c r="Y327" s="840"/>
      <c r="Z327" s="840"/>
      <c r="AA327" s="65"/>
      <c r="AB327" s="65"/>
      <c r="AC327" s="79"/>
      <c r="AD327" s="770"/>
    </row>
    <row r="328" spans="1:68" ht="14.25" customHeight="1" x14ac:dyDescent="0.25">
      <c r="A328" s="841" t="s">
        <v>123</v>
      </c>
      <c r="B328" s="841"/>
      <c r="C328" s="841"/>
      <c r="D328" s="841"/>
      <c r="E328" s="841"/>
      <c r="F328" s="841"/>
      <c r="G328" s="841"/>
      <c r="H328" s="841"/>
      <c r="I328" s="841"/>
      <c r="J328" s="841"/>
      <c r="K328" s="841"/>
      <c r="L328" s="841"/>
      <c r="M328" s="841"/>
      <c r="N328" s="841"/>
      <c r="O328" s="841"/>
      <c r="P328" s="841"/>
      <c r="Q328" s="841"/>
      <c r="R328" s="841"/>
      <c r="S328" s="841"/>
      <c r="T328" s="841"/>
      <c r="U328" s="841"/>
      <c r="V328" s="841"/>
      <c r="W328" s="841"/>
      <c r="X328" s="841"/>
      <c r="Y328" s="841"/>
      <c r="Z328" s="841"/>
      <c r="AA328" s="66"/>
      <c r="AB328" s="66"/>
      <c r="AC328" s="80"/>
      <c r="AD328" s="770"/>
    </row>
    <row r="329" spans="1:68" ht="27" customHeight="1" x14ac:dyDescent="0.25">
      <c r="A329" s="63" t="s">
        <v>558</v>
      </c>
      <c r="B329" s="63" t="s">
        <v>559</v>
      </c>
      <c r="C329" s="36">
        <v>4301011353</v>
      </c>
      <c r="D329" s="842">
        <v>4607091389807</v>
      </c>
      <c r="E329" s="842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86</v>
      </c>
      <c r="L329" s="37" t="s">
        <v>45</v>
      </c>
      <c r="M329" s="38" t="s">
        <v>127</v>
      </c>
      <c r="N329" s="38"/>
      <c r="O329" s="37">
        <v>55</v>
      </c>
      <c r="P329" s="10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44"/>
      <c r="R329" s="844"/>
      <c r="S329" s="844"/>
      <c r="T329" s="84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560</v>
      </c>
      <c r="AD329" s="770"/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49"/>
      <c r="B330" s="849"/>
      <c r="C330" s="849"/>
      <c r="D330" s="849"/>
      <c r="E330" s="849"/>
      <c r="F330" s="849"/>
      <c r="G330" s="849"/>
      <c r="H330" s="849"/>
      <c r="I330" s="849"/>
      <c r="J330" s="849"/>
      <c r="K330" s="849"/>
      <c r="L330" s="849"/>
      <c r="M330" s="849"/>
      <c r="N330" s="849"/>
      <c r="O330" s="850"/>
      <c r="P330" s="846" t="s">
        <v>40</v>
      </c>
      <c r="Q330" s="847"/>
      <c r="R330" s="847"/>
      <c r="S330" s="847"/>
      <c r="T330" s="847"/>
      <c r="U330" s="847"/>
      <c r="V330" s="848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  <c r="AD330" s="770"/>
    </row>
    <row r="331" spans="1:68" x14ac:dyDescent="0.2">
      <c r="A331" s="849"/>
      <c r="B331" s="849"/>
      <c r="C331" s="849"/>
      <c r="D331" s="849"/>
      <c r="E331" s="849"/>
      <c r="F331" s="849"/>
      <c r="G331" s="849"/>
      <c r="H331" s="849"/>
      <c r="I331" s="849"/>
      <c r="J331" s="849"/>
      <c r="K331" s="849"/>
      <c r="L331" s="849"/>
      <c r="M331" s="849"/>
      <c r="N331" s="849"/>
      <c r="O331" s="850"/>
      <c r="P331" s="846" t="s">
        <v>40</v>
      </c>
      <c r="Q331" s="847"/>
      <c r="R331" s="847"/>
      <c r="S331" s="847"/>
      <c r="T331" s="847"/>
      <c r="U331" s="847"/>
      <c r="V331" s="848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  <c r="AD331" s="770"/>
    </row>
    <row r="332" spans="1:68" ht="14.25" customHeight="1" x14ac:dyDescent="0.25">
      <c r="A332" s="841" t="s">
        <v>76</v>
      </c>
      <c r="B332" s="841"/>
      <c r="C332" s="841"/>
      <c r="D332" s="841"/>
      <c r="E332" s="841"/>
      <c r="F332" s="841"/>
      <c r="G332" s="841"/>
      <c r="H332" s="841"/>
      <c r="I332" s="841"/>
      <c r="J332" s="841"/>
      <c r="K332" s="841"/>
      <c r="L332" s="841"/>
      <c r="M332" s="841"/>
      <c r="N332" s="841"/>
      <c r="O332" s="841"/>
      <c r="P332" s="841"/>
      <c r="Q332" s="841"/>
      <c r="R332" s="841"/>
      <c r="S332" s="841"/>
      <c r="T332" s="841"/>
      <c r="U332" s="841"/>
      <c r="V332" s="841"/>
      <c r="W332" s="841"/>
      <c r="X332" s="841"/>
      <c r="Y332" s="841"/>
      <c r="Z332" s="841"/>
      <c r="AA332" s="66"/>
      <c r="AB332" s="66"/>
      <c r="AC332" s="80"/>
      <c r="AD332" s="770"/>
    </row>
    <row r="333" spans="1:68" ht="27" customHeight="1" x14ac:dyDescent="0.25">
      <c r="A333" s="63" t="s">
        <v>561</v>
      </c>
      <c r="B333" s="63" t="s">
        <v>562</v>
      </c>
      <c r="C333" s="36">
        <v>4301031164</v>
      </c>
      <c r="D333" s="842">
        <v>4680115880481</v>
      </c>
      <c r="E333" s="842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81</v>
      </c>
      <c r="L333" s="37" t="s">
        <v>45</v>
      </c>
      <c r="M333" s="38" t="s">
        <v>80</v>
      </c>
      <c r="N333" s="38"/>
      <c r="O333" s="37">
        <v>40</v>
      </c>
      <c r="P333" s="10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44"/>
      <c r="R333" s="844"/>
      <c r="S333" s="844"/>
      <c r="T333" s="845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563</v>
      </c>
      <c r="AD333" s="770"/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49"/>
      <c r="B334" s="849"/>
      <c r="C334" s="849"/>
      <c r="D334" s="849"/>
      <c r="E334" s="849"/>
      <c r="F334" s="849"/>
      <c r="G334" s="849"/>
      <c r="H334" s="849"/>
      <c r="I334" s="849"/>
      <c r="J334" s="849"/>
      <c r="K334" s="849"/>
      <c r="L334" s="849"/>
      <c r="M334" s="849"/>
      <c r="N334" s="849"/>
      <c r="O334" s="850"/>
      <c r="P334" s="846" t="s">
        <v>40</v>
      </c>
      <c r="Q334" s="847"/>
      <c r="R334" s="847"/>
      <c r="S334" s="847"/>
      <c r="T334" s="847"/>
      <c r="U334" s="847"/>
      <c r="V334" s="848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  <c r="AD334" s="770"/>
    </row>
    <row r="335" spans="1:68" x14ac:dyDescent="0.2">
      <c r="A335" s="849"/>
      <c r="B335" s="849"/>
      <c r="C335" s="849"/>
      <c r="D335" s="849"/>
      <c r="E335" s="849"/>
      <c r="F335" s="849"/>
      <c r="G335" s="849"/>
      <c r="H335" s="849"/>
      <c r="I335" s="849"/>
      <c r="J335" s="849"/>
      <c r="K335" s="849"/>
      <c r="L335" s="849"/>
      <c r="M335" s="849"/>
      <c r="N335" s="849"/>
      <c r="O335" s="850"/>
      <c r="P335" s="846" t="s">
        <v>40</v>
      </c>
      <c r="Q335" s="847"/>
      <c r="R335" s="847"/>
      <c r="S335" s="847"/>
      <c r="T335" s="847"/>
      <c r="U335" s="847"/>
      <c r="V335" s="848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  <c r="AD335" s="770"/>
    </row>
    <row r="336" spans="1:68" ht="14.25" customHeight="1" x14ac:dyDescent="0.25">
      <c r="A336" s="841" t="s">
        <v>82</v>
      </c>
      <c r="B336" s="841"/>
      <c r="C336" s="841"/>
      <c r="D336" s="841"/>
      <c r="E336" s="841"/>
      <c r="F336" s="841"/>
      <c r="G336" s="841"/>
      <c r="H336" s="841"/>
      <c r="I336" s="841"/>
      <c r="J336" s="841"/>
      <c r="K336" s="841"/>
      <c r="L336" s="841"/>
      <c r="M336" s="841"/>
      <c r="N336" s="841"/>
      <c r="O336" s="841"/>
      <c r="P336" s="841"/>
      <c r="Q336" s="841"/>
      <c r="R336" s="841"/>
      <c r="S336" s="841"/>
      <c r="T336" s="841"/>
      <c r="U336" s="841"/>
      <c r="V336" s="841"/>
      <c r="W336" s="841"/>
      <c r="X336" s="841"/>
      <c r="Y336" s="841"/>
      <c r="Z336" s="841"/>
      <c r="AA336" s="66"/>
      <c r="AB336" s="66"/>
      <c r="AC336" s="80"/>
      <c r="AD336" s="770"/>
    </row>
    <row r="337" spans="1:68" ht="27" customHeight="1" x14ac:dyDescent="0.25">
      <c r="A337" s="63" t="s">
        <v>564</v>
      </c>
      <c r="B337" s="63" t="s">
        <v>565</v>
      </c>
      <c r="C337" s="36">
        <v>4301051344</v>
      </c>
      <c r="D337" s="842">
        <v>4680115880412</v>
      </c>
      <c r="E337" s="842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86</v>
      </c>
      <c r="L337" s="37" t="s">
        <v>45</v>
      </c>
      <c r="M337" s="38" t="s">
        <v>131</v>
      </c>
      <c r="N337" s="38"/>
      <c r="O337" s="37">
        <v>45</v>
      </c>
      <c r="P337" s="102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44"/>
      <c r="R337" s="844"/>
      <c r="S337" s="844"/>
      <c r="T337" s="84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566</v>
      </c>
      <c r="AD337" s="770"/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567</v>
      </c>
      <c r="B338" s="63" t="s">
        <v>568</v>
      </c>
      <c r="C338" s="36">
        <v>4301051277</v>
      </c>
      <c r="D338" s="842">
        <v>4680115880511</v>
      </c>
      <c r="E338" s="842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86</v>
      </c>
      <c r="L338" s="37" t="s">
        <v>45</v>
      </c>
      <c r="M338" s="38" t="s">
        <v>131</v>
      </c>
      <c r="N338" s="38"/>
      <c r="O338" s="37">
        <v>40</v>
      </c>
      <c r="P338" s="10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44"/>
      <c r="R338" s="844"/>
      <c r="S338" s="844"/>
      <c r="T338" s="845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569</v>
      </c>
      <c r="AD338" s="770"/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49"/>
      <c r="B339" s="849"/>
      <c r="C339" s="849"/>
      <c r="D339" s="849"/>
      <c r="E339" s="849"/>
      <c r="F339" s="849"/>
      <c r="G339" s="849"/>
      <c r="H339" s="849"/>
      <c r="I339" s="849"/>
      <c r="J339" s="849"/>
      <c r="K339" s="849"/>
      <c r="L339" s="849"/>
      <c r="M339" s="849"/>
      <c r="N339" s="849"/>
      <c r="O339" s="850"/>
      <c r="P339" s="846" t="s">
        <v>40</v>
      </c>
      <c r="Q339" s="847"/>
      <c r="R339" s="847"/>
      <c r="S339" s="847"/>
      <c r="T339" s="847"/>
      <c r="U339" s="847"/>
      <c r="V339" s="848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  <c r="AD339" s="770"/>
    </row>
    <row r="340" spans="1:68" x14ac:dyDescent="0.2">
      <c r="A340" s="849"/>
      <c r="B340" s="849"/>
      <c r="C340" s="849"/>
      <c r="D340" s="849"/>
      <c r="E340" s="849"/>
      <c r="F340" s="849"/>
      <c r="G340" s="849"/>
      <c r="H340" s="849"/>
      <c r="I340" s="849"/>
      <c r="J340" s="849"/>
      <c r="K340" s="849"/>
      <c r="L340" s="849"/>
      <c r="M340" s="849"/>
      <c r="N340" s="849"/>
      <c r="O340" s="850"/>
      <c r="P340" s="846" t="s">
        <v>40</v>
      </c>
      <c r="Q340" s="847"/>
      <c r="R340" s="847"/>
      <c r="S340" s="847"/>
      <c r="T340" s="847"/>
      <c r="U340" s="847"/>
      <c r="V340" s="848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  <c r="AD340" s="770"/>
    </row>
    <row r="341" spans="1:68" ht="16.5" customHeight="1" x14ac:dyDescent="0.25">
      <c r="A341" s="840" t="s">
        <v>570</v>
      </c>
      <c r="B341" s="840"/>
      <c r="C341" s="840"/>
      <c r="D341" s="840"/>
      <c r="E341" s="840"/>
      <c r="F341" s="840"/>
      <c r="G341" s="840"/>
      <c r="H341" s="840"/>
      <c r="I341" s="840"/>
      <c r="J341" s="840"/>
      <c r="K341" s="840"/>
      <c r="L341" s="840"/>
      <c r="M341" s="840"/>
      <c r="N341" s="840"/>
      <c r="O341" s="840"/>
      <c r="P341" s="840"/>
      <c r="Q341" s="840"/>
      <c r="R341" s="840"/>
      <c r="S341" s="840"/>
      <c r="T341" s="840"/>
      <c r="U341" s="840"/>
      <c r="V341" s="840"/>
      <c r="W341" s="840"/>
      <c r="X341" s="840"/>
      <c r="Y341" s="840"/>
      <c r="Z341" s="840"/>
      <c r="AA341" s="65"/>
      <c r="AB341" s="65"/>
      <c r="AC341" s="79"/>
      <c r="AD341" s="770"/>
    </row>
    <row r="342" spans="1:68" ht="14.25" customHeight="1" x14ac:dyDescent="0.25">
      <c r="A342" s="841" t="s">
        <v>123</v>
      </c>
      <c r="B342" s="841"/>
      <c r="C342" s="841"/>
      <c r="D342" s="841"/>
      <c r="E342" s="841"/>
      <c r="F342" s="841"/>
      <c r="G342" s="841"/>
      <c r="H342" s="841"/>
      <c r="I342" s="841"/>
      <c r="J342" s="841"/>
      <c r="K342" s="841"/>
      <c r="L342" s="841"/>
      <c r="M342" s="841"/>
      <c r="N342" s="841"/>
      <c r="O342" s="841"/>
      <c r="P342" s="841"/>
      <c r="Q342" s="841"/>
      <c r="R342" s="841"/>
      <c r="S342" s="841"/>
      <c r="T342" s="841"/>
      <c r="U342" s="841"/>
      <c r="V342" s="841"/>
      <c r="W342" s="841"/>
      <c r="X342" s="841"/>
      <c r="Y342" s="841"/>
      <c r="Z342" s="841"/>
      <c r="AA342" s="66"/>
      <c r="AB342" s="66"/>
      <c r="AC342" s="80"/>
      <c r="AD342" s="770"/>
    </row>
    <row r="343" spans="1:68" ht="27" customHeight="1" x14ac:dyDescent="0.25">
      <c r="A343" s="63" t="s">
        <v>571</v>
      </c>
      <c r="B343" s="63" t="s">
        <v>572</v>
      </c>
      <c r="C343" s="36">
        <v>4301011593</v>
      </c>
      <c r="D343" s="842">
        <v>4680115882973</v>
      </c>
      <c r="E343" s="842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128</v>
      </c>
      <c r="L343" s="37" t="s">
        <v>45</v>
      </c>
      <c r="M343" s="38" t="s">
        <v>127</v>
      </c>
      <c r="N343" s="38"/>
      <c r="O343" s="37">
        <v>55</v>
      </c>
      <c r="P343" s="102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44"/>
      <c r="R343" s="844"/>
      <c r="S343" s="844"/>
      <c r="T343" s="84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461</v>
      </c>
      <c r="AD343" s="770"/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49"/>
      <c r="B344" s="849"/>
      <c r="C344" s="849"/>
      <c r="D344" s="849"/>
      <c r="E344" s="849"/>
      <c r="F344" s="849"/>
      <c r="G344" s="849"/>
      <c r="H344" s="849"/>
      <c r="I344" s="849"/>
      <c r="J344" s="849"/>
      <c r="K344" s="849"/>
      <c r="L344" s="849"/>
      <c r="M344" s="849"/>
      <c r="N344" s="849"/>
      <c r="O344" s="850"/>
      <c r="P344" s="846" t="s">
        <v>40</v>
      </c>
      <c r="Q344" s="847"/>
      <c r="R344" s="847"/>
      <c r="S344" s="847"/>
      <c r="T344" s="847"/>
      <c r="U344" s="847"/>
      <c r="V344" s="848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  <c r="AD344" s="770"/>
    </row>
    <row r="345" spans="1:68" x14ac:dyDescent="0.2">
      <c r="A345" s="849"/>
      <c r="B345" s="849"/>
      <c r="C345" s="849"/>
      <c r="D345" s="849"/>
      <c r="E345" s="849"/>
      <c r="F345" s="849"/>
      <c r="G345" s="849"/>
      <c r="H345" s="849"/>
      <c r="I345" s="849"/>
      <c r="J345" s="849"/>
      <c r="K345" s="849"/>
      <c r="L345" s="849"/>
      <c r="M345" s="849"/>
      <c r="N345" s="849"/>
      <c r="O345" s="850"/>
      <c r="P345" s="846" t="s">
        <v>40</v>
      </c>
      <c r="Q345" s="847"/>
      <c r="R345" s="847"/>
      <c r="S345" s="847"/>
      <c r="T345" s="847"/>
      <c r="U345" s="847"/>
      <c r="V345" s="848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  <c r="AD345" s="770"/>
    </row>
    <row r="346" spans="1:68" ht="14.25" customHeight="1" x14ac:dyDescent="0.25">
      <c r="A346" s="841" t="s">
        <v>76</v>
      </c>
      <c r="B346" s="841"/>
      <c r="C346" s="841"/>
      <c r="D346" s="841"/>
      <c r="E346" s="841"/>
      <c r="F346" s="841"/>
      <c r="G346" s="841"/>
      <c r="H346" s="841"/>
      <c r="I346" s="841"/>
      <c r="J346" s="841"/>
      <c r="K346" s="841"/>
      <c r="L346" s="841"/>
      <c r="M346" s="841"/>
      <c r="N346" s="841"/>
      <c r="O346" s="841"/>
      <c r="P346" s="841"/>
      <c r="Q346" s="841"/>
      <c r="R346" s="841"/>
      <c r="S346" s="841"/>
      <c r="T346" s="841"/>
      <c r="U346" s="841"/>
      <c r="V346" s="841"/>
      <c r="W346" s="841"/>
      <c r="X346" s="841"/>
      <c r="Y346" s="841"/>
      <c r="Z346" s="841"/>
      <c r="AA346" s="66"/>
      <c r="AB346" s="66"/>
      <c r="AC346" s="80"/>
      <c r="AD346" s="770"/>
    </row>
    <row r="347" spans="1:68" ht="27" customHeight="1" x14ac:dyDescent="0.25">
      <c r="A347" s="63" t="s">
        <v>573</v>
      </c>
      <c r="B347" s="63" t="s">
        <v>574</v>
      </c>
      <c r="C347" s="36">
        <v>4301031305</v>
      </c>
      <c r="D347" s="842">
        <v>4607091389845</v>
      </c>
      <c r="E347" s="842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44"/>
      <c r="R347" s="844"/>
      <c r="S347" s="844"/>
      <c r="T347" s="84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575</v>
      </c>
      <c r="AD347" s="770"/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576</v>
      </c>
      <c r="B348" s="63" t="s">
        <v>577</v>
      </c>
      <c r="C348" s="36">
        <v>4301031306</v>
      </c>
      <c r="D348" s="842">
        <v>4680115882881</v>
      </c>
      <c r="E348" s="842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81</v>
      </c>
      <c r="L348" s="37" t="s">
        <v>45</v>
      </c>
      <c r="M348" s="38" t="s">
        <v>80</v>
      </c>
      <c r="N348" s="38"/>
      <c r="O348" s="37">
        <v>40</v>
      </c>
      <c r="P348" s="102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44"/>
      <c r="R348" s="844"/>
      <c r="S348" s="844"/>
      <c r="T348" s="84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575</v>
      </c>
      <c r="AD348" s="770"/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49"/>
      <c r="B349" s="849"/>
      <c r="C349" s="849"/>
      <c r="D349" s="849"/>
      <c r="E349" s="849"/>
      <c r="F349" s="849"/>
      <c r="G349" s="849"/>
      <c r="H349" s="849"/>
      <c r="I349" s="849"/>
      <c r="J349" s="849"/>
      <c r="K349" s="849"/>
      <c r="L349" s="849"/>
      <c r="M349" s="849"/>
      <c r="N349" s="849"/>
      <c r="O349" s="850"/>
      <c r="P349" s="846" t="s">
        <v>40</v>
      </c>
      <c r="Q349" s="847"/>
      <c r="R349" s="847"/>
      <c r="S349" s="847"/>
      <c r="T349" s="847"/>
      <c r="U349" s="847"/>
      <c r="V349" s="848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  <c r="AD349" s="770"/>
    </row>
    <row r="350" spans="1:68" x14ac:dyDescent="0.2">
      <c r="A350" s="849"/>
      <c r="B350" s="849"/>
      <c r="C350" s="849"/>
      <c r="D350" s="849"/>
      <c r="E350" s="849"/>
      <c r="F350" s="849"/>
      <c r="G350" s="849"/>
      <c r="H350" s="849"/>
      <c r="I350" s="849"/>
      <c r="J350" s="849"/>
      <c r="K350" s="849"/>
      <c r="L350" s="849"/>
      <c r="M350" s="849"/>
      <c r="N350" s="849"/>
      <c r="O350" s="850"/>
      <c r="P350" s="846" t="s">
        <v>40</v>
      </c>
      <c r="Q350" s="847"/>
      <c r="R350" s="847"/>
      <c r="S350" s="847"/>
      <c r="T350" s="847"/>
      <c r="U350" s="847"/>
      <c r="V350" s="848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  <c r="AD350" s="770"/>
    </row>
    <row r="351" spans="1:68" ht="16.5" customHeight="1" x14ac:dyDescent="0.25">
      <c r="A351" s="840" t="s">
        <v>578</v>
      </c>
      <c r="B351" s="840"/>
      <c r="C351" s="840"/>
      <c r="D351" s="840"/>
      <c r="E351" s="840"/>
      <c r="F351" s="840"/>
      <c r="G351" s="840"/>
      <c r="H351" s="840"/>
      <c r="I351" s="840"/>
      <c r="J351" s="840"/>
      <c r="K351" s="840"/>
      <c r="L351" s="840"/>
      <c r="M351" s="840"/>
      <c r="N351" s="840"/>
      <c r="O351" s="840"/>
      <c r="P351" s="840"/>
      <c r="Q351" s="840"/>
      <c r="R351" s="840"/>
      <c r="S351" s="840"/>
      <c r="T351" s="840"/>
      <c r="U351" s="840"/>
      <c r="V351" s="840"/>
      <c r="W351" s="840"/>
      <c r="X351" s="840"/>
      <c r="Y351" s="840"/>
      <c r="Z351" s="840"/>
      <c r="AA351" s="65"/>
      <c r="AB351" s="65"/>
      <c r="AC351" s="79"/>
      <c r="AD351" s="770"/>
    </row>
    <row r="352" spans="1:68" ht="14.25" customHeight="1" x14ac:dyDescent="0.25">
      <c r="A352" s="841" t="s">
        <v>123</v>
      </c>
      <c r="B352" s="841"/>
      <c r="C352" s="841"/>
      <c r="D352" s="841"/>
      <c r="E352" s="841"/>
      <c r="F352" s="841"/>
      <c r="G352" s="841"/>
      <c r="H352" s="841"/>
      <c r="I352" s="841"/>
      <c r="J352" s="841"/>
      <c r="K352" s="841"/>
      <c r="L352" s="841"/>
      <c r="M352" s="841"/>
      <c r="N352" s="841"/>
      <c r="O352" s="841"/>
      <c r="P352" s="841"/>
      <c r="Q352" s="841"/>
      <c r="R352" s="841"/>
      <c r="S352" s="841"/>
      <c r="T352" s="841"/>
      <c r="U352" s="841"/>
      <c r="V352" s="841"/>
      <c r="W352" s="841"/>
      <c r="X352" s="841"/>
      <c r="Y352" s="841"/>
      <c r="Z352" s="841"/>
      <c r="AA352" s="66"/>
      <c r="AB352" s="66"/>
      <c r="AC352" s="80"/>
      <c r="AD352" s="770"/>
    </row>
    <row r="353" spans="1:68" ht="27" customHeight="1" x14ac:dyDescent="0.25">
      <c r="A353" s="63" t="s">
        <v>579</v>
      </c>
      <c r="B353" s="63" t="s">
        <v>580</v>
      </c>
      <c r="C353" s="36">
        <v>4301012024</v>
      </c>
      <c r="D353" s="842">
        <v>4680115885615</v>
      </c>
      <c r="E353" s="842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128</v>
      </c>
      <c r="L353" s="37" t="s">
        <v>45</v>
      </c>
      <c r="M353" s="38" t="s">
        <v>131</v>
      </c>
      <c r="N353" s="38"/>
      <c r="O353" s="37">
        <v>55</v>
      </c>
      <c r="P353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44"/>
      <c r="R353" s="844"/>
      <c r="S353" s="844"/>
      <c r="T353" s="845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581</v>
      </c>
      <c r="AD353" s="770"/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4301011911</v>
      </c>
      <c r="D354" s="842">
        <v>4680115885554</v>
      </c>
      <c r="E354" s="842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128</v>
      </c>
      <c r="L354" s="37" t="s">
        <v>45</v>
      </c>
      <c r="M354" s="38" t="s">
        <v>155</v>
      </c>
      <c r="N354" s="38"/>
      <c r="O354" s="37">
        <v>55</v>
      </c>
      <c r="P354" s="1027" t="s">
        <v>584</v>
      </c>
      <c r="Q354" s="844"/>
      <c r="R354" s="844"/>
      <c r="S354" s="844"/>
      <c r="T354" s="845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585</v>
      </c>
      <c r="AD354" s="770"/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customHeight="1" x14ac:dyDescent="0.25">
      <c r="A355" s="63" t="s">
        <v>582</v>
      </c>
      <c r="B355" s="63" t="s">
        <v>586</v>
      </c>
      <c r="C355" s="36">
        <v>4301012016</v>
      </c>
      <c r="D355" s="842">
        <v>4680115885554</v>
      </c>
      <c r="E355" s="842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128</v>
      </c>
      <c r="L355" s="37" t="s">
        <v>45</v>
      </c>
      <c r="M355" s="38" t="s">
        <v>131</v>
      </c>
      <c r="N355" s="38"/>
      <c r="O355" s="37">
        <v>55</v>
      </c>
      <c r="P355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44"/>
      <c r="R355" s="844"/>
      <c r="S355" s="844"/>
      <c r="T355" s="845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587</v>
      </c>
      <c r="AD355" s="770"/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customHeight="1" x14ac:dyDescent="0.25">
      <c r="A356" s="63" t="s">
        <v>588</v>
      </c>
      <c r="B356" s="63" t="s">
        <v>589</v>
      </c>
      <c r="C356" s="36">
        <v>4301011858</v>
      </c>
      <c r="D356" s="842">
        <v>4680115885646</v>
      </c>
      <c r="E356" s="842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127</v>
      </c>
      <c r="N356" s="38"/>
      <c r="O356" s="37">
        <v>55</v>
      </c>
      <c r="P356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44"/>
      <c r="R356" s="844"/>
      <c r="S356" s="844"/>
      <c r="T356" s="845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590</v>
      </c>
      <c r="AD356" s="770"/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customHeight="1" x14ac:dyDescent="0.25">
      <c r="A357" s="63" t="s">
        <v>591</v>
      </c>
      <c r="B357" s="63" t="s">
        <v>592</v>
      </c>
      <c r="C357" s="36">
        <v>4301011857</v>
      </c>
      <c r="D357" s="842">
        <v>4680115885622</v>
      </c>
      <c r="E357" s="842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86</v>
      </c>
      <c r="L357" s="37" t="s">
        <v>45</v>
      </c>
      <c r="M357" s="38" t="s">
        <v>127</v>
      </c>
      <c r="N357" s="38"/>
      <c r="O357" s="37">
        <v>55</v>
      </c>
      <c r="P357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44"/>
      <c r="R357" s="844"/>
      <c r="S357" s="844"/>
      <c r="T357" s="845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581</v>
      </c>
      <c r="AD357" s="770"/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customHeight="1" x14ac:dyDescent="0.25">
      <c r="A358" s="63" t="s">
        <v>593</v>
      </c>
      <c r="B358" s="63" t="s">
        <v>594</v>
      </c>
      <c r="C358" s="36">
        <v>4301011573</v>
      </c>
      <c r="D358" s="842">
        <v>4680115881938</v>
      </c>
      <c r="E358" s="842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86</v>
      </c>
      <c r="L358" s="37" t="s">
        <v>45</v>
      </c>
      <c r="M358" s="38" t="s">
        <v>127</v>
      </c>
      <c r="N358" s="38"/>
      <c r="O358" s="37">
        <v>90</v>
      </c>
      <c r="P358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44"/>
      <c r="R358" s="844"/>
      <c r="S358" s="844"/>
      <c r="T358" s="845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595</v>
      </c>
      <c r="AD358" s="770"/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customHeight="1" x14ac:dyDescent="0.25">
      <c r="A359" s="63" t="s">
        <v>596</v>
      </c>
      <c r="B359" s="63" t="s">
        <v>597</v>
      </c>
      <c r="C359" s="36">
        <v>4301010944</v>
      </c>
      <c r="D359" s="842">
        <v>4607091387346</v>
      </c>
      <c r="E359" s="842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86</v>
      </c>
      <c r="L359" s="37" t="s">
        <v>45</v>
      </c>
      <c r="M359" s="38" t="s">
        <v>127</v>
      </c>
      <c r="N359" s="38"/>
      <c r="O359" s="37">
        <v>55</v>
      </c>
      <c r="P359" s="10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44"/>
      <c r="R359" s="844"/>
      <c r="S359" s="844"/>
      <c r="T359" s="845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598</v>
      </c>
      <c r="AD359" s="770"/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customHeight="1" x14ac:dyDescent="0.25">
      <c r="A360" s="63" t="s">
        <v>599</v>
      </c>
      <c r="B360" s="63" t="s">
        <v>600</v>
      </c>
      <c r="C360" s="36">
        <v>4301011328</v>
      </c>
      <c r="D360" s="842">
        <v>4607091386011</v>
      </c>
      <c r="E360" s="842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86</v>
      </c>
      <c r="L360" s="37" t="s">
        <v>45</v>
      </c>
      <c r="M360" s="38" t="s">
        <v>80</v>
      </c>
      <c r="N360" s="38"/>
      <c r="O360" s="37">
        <v>55</v>
      </c>
      <c r="P360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44"/>
      <c r="R360" s="844"/>
      <c r="S360" s="844"/>
      <c r="T360" s="845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601</v>
      </c>
      <c r="AD360" s="770"/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customHeight="1" x14ac:dyDescent="0.25">
      <c r="A361" s="63" t="s">
        <v>602</v>
      </c>
      <c r="B361" s="63" t="s">
        <v>603</v>
      </c>
      <c r="C361" s="36">
        <v>4301011859</v>
      </c>
      <c r="D361" s="842">
        <v>4680115885608</v>
      </c>
      <c r="E361" s="842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86</v>
      </c>
      <c r="L361" s="37" t="s">
        <v>45</v>
      </c>
      <c r="M361" s="38" t="s">
        <v>127</v>
      </c>
      <c r="N361" s="38"/>
      <c r="O361" s="37">
        <v>55</v>
      </c>
      <c r="P361" s="10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4"/>
      <c r="R361" s="844"/>
      <c r="S361" s="844"/>
      <c r="T361" s="845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587</v>
      </c>
      <c r="AD361" s="770"/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x14ac:dyDescent="0.2">
      <c r="A362" s="849"/>
      <c r="B362" s="849"/>
      <c r="C362" s="849"/>
      <c r="D362" s="849"/>
      <c r="E362" s="849"/>
      <c r="F362" s="849"/>
      <c r="G362" s="849"/>
      <c r="H362" s="849"/>
      <c r="I362" s="849"/>
      <c r="J362" s="849"/>
      <c r="K362" s="849"/>
      <c r="L362" s="849"/>
      <c r="M362" s="849"/>
      <c r="N362" s="849"/>
      <c r="O362" s="850"/>
      <c r="P362" s="846" t="s">
        <v>40</v>
      </c>
      <c r="Q362" s="847"/>
      <c r="R362" s="847"/>
      <c r="S362" s="847"/>
      <c r="T362" s="847"/>
      <c r="U362" s="847"/>
      <c r="V362" s="848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  <c r="AD362" s="770"/>
    </row>
    <row r="363" spans="1:68" x14ac:dyDescent="0.2">
      <c r="A363" s="849"/>
      <c r="B363" s="849"/>
      <c r="C363" s="849"/>
      <c r="D363" s="849"/>
      <c r="E363" s="849"/>
      <c r="F363" s="849"/>
      <c r="G363" s="849"/>
      <c r="H363" s="849"/>
      <c r="I363" s="849"/>
      <c r="J363" s="849"/>
      <c r="K363" s="849"/>
      <c r="L363" s="849"/>
      <c r="M363" s="849"/>
      <c r="N363" s="849"/>
      <c r="O363" s="850"/>
      <c r="P363" s="846" t="s">
        <v>40</v>
      </c>
      <c r="Q363" s="847"/>
      <c r="R363" s="847"/>
      <c r="S363" s="847"/>
      <c r="T363" s="847"/>
      <c r="U363" s="847"/>
      <c r="V363" s="848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  <c r="AD363" s="770"/>
    </row>
    <row r="364" spans="1:68" ht="14.25" customHeight="1" x14ac:dyDescent="0.25">
      <c r="A364" s="841" t="s">
        <v>76</v>
      </c>
      <c r="B364" s="841"/>
      <c r="C364" s="841"/>
      <c r="D364" s="841"/>
      <c r="E364" s="841"/>
      <c r="F364" s="841"/>
      <c r="G364" s="841"/>
      <c r="H364" s="841"/>
      <c r="I364" s="841"/>
      <c r="J364" s="841"/>
      <c r="K364" s="841"/>
      <c r="L364" s="841"/>
      <c r="M364" s="841"/>
      <c r="N364" s="841"/>
      <c r="O364" s="841"/>
      <c r="P364" s="841"/>
      <c r="Q364" s="841"/>
      <c r="R364" s="841"/>
      <c r="S364" s="841"/>
      <c r="T364" s="841"/>
      <c r="U364" s="841"/>
      <c r="V364" s="841"/>
      <c r="W364" s="841"/>
      <c r="X364" s="841"/>
      <c r="Y364" s="841"/>
      <c r="Z364" s="841"/>
      <c r="AA364" s="66"/>
      <c r="AB364" s="66"/>
      <c r="AC364" s="80"/>
      <c r="AD364" s="770"/>
    </row>
    <row r="365" spans="1:68" ht="27" customHeight="1" x14ac:dyDescent="0.25">
      <c r="A365" s="63" t="s">
        <v>604</v>
      </c>
      <c r="B365" s="63" t="s">
        <v>605</v>
      </c>
      <c r="C365" s="36">
        <v>4301030878</v>
      </c>
      <c r="D365" s="842">
        <v>4607091387193</v>
      </c>
      <c r="E365" s="842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86</v>
      </c>
      <c r="L365" s="37" t="s">
        <v>45</v>
      </c>
      <c r="M365" s="38" t="s">
        <v>80</v>
      </c>
      <c r="N365" s="38"/>
      <c r="O365" s="37">
        <v>35</v>
      </c>
      <c r="P365" s="10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44"/>
      <c r="R365" s="844"/>
      <c r="S365" s="844"/>
      <c r="T365" s="845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606</v>
      </c>
      <c r="AD365" s="770"/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607</v>
      </c>
      <c r="B366" s="63" t="s">
        <v>608</v>
      </c>
      <c r="C366" s="36">
        <v>4301031153</v>
      </c>
      <c r="D366" s="842">
        <v>4607091387230</v>
      </c>
      <c r="E366" s="842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86</v>
      </c>
      <c r="L366" s="37" t="s">
        <v>45</v>
      </c>
      <c r="M366" s="38" t="s">
        <v>80</v>
      </c>
      <c r="N366" s="38"/>
      <c r="O366" s="37">
        <v>40</v>
      </c>
      <c r="P366" s="10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44"/>
      <c r="R366" s="844"/>
      <c r="S366" s="844"/>
      <c r="T366" s="845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609</v>
      </c>
      <c r="AD366" s="770"/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610</v>
      </c>
      <c r="B367" s="63" t="s">
        <v>611</v>
      </c>
      <c r="C367" s="36">
        <v>4301031154</v>
      </c>
      <c r="D367" s="842">
        <v>4607091387292</v>
      </c>
      <c r="E367" s="842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86</v>
      </c>
      <c r="L367" s="37" t="s">
        <v>45</v>
      </c>
      <c r="M367" s="38" t="s">
        <v>80</v>
      </c>
      <c r="N367" s="38"/>
      <c r="O367" s="37">
        <v>45</v>
      </c>
      <c r="P367" s="103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44"/>
      <c r="R367" s="844"/>
      <c r="S367" s="844"/>
      <c r="T367" s="845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612</v>
      </c>
      <c r="AD367" s="770"/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613</v>
      </c>
      <c r="B368" s="63" t="s">
        <v>614</v>
      </c>
      <c r="C368" s="36">
        <v>4301031152</v>
      </c>
      <c r="D368" s="842">
        <v>4607091387285</v>
      </c>
      <c r="E368" s="842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81</v>
      </c>
      <c r="L368" s="37" t="s">
        <v>45</v>
      </c>
      <c r="M368" s="38" t="s">
        <v>80</v>
      </c>
      <c r="N368" s="38"/>
      <c r="O368" s="37">
        <v>40</v>
      </c>
      <c r="P368" s="10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44"/>
      <c r="R368" s="844"/>
      <c r="S368" s="844"/>
      <c r="T368" s="84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609</v>
      </c>
      <c r="AD368" s="770"/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849"/>
      <c r="B369" s="849"/>
      <c r="C369" s="849"/>
      <c r="D369" s="849"/>
      <c r="E369" s="849"/>
      <c r="F369" s="849"/>
      <c r="G369" s="849"/>
      <c r="H369" s="849"/>
      <c r="I369" s="849"/>
      <c r="J369" s="849"/>
      <c r="K369" s="849"/>
      <c r="L369" s="849"/>
      <c r="M369" s="849"/>
      <c r="N369" s="849"/>
      <c r="O369" s="850"/>
      <c r="P369" s="846" t="s">
        <v>40</v>
      </c>
      <c r="Q369" s="847"/>
      <c r="R369" s="847"/>
      <c r="S369" s="847"/>
      <c r="T369" s="847"/>
      <c r="U369" s="847"/>
      <c r="V369" s="848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  <c r="AD369" s="770"/>
    </row>
    <row r="370" spans="1:68" x14ac:dyDescent="0.2">
      <c r="A370" s="849"/>
      <c r="B370" s="849"/>
      <c r="C370" s="849"/>
      <c r="D370" s="849"/>
      <c r="E370" s="849"/>
      <c r="F370" s="849"/>
      <c r="G370" s="849"/>
      <c r="H370" s="849"/>
      <c r="I370" s="849"/>
      <c r="J370" s="849"/>
      <c r="K370" s="849"/>
      <c r="L370" s="849"/>
      <c r="M370" s="849"/>
      <c r="N370" s="849"/>
      <c r="O370" s="850"/>
      <c r="P370" s="846" t="s">
        <v>40</v>
      </c>
      <c r="Q370" s="847"/>
      <c r="R370" s="847"/>
      <c r="S370" s="847"/>
      <c r="T370" s="847"/>
      <c r="U370" s="847"/>
      <c r="V370" s="848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  <c r="AD370" s="770"/>
    </row>
    <row r="371" spans="1:68" ht="14.25" customHeight="1" x14ac:dyDescent="0.25">
      <c r="A371" s="841" t="s">
        <v>82</v>
      </c>
      <c r="B371" s="841"/>
      <c r="C371" s="841"/>
      <c r="D371" s="841"/>
      <c r="E371" s="841"/>
      <c r="F371" s="841"/>
      <c r="G371" s="841"/>
      <c r="H371" s="841"/>
      <c r="I371" s="841"/>
      <c r="J371" s="841"/>
      <c r="K371" s="841"/>
      <c r="L371" s="841"/>
      <c r="M371" s="841"/>
      <c r="N371" s="841"/>
      <c r="O371" s="841"/>
      <c r="P371" s="841"/>
      <c r="Q371" s="841"/>
      <c r="R371" s="841"/>
      <c r="S371" s="841"/>
      <c r="T371" s="841"/>
      <c r="U371" s="841"/>
      <c r="V371" s="841"/>
      <c r="W371" s="841"/>
      <c r="X371" s="841"/>
      <c r="Y371" s="841"/>
      <c r="Z371" s="841"/>
      <c r="AA371" s="66"/>
      <c r="AB371" s="66"/>
      <c r="AC371" s="80"/>
      <c r="AD371" s="770"/>
    </row>
    <row r="372" spans="1:68" ht="37.5" customHeight="1" x14ac:dyDescent="0.25">
      <c r="A372" s="63" t="s">
        <v>615</v>
      </c>
      <c r="B372" s="63" t="s">
        <v>616</v>
      </c>
      <c r="C372" s="36">
        <v>4301051100</v>
      </c>
      <c r="D372" s="842">
        <v>4607091387766</v>
      </c>
      <c r="E372" s="842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128</v>
      </c>
      <c r="L372" s="37" t="s">
        <v>45</v>
      </c>
      <c r="M372" s="38" t="s">
        <v>131</v>
      </c>
      <c r="N372" s="38"/>
      <c r="O372" s="37">
        <v>40</v>
      </c>
      <c r="P372" s="10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44"/>
      <c r="R372" s="844"/>
      <c r="S372" s="844"/>
      <c r="T372" s="84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77" si="72"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617</v>
      </c>
      <c r="AD372" s="770"/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0</v>
      </c>
      <c r="BN372" s="78">
        <f t="shared" ref="BN372:BN377" si="74">IFERROR(Y372*I372/H372,"0")</f>
        <v>0</v>
      </c>
      <c r="BO372" s="78">
        <f t="shared" ref="BO372:BO377" si="75">IFERROR(1/J372*(X372/H372),"0")</f>
        <v>0</v>
      </c>
      <c r="BP372" s="78">
        <f t="shared" ref="BP372:BP377" si="76">IFERROR(1/J372*(Y372/H372),"0")</f>
        <v>0</v>
      </c>
    </row>
    <row r="373" spans="1:68" ht="27" customHeight="1" x14ac:dyDescent="0.25">
      <c r="A373" s="63" t="s">
        <v>618</v>
      </c>
      <c r="B373" s="63" t="s">
        <v>619</v>
      </c>
      <c r="C373" s="36">
        <v>4301051116</v>
      </c>
      <c r="D373" s="842">
        <v>4607091387957</v>
      </c>
      <c r="E373" s="842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128</v>
      </c>
      <c r="L373" s="37" t="s">
        <v>45</v>
      </c>
      <c r="M373" s="38" t="s">
        <v>80</v>
      </c>
      <c r="N373" s="38"/>
      <c r="O373" s="37">
        <v>40</v>
      </c>
      <c r="P373" s="10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44"/>
      <c r="R373" s="844"/>
      <c r="S373" s="844"/>
      <c r="T373" s="845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620</v>
      </c>
      <c r="AD373" s="770"/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customHeight="1" x14ac:dyDescent="0.25">
      <c r="A374" s="63" t="s">
        <v>621</v>
      </c>
      <c r="B374" s="63" t="s">
        <v>622</v>
      </c>
      <c r="C374" s="36">
        <v>4301051115</v>
      </c>
      <c r="D374" s="842">
        <v>4607091387964</v>
      </c>
      <c r="E374" s="842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128</v>
      </c>
      <c r="L374" s="37" t="s">
        <v>45</v>
      </c>
      <c r="M374" s="38" t="s">
        <v>80</v>
      </c>
      <c r="N374" s="38"/>
      <c r="O374" s="37">
        <v>40</v>
      </c>
      <c r="P374" s="10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44"/>
      <c r="R374" s="844"/>
      <c r="S374" s="844"/>
      <c r="T374" s="845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623</v>
      </c>
      <c r="AD374" s="770"/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customHeight="1" x14ac:dyDescent="0.25">
      <c r="A375" s="63" t="s">
        <v>624</v>
      </c>
      <c r="B375" s="63" t="s">
        <v>625</v>
      </c>
      <c r="C375" s="36">
        <v>4301051705</v>
      </c>
      <c r="D375" s="842">
        <v>4680115884588</v>
      </c>
      <c r="E375" s="842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86</v>
      </c>
      <c r="L375" s="37" t="s">
        <v>45</v>
      </c>
      <c r="M375" s="38" t="s">
        <v>80</v>
      </c>
      <c r="N375" s="38"/>
      <c r="O375" s="37">
        <v>40</v>
      </c>
      <c r="P375" s="10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44"/>
      <c r="R375" s="844"/>
      <c r="S375" s="844"/>
      <c r="T375" s="845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626</v>
      </c>
      <c r="AD375" s="770"/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customHeight="1" x14ac:dyDescent="0.25">
      <c r="A376" s="63" t="s">
        <v>627</v>
      </c>
      <c r="B376" s="63" t="s">
        <v>628</v>
      </c>
      <c r="C376" s="36">
        <v>4301051130</v>
      </c>
      <c r="D376" s="842">
        <v>4607091387537</v>
      </c>
      <c r="E376" s="842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10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44"/>
      <c r="R376" s="844"/>
      <c r="S376" s="844"/>
      <c r="T376" s="845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629</v>
      </c>
      <c r="AD376" s="770"/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customHeight="1" x14ac:dyDescent="0.25">
      <c r="A377" s="63" t="s">
        <v>630</v>
      </c>
      <c r="B377" s="63" t="s">
        <v>631</v>
      </c>
      <c r="C377" s="36">
        <v>4301051132</v>
      </c>
      <c r="D377" s="842">
        <v>4607091387513</v>
      </c>
      <c r="E377" s="842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10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44"/>
      <c r="R377" s="844"/>
      <c r="S377" s="844"/>
      <c r="T377" s="845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632</v>
      </c>
      <c r="AD377" s="770"/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x14ac:dyDescent="0.2">
      <c r="A378" s="849"/>
      <c r="B378" s="849"/>
      <c r="C378" s="849"/>
      <c r="D378" s="849"/>
      <c r="E378" s="849"/>
      <c r="F378" s="849"/>
      <c r="G378" s="849"/>
      <c r="H378" s="849"/>
      <c r="I378" s="849"/>
      <c r="J378" s="849"/>
      <c r="K378" s="849"/>
      <c r="L378" s="849"/>
      <c r="M378" s="849"/>
      <c r="N378" s="849"/>
      <c r="O378" s="850"/>
      <c r="P378" s="846" t="s">
        <v>40</v>
      </c>
      <c r="Q378" s="847"/>
      <c r="R378" s="847"/>
      <c r="S378" s="847"/>
      <c r="T378" s="847"/>
      <c r="U378" s="847"/>
      <c r="V378" s="848"/>
      <c r="W378" s="42" t="s">
        <v>39</v>
      </c>
      <c r="X378" s="43">
        <f>IFERROR(X372/H372,"0")+IFERROR(X373/H373,"0")+IFERROR(X374/H374,"0")+IFERROR(X375/H375,"0")+IFERROR(X376/H376,"0")+IFERROR(X377/H377,"0")</f>
        <v>0</v>
      </c>
      <c r="Y378" s="43">
        <f>IFERROR(Y372/H372,"0")+IFERROR(Y373/H373,"0")+IFERROR(Y374/H374,"0")+IFERROR(Y375/H375,"0")+IFERROR(Y376/H376,"0")+IFERROR(Y377/H377,"0")</f>
        <v>0</v>
      </c>
      <c r="Z378" s="43">
        <f>IFERROR(IF(Z372="",0,Z372),"0")+IFERROR(IF(Z373="",0,Z373),"0")+IFERROR(IF(Z374="",0,Z374),"0")+IFERROR(IF(Z375="",0,Z375),"0")+IFERROR(IF(Z376="",0,Z376),"0")+IFERROR(IF(Z377="",0,Z377),"0")</f>
        <v>0</v>
      </c>
      <c r="AA378" s="67"/>
      <c r="AB378" s="67"/>
      <c r="AC378" s="67"/>
      <c r="AD378" s="770"/>
    </row>
    <row r="379" spans="1:68" x14ac:dyDescent="0.2">
      <c r="A379" s="849"/>
      <c r="B379" s="849"/>
      <c r="C379" s="849"/>
      <c r="D379" s="849"/>
      <c r="E379" s="849"/>
      <c r="F379" s="849"/>
      <c r="G379" s="849"/>
      <c r="H379" s="849"/>
      <c r="I379" s="849"/>
      <c r="J379" s="849"/>
      <c r="K379" s="849"/>
      <c r="L379" s="849"/>
      <c r="M379" s="849"/>
      <c r="N379" s="849"/>
      <c r="O379" s="850"/>
      <c r="P379" s="846" t="s">
        <v>40</v>
      </c>
      <c r="Q379" s="847"/>
      <c r="R379" s="847"/>
      <c r="S379" s="847"/>
      <c r="T379" s="847"/>
      <c r="U379" s="847"/>
      <c r="V379" s="848"/>
      <c r="W379" s="42" t="s">
        <v>0</v>
      </c>
      <c r="X379" s="43">
        <f>IFERROR(SUM(X372:X377),"0")</f>
        <v>0</v>
      </c>
      <c r="Y379" s="43">
        <f>IFERROR(SUM(Y372:Y377),"0")</f>
        <v>0</v>
      </c>
      <c r="Z379" s="42"/>
      <c r="AA379" s="67"/>
      <c r="AB379" s="67"/>
      <c r="AC379" s="67"/>
      <c r="AD379" s="770"/>
    </row>
    <row r="380" spans="1:68" ht="14.25" customHeight="1" x14ac:dyDescent="0.25">
      <c r="A380" s="841" t="s">
        <v>223</v>
      </c>
      <c r="B380" s="841"/>
      <c r="C380" s="841"/>
      <c r="D380" s="841"/>
      <c r="E380" s="841"/>
      <c r="F380" s="841"/>
      <c r="G380" s="841"/>
      <c r="H380" s="841"/>
      <c r="I380" s="841"/>
      <c r="J380" s="841"/>
      <c r="K380" s="841"/>
      <c r="L380" s="841"/>
      <c r="M380" s="841"/>
      <c r="N380" s="841"/>
      <c r="O380" s="841"/>
      <c r="P380" s="841"/>
      <c r="Q380" s="841"/>
      <c r="R380" s="841"/>
      <c r="S380" s="841"/>
      <c r="T380" s="841"/>
      <c r="U380" s="841"/>
      <c r="V380" s="841"/>
      <c r="W380" s="841"/>
      <c r="X380" s="841"/>
      <c r="Y380" s="841"/>
      <c r="Z380" s="841"/>
      <c r="AA380" s="66"/>
      <c r="AB380" s="66"/>
      <c r="AC380" s="80"/>
      <c r="AD380" s="770"/>
    </row>
    <row r="381" spans="1:68" ht="27" customHeight="1" x14ac:dyDescent="0.25">
      <c r="A381" s="63" t="s">
        <v>633</v>
      </c>
      <c r="B381" s="63" t="s">
        <v>634</v>
      </c>
      <c r="C381" s="36">
        <v>4301060379</v>
      </c>
      <c r="D381" s="842">
        <v>4607091380880</v>
      </c>
      <c r="E381" s="842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128</v>
      </c>
      <c r="L381" s="37" t="s">
        <v>45</v>
      </c>
      <c r="M381" s="38" t="s">
        <v>80</v>
      </c>
      <c r="N381" s="38"/>
      <c r="O381" s="37">
        <v>30</v>
      </c>
      <c r="P381" s="10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44"/>
      <c r="R381" s="844"/>
      <c r="S381" s="844"/>
      <c r="T381" s="84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635</v>
      </c>
      <c r="AD381" s="770"/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636</v>
      </c>
      <c r="B382" s="63" t="s">
        <v>637</v>
      </c>
      <c r="C382" s="36">
        <v>4301060308</v>
      </c>
      <c r="D382" s="842">
        <v>4607091384482</v>
      </c>
      <c r="E382" s="842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128</v>
      </c>
      <c r="L382" s="37" t="s">
        <v>45</v>
      </c>
      <c r="M382" s="38" t="s">
        <v>80</v>
      </c>
      <c r="N382" s="38"/>
      <c r="O382" s="37">
        <v>30</v>
      </c>
      <c r="P382" s="10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44"/>
      <c r="R382" s="844"/>
      <c r="S382" s="844"/>
      <c r="T382" s="84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638</v>
      </c>
      <c r="AD382" s="770"/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customHeight="1" x14ac:dyDescent="0.25">
      <c r="A383" s="63" t="s">
        <v>639</v>
      </c>
      <c r="B383" s="63" t="s">
        <v>640</v>
      </c>
      <c r="C383" s="36">
        <v>4301060325</v>
      </c>
      <c r="D383" s="842">
        <v>4607091380897</v>
      </c>
      <c r="E383" s="842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128</v>
      </c>
      <c r="L383" s="37" t="s">
        <v>45</v>
      </c>
      <c r="M383" s="38" t="s">
        <v>80</v>
      </c>
      <c r="N383" s="38"/>
      <c r="O383" s="37">
        <v>30</v>
      </c>
      <c r="P383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44"/>
      <c r="R383" s="844"/>
      <c r="S383" s="844"/>
      <c r="T383" s="84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641</v>
      </c>
      <c r="AD383" s="770"/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9"/>
      <c r="B384" s="849"/>
      <c r="C384" s="849"/>
      <c r="D384" s="849"/>
      <c r="E384" s="849"/>
      <c r="F384" s="849"/>
      <c r="G384" s="849"/>
      <c r="H384" s="849"/>
      <c r="I384" s="849"/>
      <c r="J384" s="849"/>
      <c r="K384" s="849"/>
      <c r="L384" s="849"/>
      <c r="M384" s="849"/>
      <c r="N384" s="849"/>
      <c r="O384" s="850"/>
      <c r="P384" s="846" t="s">
        <v>40</v>
      </c>
      <c r="Q384" s="847"/>
      <c r="R384" s="847"/>
      <c r="S384" s="847"/>
      <c r="T384" s="847"/>
      <c r="U384" s="847"/>
      <c r="V384" s="848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  <c r="AD384" s="770"/>
    </row>
    <row r="385" spans="1:68" x14ac:dyDescent="0.2">
      <c r="A385" s="849"/>
      <c r="B385" s="849"/>
      <c r="C385" s="849"/>
      <c r="D385" s="849"/>
      <c r="E385" s="849"/>
      <c r="F385" s="849"/>
      <c r="G385" s="849"/>
      <c r="H385" s="849"/>
      <c r="I385" s="849"/>
      <c r="J385" s="849"/>
      <c r="K385" s="849"/>
      <c r="L385" s="849"/>
      <c r="M385" s="849"/>
      <c r="N385" s="849"/>
      <c r="O385" s="850"/>
      <c r="P385" s="846" t="s">
        <v>40</v>
      </c>
      <c r="Q385" s="847"/>
      <c r="R385" s="847"/>
      <c r="S385" s="847"/>
      <c r="T385" s="847"/>
      <c r="U385" s="847"/>
      <c r="V385" s="848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  <c r="AD385" s="770"/>
    </row>
    <row r="386" spans="1:68" ht="14.25" customHeight="1" x14ac:dyDescent="0.25">
      <c r="A386" s="841" t="s">
        <v>112</v>
      </c>
      <c r="B386" s="841"/>
      <c r="C386" s="841"/>
      <c r="D386" s="841"/>
      <c r="E386" s="841"/>
      <c r="F386" s="841"/>
      <c r="G386" s="841"/>
      <c r="H386" s="841"/>
      <c r="I386" s="841"/>
      <c r="J386" s="841"/>
      <c r="K386" s="841"/>
      <c r="L386" s="841"/>
      <c r="M386" s="841"/>
      <c r="N386" s="841"/>
      <c r="O386" s="841"/>
      <c r="P386" s="841"/>
      <c r="Q386" s="841"/>
      <c r="R386" s="841"/>
      <c r="S386" s="841"/>
      <c r="T386" s="841"/>
      <c r="U386" s="841"/>
      <c r="V386" s="841"/>
      <c r="W386" s="841"/>
      <c r="X386" s="841"/>
      <c r="Y386" s="841"/>
      <c r="Z386" s="841"/>
      <c r="AA386" s="66"/>
      <c r="AB386" s="66"/>
      <c r="AC386" s="80"/>
      <c r="AD386" s="770"/>
    </row>
    <row r="387" spans="1:68" ht="16.5" customHeight="1" x14ac:dyDescent="0.25">
      <c r="A387" s="63" t="s">
        <v>642</v>
      </c>
      <c r="B387" s="63" t="s">
        <v>643</v>
      </c>
      <c r="C387" s="36">
        <v>4301030232</v>
      </c>
      <c r="D387" s="842">
        <v>4607091388374</v>
      </c>
      <c r="E387" s="842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86</v>
      </c>
      <c r="L387" s="37" t="s">
        <v>45</v>
      </c>
      <c r="M387" s="38" t="s">
        <v>117</v>
      </c>
      <c r="N387" s="38"/>
      <c r="O387" s="37">
        <v>180</v>
      </c>
      <c r="P387" s="1048" t="s">
        <v>644</v>
      </c>
      <c r="Q387" s="844"/>
      <c r="R387" s="844"/>
      <c r="S387" s="844"/>
      <c r="T387" s="845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645</v>
      </c>
      <c r="AD387" s="770"/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646</v>
      </c>
      <c r="B388" s="63" t="s">
        <v>647</v>
      </c>
      <c r="C388" s="36">
        <v>4301030235</v>
      </c>
      <c r="D388" s="842">
        <v>4607091388381</v>
      </c>
      <c r="E388" s="842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86</v>
      </c>
      <c r="L388" s="37" t="s">
        <v>45</v>
      </c>
      <c r="M388" s="38" t="s">
        <v>117</v>
      </c>
      <c r="N388" s="38"/>
      <c r="O388" s="37">
        <v>180</v>
      </c>
      <c r="P388" s="1049" t="s">
        <v>648</v>
      </c>
      <c r="Q388" s="844"/>
      <c r="R388" s="844"/>
      <c r="S388" s="844"/>
      <c r="T388" s="845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645</v>
      </c>
      <c r="AD388" s="770"/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649</v>
      </c>
      <c r="B389" s="63" t="s">
        <v>650</v>
      </c>
      <c r="C389" s="36">
        <v>4301032015</v>
      </c>
      <c r="D389" s="842">
        <v>4607091383102</v>
      </c>
      <c r="E389" s="842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86</v>
      </c>
      <c r="L389" s="37" t="s">
        <v>45</v>
      </c>
      <c r="M389" s="38" t="s">
        <v>117</v>
      </c>
      <c r="N389" s="38"/>
      <c r="O389" s="37">
        <v>180</v>
      </c>
      <c r="P389" s="10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44"/>
      <c r="R389" s="844"/>
      <c r="S389" s="844"/>
      <c r="T389" s="845"/>
      <c r="U389" s="39" t="s">
        <v>45</v>
      </c>
      <c r="V389" s="39" t="s">
        <v>45</v>
      </c>
      <c r="W389" s="40" t="s">
        <v>0</v>
      </c>
      <c r="X389" s="58">
        <v>38.25</v>
      </c>
      <c r="Y389" s="55">
        <f>IFERROR(IF(X389="",0,CEILING((X389/$H389),1)*$H389),"")</f>
        <v>38.25</v>
      </c>
      <c r="Z389" s="41">
        <f>IFERROR(IF(Y389=0,"",ROUNDUP(Y389/H389,0)*0.00753),"")</f>
        <v>0.11295000000000001</v>
      </c>
      <c r="AA389" s="68" t="s">
        <v>45</v>
      </c>
      <c r="AB389" s="69" t="s">
        <v>45</v>
      </c>
      <c r="AC389" s="486" t="s">
        <v>651</v>
      </c>
      <c r="AD389" s="770"/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44.625000000000007</v>
      </c>
      <c r="BN389" s="78">
        <f>IFERROR(Y389*I389/H389,"0")</f>
        <v>44.625000000000007</v>
      </c>
      <c r="BO389" s="78">
        <f>IFERROR(1/J389*(X389/H389),"0")</f>
        <v>9.6153846153846159E-2</v>
      </c>
      <c r="BP389" s="78">
        <f>IFERROR(1/J389*(Y389/H389),"0")</f>
        <v>9.6153846153846159E-2</v>
      </c>
    </row>
    <row r="390" spans="1:68" ht="27" customHeight="1" x14ac:dyDescent="0.25">
      <c r="A390" s="63" t="s">
        <v>652</v>
      </c>
      <c r="B390" s="63" t="s">
        <v>653</v>
      </c>
      <c r="C390" s="36">
        <v>4301030233</v>
      </c>
      <c r="D390" s="842">
        <v>4607091388404</v>
      </c>
      <c r="E390" s="842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86</v>
      </c>
      <c r="L390" s="37" t="s">
        <v>45</v>
      </c>
      <c r="M390" s="38" t="s">
        <v>117</v>
      </c>
      <c r="N390" s="38"/>
      <c r="O390" s="37">
        <v>180</v>
      </c>
      <c r="P390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44"/>
      <c r="R390" s="844"/>
      <c r="S390" s="844"/>
      <c r="T390" s="845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645</v>
      </c>
      <c r="AD390" s="770"/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49"/>
      <c r="B391" s="849"/>
      <c r="C391" s="849"/>
      <c r="D391" s="849"/>
      <c r="E391" s="849"/>
      <c r="F391" s="849"/>
      <c r="G391" s="849"/>
      <c r="H391" s="849"/>
      <c r="I391" s="849"/>
      <c r="J391" s="849"/>
      <c r="K391" s="849"/>
      <c r="L391" s="849"/>
      <c r="M391" s="849"/>
      <c r="N391" s="849"/>
      <c r="O391" s="850"/>
      <c r="P391" s="846" t="s">
        <v>40</v>
      </c>
      <c r="Q391" s="847"/>
      <c r="R391" s="847"/>
      <c r="S391" s="847"/>
      <c r="T391" s="847"/>
      <c r="U391" s="847"/>
      <c r="V391" s="848"/>
      <c r="W391" s="42" t="s">
        <v>39</v>
      </c>
      <c r="X391" s="43">
        <f>IFERROR(X387/H387,"0")+IFERROR(X388/H388,"0")+IFERROR(X389/H389,"0")+IFERROR(X390/H390,"0")</f>
        <v>15.000000000000002</v>
      </c>
      <c r="Y391" s="43">
        <f>IFERROR(Y387/H387,"0")+IFERROR(Y388/H388,"0")+IFERROR(Y389/H389,"0")+IFERROR(Y390/H390,"0")</f>
        <v>15.000000000000002</v>
      </c>
      <c r="Z391" s="43">
        <f>IFERROR(IF(Z387="",0,Z387),"0")+IFERROR(IF(Z388="",0,Z388),"0")+IFERROR(IF(Z389="",0,Z389),"0")+IFERROR(IF(Z390="",0,Z390),"0")</f>
        <v>0.11295000000000001</v>
      </c>
      <c r="AA391" s="67"/>
      <c r="AB391" s="67"/>
      <c r="AC391" s="67"/>
      <c r="AD391" s="770"/>
    </row>
    <row r="392" spans="1:68" x14ac:dyDescent="0.2">
      <c r="A392" s="849"/>
      <c r="B392" s="849"/>
      <c r="C392" s="849"/>
      <c r="D392" s="849"/>
      <c r="E392" s="849"/>
      <c r="F392" s="849"/>
      <c r="G392" s="849"/>
      <c r="H392" s="849"/>
      <c r="I392" s="849"/>
      <c r="J392" s="849"/>
      <c r="K392" s="849"/>
      <c r="L392" s="849"/>
      <c r="M392" s="849"/>
      <c r="N392" s="849"/>
      <c r="O392" s="850"/>
      <c r="P392" s="846" t="s">
        <v>40</v>
      </c>
      <c r="Q392" s="847"/>
      <c r="R392" s="847"/>
      <c r="S392" s="847"/>
      <c r="T392" s="847"/>
      <c r="U392" s="847"/>
      <c r="V392" s="848"/>
      <c r="W392" s="42" t="s">
        <v>0</v>
      </c>
      <c r="X392" s="43">
        <f>IFERROR(SUM(X387:X390),"0")</f>
        <v>38.25</v>
      </c>
      <c r="Y392" s="43">
        <f>IFERROR(SUM(Y387:Y390),"0")</f>
        <v>38.25</v>
      </c>
      <c r="Z392" s="42"/>
      <c r="AA392" s="67"/>
      <c r="AB392" s="67"/>
      <c r="AC392" s="67"/>
      <c r="AD392" s="770"/>
    </row>
    <row r="393" spans="1:68" ht="14.25" customHeight="1" x14ac:dyDescent="0.25">
      <c r="A393" s="841" t="s">
        <v>654</v>
      </c>
      <c r="B393" s="841"/>
      <c r="C393" s="841"/>
      <c r="D393" s="841"/>
      <c r="E393" s="841"/>
      <c r="F393" s="841"/>
      <c r="G393" s="841"/>
      <c r="H393" s="841"/>
      <c r="I393" s="841"/>
      <c r="J393" s="841"/>
      <c r="K393" s="841"/>
      <c r="L393" s="841"/>
      <c r="M393" s="841"/>
      <c r="N393" s="841"/>
      <c r="O393" s="841"/>
      <c r="P393" s="841"/>
      <c r="Q393" s="841"/>
      <c r="R393" s="841"/>
      <c r="S393" s="841"/>
      <c r="T393" s="841"/>
      <c r="U393" s="841"/>
      <c r="V393" s="841"/>
      <c r="W393" s="841"/>
      <c r="X393" s="841"/>
      <c r="Y393" s="841"/>
      <c r="Z393" s="841"/>
      <c r="AA393" s="66"/>
      <c r="AB393" s="66"/>
      <c r="AC393" s="80"/>
      <c r="AD393" s="770"/>
    </row>
    <row r="394" spans="1:68" ht="16.5" customHeight="1" x14ac:dyDescent="0.25">
      <c r="A394" s="63" t="s">
        <v>655</v>
      </c>
      <c r="B394" s="63" t="s">
        <v>656</v>
      </c>
      <c r="C394" s="36">
        <v>4301180007</v>
      </c>
      <c r="D394" s="842">
        <v>4680115881808</v>
      </c>
      <c r="E394" s="842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659</v>
      </c>
      <c r="L394" s="37" t="s">
        <v>45</v>
      </c>
      <c r="M394" s="38" t="s">
        <v>658</v>
      </c>
      <c r="N394" s="38"/>
      <c r="O394" s="37">
        <v>730</v>
      </c>
      <c r="P394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44"/>
      <c r="R394" s="844"/>
      <c r="S394" s="844"/>
      <c r="T394" s="84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657</v>
      </c>
      <c r="AD394" s="770"/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660</v>
      </c>
      <c r="B395" s="63" t="s">
        <v>661</v>
      </c>
      <c r="C395" s="36">
        <v>4301180006</v>
      </c>
      <c r="D395" s="842">
        <v>4680115881822</v>
      </c>
      <c r="E395" s="842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659</v>
      </c>
      <c r="L395" s="37" t="s">
        <v>45</v>
      </c>
      <c r="M395" s="38" t="s">
        <v>658</v>
      </c>
      <c r="N395" s="38"/>
      <c r="O395" s="37">
        <v>730</v>
      </c>
      <c r="P395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44"/>
      <c r="R395" s="844"/>
      <c r="S395" s="844"/>
      <c r="T395" s="845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657</v>
      </c>
      <c r="AD395" s="770"/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662</v>
      </c>
      <c r="B396" s="63" t="s">
        <v>663</v>
      </c>
      <c r="C396" s="36">
        <v>4301180001</v>
      </c>
      <c r="D396" s="842">
        <v>4680115880016</v>
      </c>
      <c r="E396" s="842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659</v>
      </c>
      <c r="L396" s="37" t="s">
        <v>45</v>
      </c>
      <c r="M396" s="38" t="s">
        <v>658</v>
      </c>
      <c r="N396" s="38"/>
      <c r="O396" s="37">
        <v>730</v>
      </c>
      <c r="P396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44"/>
      <c r="R396" s="844"/>
      <c r="S396" s="844"/>
      <c r="T396" s="845"/>
      <c r="U396" s="39" t="s">
        <v>45</v>
      </c>
      <c r="V396" s="39" t="s">
        <v>45</v>
      </c>
      <c r="W396" s="40" t="s">
        <v>0</v>
      </c>
      <c r="X396" s="58">
        <v>36</v>
      </c>
      <c r="Y396" s="55">
        <f>IFERROR(IF(X396="",0,CEILING((X396/$H396),1)*$H396),"")</f>
        <v>36</v>
      </c>
      <c r="Z396" s="41">
        <f>IFERROR(IF(Y396=0,"",ROUNDUP(Y396/H396,0)*0.00474),"")</f>
        <v>8.5320000000000007E-2</v>
      </c>
      <c r="AA396" s="68" t="s">
        <v>45</v>
      </c>
      <c r="AB396" s="69" t="s">
        <v>45</v>
      </c>
      <c r="AC396" s="494" t="s">
        <v>657</v>
      </c>
      <c r="AD396" s="770"/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40.320000000000007</v>
      </c>
      <c r="BN396" s="78">
        <f>IFERROR(Y396*I396/H396,"0")</f>
        <v>40.320000000000007</v>
      </c>
      <c r="BO396" s="78">
        <f>IFERROR(1/J396*(X396/H396),"0")</f>
        <v>7.5630252100840331E-2</v>
      </c>
      <c r="BP396" s="78">
        <f>IFERROR(1/J396*(Y396/H396),"0")</f>
        <v>7.5630252100840331E-2</v>
      </c>
    </row>
    <row r="397" spans="1:68" x14ac:dyDescent="0.2">
      <c r="A397" s="849"/>
      <c r="B397" s="849"/>
      <c r="C397" s="849"/>
      <c r="D397" s="849"/>
      <c r="E397" s="849"/>
      <c r="F397" s="849"/>
      <c r="G397" s="849"/>
      <c r="H397" s="849"/>
      <c r="I397" s="849"/>
      <c r="J397" s="849"/>
      <c r="K397" s="849"/>
      <c r="L397" s="849"/>
      <c r="M397" s="849"/>
      <c r="N397" s="849"/>
      <c r="O397" s="850"/>
      <c r="P397" s="846" t="s">
        <v>40</v>
      </c>
      <c r="Q397" s="847"/>
      <c r="R397" s="847"/>
      <c r="S397" s="847"/>
      <c r="T397" s="847"/>
      <c r="U397" s="847"/>
      <c r="V397" s="848"/>
      <c r="W397" s="42" t="s">
        <v>39</v>
      </c>
      <c r="X397" s="43">
        <f>IFERROR(X394/H394,"0")+IFERROR(X395/H395,"0")+IFERROR(X396/H396,"0")</f>
        <v>18</v>
      </c>
      <c r="Y397" s="43">
        <f>IFERROR(Y394/H394,"0")+IFERROR(Y395/H395,"0")+IFERROR(Y396/H396,"0")</f>
        <v>18</v>
      </c>
      <c r="Z397" s="43">
        <f>IFERROR(IF(Z394="",0,Z394),"0")+IFERROR(IF(Z395="",0,Z395),"0")+IFERROR(IF(Z396="",0,Z396),"0")</f>
        <v>8.5320000000000007E-2</v>
      </c>
      <c r="AA397" s="67"/>
      <c r="AB397" s="67"/>
      <c r="AC397" s="67"/>
      <c r="AD397" s="770"/>
    </row>
    <row r="398" spans="1:68" x14ac:dyDescent="0.2">
      <c r="A398" s="849"/>
      <c r="B398" s="849"/>
      <c r="C398" s="849"/>
      <c r="D398" s="849"/>
      <c r="E398" s="849"/>
      <c r="F398" s="849"/>
      <c r="G398" s="849"/>
      <c r="H398" s="849"/>
      <c r="I398" s="849"/>
      <c r="J398" s="849"/>
      <c r="K398" s="849"/>
      <c r="L398" s="849"/>
      <c r="M398" s="849"/>
      <c r="N398" s="849"/>
      <c r="O398" s="850"/>
      <c r="P398" s="846" t="s">
        <v>40</v>
      </c>
      <c r="Q398" s="847"/>
      <c r="R398" s="847"/>
      <c r="S398" s="847"/>
      <c r="T398" s="847"/>
      <c r="U398" s="847"/>
      <c r="V398" s="848"/>
      <c r="W398" s="42" t="s">
        <v>0</v>
      </c>
      <c r="X398" s="43">
        <f>IFERROR(SUM(X394:X396),"0")</f>
        <v>36</v>
      </c>
      <c r="Y398" s="43">
        <f>IFERROR(SUM(Y394:Y396),"0")</f>
        <v>36</v>
      </c>
      <c r="Z398" s="42"/>
      <c r="AA398" s="67"/>
      <c r="AB398" s="67"/>
      <c r="AC398" s="67"/>
      <c r="AD398" s="770"/>
    </row>
    <row r="399" spans="1:68" ht="16.5" customHeight="1" x14ac:dyDescent="0.25">
      <c r="A399" s="840" t="s">
        <v>664</v>
      </c>
      <c r="B399" s="840"/>
      <c r="C399" s="840"/>
      <c r="D399" s="840"/>
      <c r="E399" s="840"/>
      <c r="F399" s="840"/>
      <c r="G399" s="840"/>
      <c r="H399" s="840"/>
      <c r="I399" s="840"/>
      <c r="J399" s="840"/>
      <c r="K399" s="840"/>
      <c r="L399" s="840"/>
      <c r="M399" s="840"/>
      <c r="N399" s="840"/>
      <c r="O399" s="840"/>
      <c r="P399" s="840"/>
      <c r="Q399" s="840"/>
      <c r="R399" s="840"/>
      <c r="S399" s="840"/>
      <c r="T399" s="840"/>
      <c r="U399" s="840"/>
      <c r="V399" s="840"/>
      <c r="W399" s="840"/>
      <c r="X399" s="840"/>
      <c r="Y399" s="840"/>
      <c r="Z399" s="840"/>
      <c r="AA399" s="65"/>
      <c r="AB399" s="65"/>
      <c r="AC399" s="79"/>
      <c r="AD399" s="770"/>
    </row>
    <row r="400" spans="1:68" ht="14.25" customHeight="1" x14ac:dyDescent="0.25">
      <c r="A400" s="841" t="s">
        <v>76</v>
      </c>
      <c r="B400" s="841"/>
      <c r="C400" s="841"/>
      <c r="D400" s="841"/>
      <c r="E400" s="841"/>
      <c r="F400" s="841"/>
      <c r="G400" s="841"/>
      <c r="H400" s="841"/>
      <c r="I400" s="841"/>
      <c r="J400" s="841"/>
      <c r="K400" s="841"/>
      <c r="L400" s="841"/>
      <c r="M400" s="841"/>
      <c r="N400" s="841"/>
      <c r="O400" s="841"/>
      <c r="P400" s="841"/>
      <c r="Q400" s="841"/>
      <c r="R400" s="841"/>
      <c r="S400" s="841"/>
      <c r="T400" s="841"/>
      <c r="U400" s="841"/>
      <c r="V400" s="841"/>
      <c r="W400" s="841"/>
      <c r="X400" s="841"/>
      <c r="Y400" s="841"/>
      <c r="Z400" s="841"/>
      <c r="AA400" s="66"/>
      <c r="AB400" s="66"/>
      <c r="AC400" s="80"/>
      <c r="AD400" s="770"/>
    </row>
    <row r="401" spans="1:68" ht="27" customHeight="1" x14ac:dyDescent="0.25">
      <c r="A401" s="63" t="s">
        <v>665</v>
      </c>
      <c r="B401" s="63" t="s">
        <v>666</v>
      </c>
      <c r="C401" s="36">
        <v>4301031066</v>
      </c>
      <c r="D401" s="842">
        <v>4607091383836</v>
      </c>
      <c r="E401" s="842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86</v>
      </c>
      <c r="L401" s="37" t="s">
        <v>45</v>
      </c>
      <c r="M401" s="38" t="s">
        <v>80</v>
      </c>
      <c r="N401" s="38"/>
      <c r="O401" s="37">
        <v>40</v>
      </c>
      <c r="P401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44"/>
      <c r="R401" s="844"/>
      <c r="S401" s="844"/>
      <c r="T401" s="845"/>
      <c r="U401" s="39" t="s">
        <v>45</v>
      </c>
      <c r="V401" s="39" t="s">
        <v>45</v>
      </c>
      <c r="W401" s="40" t="s">
        <v>0</v>
      </c>
      <c r="X401" s="58">
        <v>45</v>
      </c>
      <c r="Y401" s="55">
        <f>IFERROR(IF(X401="",0,CEILING((X401/$H401),1)*$H401),"")</f>
        <v>45</v>
      </c>
      <c r="Z401" s="41">
        <f>IFERROR(IF(Y401=0,"",ROUNDUP(Y401/H401,0)*0.00753),"")</f>
        <v>0.18825</v>
      </c>
      <c r="AA401" s="68" t="s">
        <v>45</v>
      </c>
      <c r="AB401" s="69" t="s">
        <v>45</v>
      </c>
      <c r="AC401" s="496" t="s">
        <v>667</v>
      </c>
      <c r="AD401" s="770"/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51.199999999999996</v>
      </c>
      <c r="BN401" s="78">
        <f>IFERROR(Y401*I401/H401,"0")</f>
        <v>51.199999999999996</v>
      </c>
      <c r="BO401" s="78">
        <f>IFERROR(1/J401*(X401/H401),"0")</f>
        <v>0.16025641025641024</v>
      </c>
      <c r="BP401" s="78">
        <f>IFERROR(1/J401*(Y401/H401),"0")</f>
        <v>0.16025641025641024</v>
      </c>
    </row>
    <row r="402" spans="1:68" x14ac:dyDescent="0.2">
      <c r="A402" s="849"/>
      <c r="B402" s="849"/>
      <c r="C402" s="849"/>
      <c r="D402" s="849"/>
      <c r="E402" s="849"/>
      <c r="F402" s="849"/>
      <c r="G402" s="849"/>
      <c r="H402" s="849"/>
      <c r="I402" s="849"/>
      <c r="J402" s="849"/>
      <c r="K402" s="849"/>
      <c r="L402" s="849"/>
      <c r="M402" s="849"/>
      <c r="N402" s="849"/>
      <c r="O402" s="850"/>
      <c r="P402" s="846" t="s">
        <v>40</v>
      </c>
      <c r="Q402" s="847"/>
      <c r="R402" s="847"/>
      <c r="S402" s="847"/>
      <c r="T402" s="847"/>
      <c r="U402" s="847"/>
      <c r="V402" s="848"/>
      <c r="W402" s="42" t="s">
        <v>39</v>
      </c>
      <c r="X402" s="43">
        <f>IFERROR(X401/H401,"0")</f>
        <v>25</v>
      </c>
      <c r="Y402" s="43">
        <f>IFERROR(Y401/H401,"0")</f>
        <v>25</v>
      </c>
      <c r="Z402" s="43">
        <f>IFERROR(IF(Z401="",0,Z401),"0")</f>
        <v>0.18825</v>
      </c>
      <c r="AA402" s="67"/>
      <c r="AB402" s="67"/>
      <c r="AC402" s="67"/>
      <c r="AD402" s="770"/>
    </row>
    <row r="403" spans="1:68" x14ac:dyDescent="0.2">
      <c r="A403" s="849"/>
      <c r="B403" s="849"/>
      <c r="C403" s="849"/>
      <c r="D403" s="849"/>
      <c r="E403" s="849"/>
      <c r="F403" s="849"/>
      <c r="G403" s="849"/>
      <c r="H403" s="849"/>
      <c r="I403" s="849"/>
      <c r="J403" s="849"/>
      <c r="K403" s="849"/>
      <c r="L403" s="849"/>
      <c r="M403" s="849"/>
      <c r="N403" s="849"/>
      <c r="O403" s="850"/>
      <c r="P403" s="846" t="s">
        <v>40</v>
      </c>
      <c r="Q403" s="847"/>
      <c r="R403" s="847"/>
      <c r="S403" s="847"/>
      <c r="T403" s="847"/>
      <c r="U403" s="847"/>
      <c r="V403" s="848"/>
      <c r="W403" s="42" t="s">
        <v>0</v>
      </c>
      <c r="X403" s="43">
        <f>IFERROR(SUM(X401:X401),"0")</f>
        <v>45</v>
      </c>
      <c r="Y403" s="43">
        <f>IFERROR(SUM(Y401:Y401),"0")</f>
        <v>45</v>
      </c>
      <c r="Z403" s="42"/>
      <c r="AA403" s="67"/>
      <c r="AB403" s="67"/>
      <c r="AC403" s="67"/>
      <c r="AD403" s="770"/>
    </row>
    <row r="404" spans="1:68" ht="14.25" customHeight="1" x14ac:dyDescent="0.25">
      <c r="A404" s="841" t="s">
        <v>82</v>
      </c>
      <c r="B404" s="841"/>
      <c r="C404" s="841"/>
      <c r="D404" s="841"/>
      <c r="E404" s="841"/>
      <c r="F404" s="841"/>
      <c r="G404" s="841"/>
      <c r="H404" s="841"/>
      <c r="I404" s="841"/>
      <c r="J404" s="841"/>
      <c r="K404" s="841"/>
      <c r="L404" s="841"/>
      <c r="M404" s="841"/>
      <c r="N404" s="841"/>
      <c r="O404" s="841"/>
      <c r="P404" s="841"/>
      <c r="Q404" s="841"/>
      <c r="R404" s="841"/>
      <c r="S404" s="841"/>
      <c r="T404" s="841"/>
      <c r="U404" s="841"/>
      <c r="V404" s="841"/>
      <c r="W404" s="841"/>
      <c r="X404" s="841"/>
      <c r="Y404" s="841"/>
      <c r="Z404" s="841"/>
      <c r="AA404" s="66"/>
      <c r="AB404" s="66"/>
      <c r="AC404" s="80"/>
      <c r="AD404" s="770"/>
    </row>
    <row r="405" spans="1:68" ht="37.5" customHeight="1" x14ac:dyDescent="0.25">
      <c r="A405" s="63" t="s">
        <v>668</v>
      </c>
      <c r="B405" s="63" t="s">
        <v>669</v>
      </c>
      <c r="C405" s="36">
        <v>4301051142</v>
      </c>
      <c r="D405" s="842">
        <v>4607091387919</v>
      </c>
      <c r="E405" s="842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128</v>
      </c>
      <c r="L405" s="37" t="s">
        <v>45</v>
      </c>
      <c r="M405" s="38" t="s">
        <v>80</v>
      </c>
      <c r="N405" s="38"/>
      <c r="O405" s="37">
        <v>45</v>
      </c>
      <c r="P405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44"/>
      <c r="R405" s="844"/>
      <c r="S405" s="844"/>
      <c r="T405" s="845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670</v>
      </c>
      <c r="AD405" s="770"/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671</v>
      </c>
      <c r="B406" s="63" t="s">
        <v>672</v>
      </c>
      <c r="C406" s="36">
        <v>4301051461</v>
      </c>
      <c r="D406" s="842">
        <v>4680115883604</v>
      </c>
      <c r="E406" s="842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86</v>
      </c>
      <c r="L406" s="37" t="s">
        <v>45</v>
      </c>
      <c r="M406" s="38" t="s">
        <v>131</v>
      </c>
      <c r="N406" s="38"/>
      <c r="O406" s="37">
        <v>45</v>
      </c>
      <c r="P406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44"/>
      <c r="R406" s="844"/>
      <c r="S406" s="844"/>
      <c r="T406" s="845"/>
      <c r="U406" s="39" t="s">
        <v>45</v>
      </c>
      <c r="V406" s="39" t="s">
        <v>45</v>
      </c>
      <c r="W406" s="40" t="s">
        <v>0</v>
      </c>
      <c r="X406" s="58">
        <v>325.5</v>
      </c>
      <c r="Y406" s="55">
        <f>IFERROR(IF(X406="",0,CEILING((X406/$H406),1)*$H406),"")</f>
        <v>325.5</v>
      </c>
      <c r="Z406" s="41">
        <f>IFERROR(IF(Y406=0,"",ROUNDUP(Y406/H406,0)*0.00753),"")</f>
        <v>1.1671500000000001</v>
      </c>
      <c r="AA406" s="68" t="s">
        <v>45</v>
      </c>
      <c r="AB406" s="69" t="s">
        <v>45</v>
      </c>
      <c r="AC406" s="500" t="s">
        <v>673</v>
      </c>
      <c r="AD406" s="770"/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367.65999999999997</v>
      </c>
      <c r="BN406" s="78">
        <f>IFERROR(Y406*I406/H406,"0")</f>
        <v>367.65999999999997</v>
      </c>
      <c r="BO406" s="78">
        <f>IFERROR(1/J406*(X406/H406),"0")</f>
        <v>0.9935897435897435</v>
      </c>
      <c r="BP406" s="78">
        <f>IFERROR(1/J406*(Y406/H406),"0")</f>
        <v>0.9935897435897435</v>
      </c>
    </row>
    <row r="407" spans="1:68" ht="27" customHeight="1" x14ac:dyDescent="0.25">
      <c r="A407" s="63" t="s">
        <v>674</v>
      </c>
      <c r="B407" s="63" t="s">
        <v>675</v>
      </c>
      <c r="C407" s="36">
        <v>4301051485</v>
      </c>
      <c r="D407" s="842">
        <v>4680115883567</v>
      </c>
      <c r="E407" s="842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86</v>
      </c>
      <c r="L407" s="37" t="s">
        <v>45</v>
      </c>
      <c r="M407" s="38" t="s">
        <v>80</v>
      </c>
      <c r="N407" s="38"/>
      <c r="O407" s="37">
        <v>40</v>
      </c>
      <c r="P407" s="10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44"/>
      <c r="R407" s="844"/>
      <c r="S407" s="844"/>
      <c r="T407" s="845"/>
      <c r="U407" s="39" t="s">
        <v>45</v>
      </c>
      <c r="V407" s="39" t="s">
        <v>45</v>
      </c>
      <c r="W407" s="40" t="s">
        <v>0</v>
      </c>
      <c r="X407" s="58">
        <v>178.5</v>
      </c>
      <c r="Y407" s="55">
        <f>IFERROR(IF(X407="",0,CEILING((X407/$H407),1)*$H407),"")</f>
        <v>178.5</v>
      </c>
      <c r="Z407" s="41">
        <f>IFERROR(IF(Y407=0,"",ROUNDUP(Y407/H407,0)*0.00753),"")</f>
        <v>0.64005000000000001</v>
      </c>
      <c r="AA407" s="68" t="s">
        <v>45</v>
      </c>
      <c r="AB407" s="69" t="s">
        <v>45</v>
      </c>
      <c r="AC407" s="502" t="s">
        <v>676</v>
      </c>
      <c r="AD407" s="770"/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200.6</v>
      </c>
      <c r="BN407" s="78">
        <f>IFERROR(Y407*I407/H407,"0")</f>
        <v>200.6</v>
      </c>
      <c r="BO407" s="78">
        <f>IFERROR(1/J407*(X407/H407),"0")</f>
        <v>0.54487179487179482</v>
      </c>
      <c r="BP407" s="78">
        <f>IFERROR(1/J407*(Y407/H407),"0")</f>
        <v>0.54487179487179482</v>
      </c>
    </row>
    <row r="408" spans="1:68" x14ac:dyDescent="0.2">
      <c r="A408" s="849"/>
      <c r="B408" s="849"/>
      <c r="C408" s="849"/>
      <c r="D408" s="849"/>
      <c r="E408" s="849"/>
      <c r="F408" s="849"/>
      <c r="G408" s="849"/>
      <c r="H408" s="849"/>
      <c r="I408" s="849"/>
      <c r="J408" s="849"/>
      <c r="K408" s="849"/>
      <c r="L408" s="849"/>
      <c r="M408" s="849"/>
      <c r="N408" s="849"/>
      <c r="O408" s="850"/>
      <c r="P408" s="846" t="s">
        <v>40</v>
      </c>
      <c r="Q408" s="847"/>
      <c r="R408" s="847"/>
      <c r="S408" s="847"/>
      <c r="T408" s="847"/>
      <c r="U408" s="847"/>
      <c r="V408" s="848"/>
      <c r="W408" s="42" t="s">
        <v>39</v>
      </c>
      <c r="X408" s="43">
        <f>IFERROR(X405/H405,"0")+IFERROR(X406/H406,"0")+IFERROR(X407/H407,"0")</f>
        <v>240</v>
      </c>
      <c r="Y408" s="43">
        <f>IFERROR(Y405/H405,"0")+IFERROR(Y406/H406,"0")+IFERROR(Y407/H407,"0")</f>
        <v>240</v>
      </c>
      <c r="Z408" s="43">
        <f>IFERROR(IF(Z405="",0,Z405),"0")+IFERROR(IF(Z406="",0,Z406),"0")+IFERROR(IF(Z407="",0,Z407),"0")</f>
        <v>1.8072000000000001</v>
      </c>
      <c r="AA408" s="67"/>
      <c r="AB408" s="67"/>
      <c r="AC408" s="67"/>
      <c r="AD408" s="770"/>
    </row>
    <row r="409" spans="1:68" x14ac:dyDescent="0.2">
      <c r="A409" s="849"/>
      <c r="B409" s="849"/>
      <c r="C409" s="849"/>
      <c r="D409" s="849"/>
      <c r="E409" s="849"/>
      <c r="F409" s="849"/>
      <c r="G409" s="849"/>
      <c r="H409" s="849"/>
      <c r="I409" s="849"/>
      <c r="J409" s="849"/>
      <c r="K409" s="849"/>
      <c r="L409" s="849"/>
      <c r="M409" s="849"/>
      <c r="N409" s="849"/>
      <c r="O409" s="850"/>
      <c r="P409" s="846" t="s">
        <v>40</v>
      </c>
      <c r="Q409" s="847"/>
      <c r="R409" s="847"/>
      <c r="S409" s="847"/>
      <c r="T409" s="847"/>
      <c r="U409" s="847"/>
      <c r="V409" s="848"/>
      <c r="W409" s="42" t="s">
        <v>0</v>
      </c>
      <c r="X409" s="43">
        <f>IFERROR(SUM(X405:X407),"0")</f>
        <v>504</v>
      </c>
      <c r="Y409" s="43">
        <f>IFERROR(SUM(Y405:Y407),"0")</f>
        <v>504</v>
      </c>
      <c r="Z409" s="42"/>
      <c r="AA409" s="67"/>
      <c r="AB409" s="67"/>
      <c r="AC409" s="67"/>
      <c r="AD409" s="770"/>
    </row>
    <row r="410" spans="1:68" ht="27.75" customHeight="1" x14ac:dyDescent="0.2">
      <c r="A410" s="839" t="s">
        <v>677</v>
      </c>
      <c r="B410" s="839"/>
      <c r="C410" s="839"/>
      <c r="D410" s="839"/>
      <c r="E410" s="839"/>
      <c r="F410" s="839"/>
      <c r="G410" s="839"/>
      <c r="H410" s="839"/>
      <c r="I410" s="839"/>
      <c r="J410" s="839"/>
      <c r="K410" s="839"/>
      <c r="L410" s="839"/>
      <c r="M410" s="839"/>
      <c r="N410" s="839"/>
      <c r="O410" s="839"/>
      <c r="P410" s="839"/>
      <c r="Q410" s="839"/>
      <c r="R410" s="839"/>
      <c r="S410" s="839"/>
      <c r="T410" s="839"/>
      <c r="U410" s="839"/>
      <c r="V410" s="839"/>
      <c r="W410" s="839"/>
      <c r="X410" s="839"/>
      <c r="Y410" s="839"/>
      <c r="Z410" s="839"/>
      <c r="AA410" s="54"/>
      <c r="AB410" s="54"/>
      <c r="AC410" s="54"/>
      <c r="AD410" s="770"/>
    </row>
    <row r="411" spans="1:68" ht="16.5" customHeight="1" x14ac:dyDescent="0.25">
      <c r="A411" s="840" t="s">
        <v>678</v>
      </c>
      <c r="B411" s="840"/>
      <c r="C411" s="840"/>
      <c r="D411" s="840"/>
      <c r="E411" s="840"/>
      <c r="F411" s="840"/>
      <c r="G411" s="840"/>
      <c r="H411" s="840"/>
      <c r="I411" s="840"/>
      <c r="J411" s="840"/>
      <c r="K411" s="840"/>
      <c r="L411" s="840"/>
      <c r="M411" s="840"/>
      <c r="N411" s="840"/>
      <c r="O411" s="840"/>
      <c r="P411" s="840"/>
      <c r="Q411" s="840"/>
      <c r="R411" s="840"/>
      <c r="S411" s="840"/>
      <c r="T411" s="840"/>
      <c r="U411" s="840"/>
      <c r="V411" s="840"/>
      <c r="W411" s="840"/>
      <c r="X411" s="840"/>
      <c r="Y411" s="840"/>
      <c r="Z411" s="840"/>
      <c r="AA411" s="65"/>
      <c r="AB411" s="65"/>
      <c r="AC411" s="79"/>
      <c r="AD411" s="770"/>
    </row>
    <row r="412" spans="1:68" ht="14.25" customHeight="1" x14ac:dyDescent="0.25">
      <c r="A412" s="841" t="s">
        <v>123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66"/>
      <c r="AB412" s="66"/>
      <c r="AC412" s="80"/>
      <c r="AD412" s="770"/>
    </row>
    <row r="413" spans="1:68" ht="27" customHeight="1" x14ac:dyDescent="0.25">
      <c r="A413" s="63" t="s">
        <v>679</v>
      </c>
      <c r="B413" s="63" t="s">
        <v>680</v>
      </c>
      <c r="C413" s="36">
        <v>4301011946</v>
      </c>
      <c r="D413" s="842">
        <v>4680115884847</v>
      </c>
      <c r="E413" s="842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 t="s">
        <v>45</v>
      </c>
      <c r="M413" s="38" t="s">
        <v>155</v>
      </c>
      <c r="N413" s="38"/>
      <c r="O413" s="37">
        <v>60</v>
      </c>
      <c r="P413" s="10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44"/>
      <c r="R413" s="844"/>
      <c r="S413" s="844"/>
      <c r="T413" s="845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681</v>
      </c>
      <c r="AD413" s="770"/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customHeight="1" x14ac:dyDescent="0.25">
      <c r="A414" s="63" t="s">
        <v>679</v>
      </c>
      <c r="B414" s="63" t="s">
        <v>682</v>
      </c>
      <c r="C414" s="36">
        <v>4301011869</v>
      </c>
      <c r="D414" s="842">
        <v>4680115884847</v>
      </c>
      <c r="E414" s="842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128</v>
      </c>
      <c r="L414" s="37" t="s">
        <v>45</v>
      </c>
      <c r="M414" s="38" t="s">
        <v>80</v>
      </c>
      <c r="N414" s="38"/>
      <c r="O414" s="37">
        <v>60</v>
      </c>
      <c r="P414" s="10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44"/>
      <c r="R414" s="844"/>
      <c r="S414" s="844"/>
      <c r="T414" s="84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683</v>
      </c>
      <c r="AD414" s="770"/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27" customHeight="1" x14ac:dyDescent="0.25">
      <c r="A415" s="63" t="s">
        <v>684</v>
      </c>
      <c r="B415" s="63" t="s">
        <v>685</v>
      </c>
      <c r="C415" s="36">
        <v>4301011947</v>
      </c>
      <c r="D415" s="842">
        <v>4680115884854</v>
      </c>
      <c r="E415" s="842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 t="s">
        <v>45</v>
      </c>
      <c r="M415" s="38" t="s">
        <v>155</v>
      </c>
      <c r="N415" s="38"/>
      <c r="O415" s="37">
        <v>60</v>
      </c>
      <c r="P415" s="10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44"/>
      <c r="R415" s="844"/>
      <c r="S415" s="844"/>
      <c r="T415" s="84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681</v>
      </c>
      <c r="AD415" s="770"/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customHeight="1" x14ac:dyDescent="0.25">
      <c r="A416" s="63" t="s">
        <v>684</v>
      </c>
      <c r="B416" s="63" t="s">
        <v>686</v>
      </c>
      <c r="C416" s="36">
        <v>4301011870</v>
      </c>
      <c r="D416" s="842">
        <v>4680115884854</v>
      </c>
      <c r="E416" s="842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80</v>
      </c>
      <c r="N416" s="38"/>
      <c r="O416" s="37">
        <v>60</v>
      </c>
      <c r="P416" s="10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44"/>
      <c r="R416" s="844"/>
      <c r="S416" s="844"/>
      <c r="T416" s="84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687</v>
      </c>
      <c r="AD416" s="770"/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customHeight="1" x14ac:dyDescent="0.25">
      <c r="A417" s="63" t="s">
        <v>688</v>
      </c>
      <c r="B417" s="63" t="s">
        <v>689</v>
      </c>
      <c r="C417" s="36">
        <v>4301011339</v>
      </c>
      <c r="D417" s="842">
        <v>4607091383997</v>
      </c>
      <c r="E417" s="842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45</v>
      </c>
      <c r="M417" s="38" t="s">
        <v>80</v>
      </c>
      <c r="N417" s="38"/>
      <c r="O417" s="37">
        <v>60</v>
      </c>
      <c r="P417" s="10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44"/>
      <c r="R417" s="844"/>
      <c r="S417" s="844"/>
      <c r="T417" s="84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690</v>
      </c>
      <c r="AD417" s="770"/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customHeight="1" x14ac:dyDescent="0.25">
      <c r="A418" s="63" t="s">
        <v>691</v>
      </c>
      <c r="B418" s="63" t="s">
        <v>692</v>
      </c>
      <c r="C418" s="36">
        <v>4301011943</v>
      </c>
      <c r="D418" s="842">
        <v>4680115884830</v>
      </c>
      <c r="E418" s="842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155</v>
      </c>
      <c r="N418" s="38"/>
      <c r="O418" s="37">
        <v>60</v>
      </c>
      <c r="P418" s="10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44"/>
      <c r="R418" s="844"/>
      <c r="S418" s="844"/>
      <c r="T418" s="84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14" t="s">
        <v>681</v>
      </c>
      <c r="AD418" s="770"/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customHeight="1" x14ac:dyDescent="0.25">
      <c r="A419" s="63" t="s">
        <v>691</v>
      </c>
      <c r="B419" s="63" t="s">
        <v>693</v>
      </c>
      <c r="C419" s="36">
        <v>4301011867</v>
      </c>
      <c r="D419" s="842">
        <v>4680115884830</v>
      </c>
      <c r="E419" s="842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45</v>
      </c>
      <c r="M419" s="38" t="s">
        <v>80</v>
      </c>
      <c r="N419" s="38"/>
      <c r="O419" s="37">
        <v>60</v>
      </c>
      <c r="P419" s="10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4"/>
      <c r="R419" s="844"/>
      <c r="S419" s="844"/>
      <c r="T419" s="84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694</v>
      </c>
      <c r="AD419" s="770"/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customHeight="1" x14ac:dyDescent="0.25">
      <c r="A420" s="63" t="s">
        <v>695</v>
      </c>
      <c r="B420" s="63" t="s">
        <v>696</v>
      </c>
      <c r="C420" s="36">
        <v>4301011433</v>
      </c>
      <c r="D420" s="842">
        <v>4680115882638</v>
      </c>
      <c r="E420" s="842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86</v>
      </c>
      <c r="L420" s="37" t="s">
        <v>45</v>
      </c>
      <c r="M420" s="38" t="s">
        <v>127</v>
      </c>
      <c r="N420" s="38"/>
      <c r="O420" s="37">
        <v>90</v>
      </c>
      <c r="P420" s="10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44"/>
      <c r="R420" s="844"/>
      <c r="S420" s="844"/>
      <c r="T420" s="84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697</v>
      </c>
      <c r="AD420" s="770"/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customHeight="1" x14ac:dyDescent="0.25">
      <c r="A421" s="63" t="s">
        <v>698</v>
      </c>
      <c r="B421" s="63" t="s">
        <v>699</v>
      </c>
      <c r="C421" s="36">
        <v>4301011952</v>
      </c>
      <c r="D421" s="842">
        <v>4680115884922</v>
      </c>
      <c r="E421" s="842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86</v>
      </c>
      <c r="L421" s="37" t="s">
        <v>45</v>
      </c>
      <c r="M421" s="38" t="s">
        <v>80</v>
      </c>
      <c r="N421" s="38"/>
      <c r="O421" s="37">
        <v>60</v>
      </c>
      <c r="P421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44"/>
      <c r="R421" s="844"/>
      <c r="S421" s="844"/>
      <c r="T421" s="84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687</v>
      </c>
      <c r="AD421" s="770"/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customHeight="1" x14ac:dyDescent="0.25">
      <c r="A422" s="63" t="s">
        <v>700</v>
      </c>
      <c r="B422" s="63" t="s">
        <v>701</v>
      </c>
      <c r="C422" s="36">
        <v>4301011866</v>
      </c>
      <c r="D422" s="842">
        <v>4680115884878</v>
      </c>
      <c r="E422" s="842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86</v>
      </c>
      <c r="L422" s="37" t="s">
        <v>45</v>
      </c>
      <c r="M422" s="38" t="s">
        <v>80</v>
      </c>
      <c r="N422" s="38"/>
      <c r="O422" s="37">
        <v>60</v>
      </c>
      <c r="P422" s="106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44"/>
      <c r="R422" s="844"/>
      <c r="S422" s="844"/>
      <c r="T422" s="84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702</v>
      </c>
      <c r="AD422" s="770"/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customHeight="1" x14ac:dyDescent="0.25">
      <c r="A423" s="63" t="s">
        <v>703</v>
      </c>
      <c r="B423" s="63" t="s">
        <v>704</v>
      </c>
      <c r="C423" s="36">
        <v>4301011868</v>
      </c>
      <c r="D423" s="842">
        <v>4680115884861</v>
      </c>
      <c r="E423" s="842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86</v>
      </c>
      <c r="L423" s="37" t="s">
        <v>45</v>
      </c>
      <c r="M423" s="38" t="s">
        <v>80</v>
      </c>
      <c r="N423" s="38"/>
      <c r="O423" s="37">
        <v>60</v>
      </c>
      <c r="P423" s="10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44"/>
      <c r="R423" s="844"/>
      <c r="S423" s="844"/>
      <c r="T423" s="845"/>
      <c r="U423" s="39" t="s">
        <v>45</v>
      </c>
      <c r="V423" s="39" t="s">
        <v>45</v>
      </c>
      <c r="W423" s="40" t="s">
        <v>0</v>
      </c>
      <c r="X423" s="58">
        <v>235</v>
      </c>
      <c r="Y423" s="55">
        <f t="shared" si="77"/>
        <v>235</v>
      </c>
      <c r="Z423" s="41">
        <f>IFERROR(IF(Y423=0,"",ROUNDUP(Y423/H423,0)*0.00902),"")</f>
        <v>0.42393999999999998</v>
      </c>
      <c r="AA423" s="68" t="s">
        <v>45</v>
      </c>
      <c r="AB423" s="69" t="s">
        <v>45</v>
      </c>
      <c r="AC423" s="524" t="s">
        <v>694</v>
      </c>
      <c r="AD423" s="770"/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244.86999999999998</v>
      </c>
      <c r="BN423" s="78">
        <f t="shared" si="79"/>
        <v>244.86999999999998</v>
      </c>
      <c r="BO423" s="78">
        <f t="shared" si="80"/>
        <v>0.35606060606060608</v>
      </c>
      <c r="BP423" s="78">
        <f t="shared" si="81"/>
        <v>0.35606060606060608</v>
      </c>
    </row>
    <row r="424" spans="1:68" x14ac:dyDescent="0.2">
      <c r="A424" s="849"/>
      <c r="B424" s="849"/>
      <c r="C424" s="849"/>
      <c r="D424" s="849"/>
      <c r="E424" s="849"/>
      <c r="F424" s="849"/>
      <c r="G424" s="849"/>
      <c r="H424" s="849"/>
      <c r="I424" s="849"/>
      <c r="J424" s="849"/>
      <c r="K424" s="849"/>
      <c r="L424" s="849"/>
      <c r="M424" s="849"/>
      <c r="N424" s="849"/>
      <c r="O424" s="850"/>
      <c r="P424" s="846" t="s">
        <v>40</v>
      </c>
      <c r="Q424" s="847"/>
      <c r="R424" s="847"/>
      <c r="S424" s="847"/>
      <c r="T424" s="847"/>
      <c r="U424" s="847"/>
      <c r="V424" s="848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47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47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0.42393999999999998</v>
      </c>
      <c r="AA424" s="67"/>
      <c r="AB424" s="67"/>
      <c r="AC424" s="67"/>
      <c r="AD424" s="770"/>
    </row>
    <row r="425" spans="1:68" x14ac:dyDescent="0.2">
      <c r="A425" s="849"/>
      <c r="B425" s="849"/>
      <c r="C425" s="849"/>
      <c r="D425" s="849"/>
      <c r="E425" s="849"/>
      <c r="F425" s="849"/>
      <c r="G425" s="849"/>
      <c r="H425" s="849"/>
      <c r="I425" s="849"/>
      <c r="J425" s="849"/>
      <c r="K425" s="849"/>
      <c r="L425" s="849"/>
      <c r="M425" s="849"/>
      <c r="N425" s="849"/>
      <c r="O425" s="850"/>
      <c r="P425" s="846" t="s">
        <v>40</v>
      </c>
      <c r="Q425" s="847"/>
      <c r="R425" s="847"/>
      <c r="S425" s="847"/>
      <c r="T425" s="847"/>
      <c r="U425" s="847"/>
      <c r="V425" s="848"/>
      <c r="W425" s="42" t="s">
        <v>0</v>
      </c>
      <c r="X425" s="43">
        <f>IFERROR(SUM(X413:X423),"0")</f>
        <v>235</v>
      </c>
      <c r="Y425" s="43">
        <f>IFERROR(SUM(Y413:Y423),"0")</f>
        <v>235</v>
      </c>
      <c r="Z425" s="42"/>
      <c r="AA425" s="67"/>
      <c r="AB425" s="67"/>
      <c r="AC425" s="67"/>
      <c r="AD425" s="770"/>
    </row>
    <row r="426" spans="1:68" ht="14.25" customHeight="1" x14ac:dyDescent="0.25">
      <c r="A426" s="841" t="s">
        <v>177</v>
      </c>
      <c r="B426" s="841"/>
      <c r="C426" s="841"/>
      <c r="D426" s="841"/>
      <c r="E426" s="841"/>
      <c r="F426" s="841"/>
      <c r="G426" s="841"/>
      <c r="H426" s="841"/>
      <c r="I426" s="841"/>
      <c r="J426" s="841"/>
      <c r="K426" s="841"/>
      <c r="L426" s="841"/>
      <c r="M426" s="841"/>
      <c r="N426" s="841"/>
      <c r="O426" s="841"/>
      <c r="P426" s="841"/>
      <c r="Q426" s="841"/>
      <c r="R426" s="841"/>
      <c r="S426" s="841"/>
      <c r="T426" s="841"/>
      <c r="U426" s="841"/>
      <c r="V426" s="841"/>
      <c r="W426" s="841"/>
      <c r="X426" s="841"/>
      <c r="Y426" s="841"/>
      <c r="Z426" s="841"/>
      <c r="AA426" s="66"/>
      <c r="AB426" s="66"/>
      <c r="AC426" s="80"/>
      <c r="AD426" s="770"/>
    </row>
    <row r="427" spans="1:68" ht="27" customHeight="1" x14ac:dyDescent="0.25">
      <c r="A427" s="63" t="s">
        <v>705</v>
      </c>
      <c r="B427" s="63" t="s">
        <v>706</v>
      </c>
      <c r="C427" s="36">
        <v>4301020178</v>
      </c>
      <c r="D427" s="842">
        <v>4607091383980</v>
      </c>
      <c r="E427" s="842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127</v>
      </c>
      <c r="N427" s="38"/>
      <c r="O427" s="37">
        <v>50</v>
      </c>
      <c r="P427" s="10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44"/>
      <c r="R427" s="844"/>
      <c r="S427" s="844"/>
      <c r="T427" s="84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707</v>
      </c>
      <c r="AD427" s="770"/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708</v>
      </c>
      <c r="B428" s="63" t="s">
        <v>709</v>
      </c>
      <c r="C428" s="36">
        <v>4301020179</v>
      </c>
      <c r="D428" s="842">
        <v>4607091384178</v>
      </c>
      <c r="E428" s="842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86</v>
      </c>
      <c r="L428" s="37" t="s">
        <v>45</v>
      </c>
      <c r="M428" s="38" t="s">
        <v>127</v>
      </c>
      <c r="N428" s="38"/>
      <c r="O428" s="37">
        <v>50</v>
      </c>
      <c r="P428" s="10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44"/>
      <c r="R428" s="844"/>
      <c r="S428" s="844"/>
      <c r="T428" s="84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707</v>
      </c>
      <c r="AD428" s="770"/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849"/>
      <c r="B429" s="849"/>
      <c r="C429" s="849"/>
      <c r="D429" s="849"/>
      <c r="E429" s="849"/>
      <c r="F429" s="849"/>
      <c r="G429" s="849"/>
      <c r="H429" s="849"/>
      <c r="I429" s="849"/>
      <c r="J429" s="849"/>
      <c r="K429" s="849"/>
      <c r="L429" s="849"/>
      <c r="M429" s="849"/>
      <c r="N429" s="849"/>
      <c r="O429" s="850"/>
      <c r="P429" s="846" t="s">
        <v>40</v>
      </c>
      <c r="Q429" s="847"/>
      <c r="R429" s="847"/>
      <c r="S429" s="847"/>
      <c r="T429" s="847"/>
      <c r="U429" s="847"/>
      <c r="V429" s="84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  <c r="AD429" s="770"/>
    </row>
    <row r="430" spans="1:68" x14ac:dyDescent="0.2">
      <c r="A430" s="849"/>
      <c r="B430" s="849"/>
      <c r="C430" s="849"/>
      <c r="D430" s="849"/>
      <c r="E430" s="849"/>
      <c r="F430" s="849"/>
      <c r="G430" s="849"/>
      <c r="H430" s="849"/>
      <c r="I430" s="849"/>
      <c r="J430" s="849"/>
      <c r="K430" s="849"/>
      <c r="L430" s="849"/>
      <c r="M430" s="849"/>
      <c r="N430" s="849"/>
      <c r="O430" s="850"/>
      <c r="P430" s="846" t="s">
        <v>40</v>
      </c>
      <c r="Q430" s="847"/>
      <c r="R430" s="847"/>
      <c r="S430" s="847"/>
      <c r="T430" s="847"/>
      <c r="U430" s="847"/>
      <c r="V430" s="84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  <c r="AD430" s="770"/>
    </row>
    <row r="431" spans="1:68" ht="14.25" customHeight="1" x14ac:dyDescent="0.25">
      <c r="A431" s="841" t="s">
        <v>82</v>
      </c>
      <c r="B431" s="841"/>
      <c r="C431" s="841"/>
      <c r="D431" s="841"/>
      <c r="E431" s="841"/>
      <c r="F431" s="841"/>
      <c r="G431" s="841"/>
      <c r="H431" s="841"/>
      <c r="I431" s="841"/>
      <c r="J431" s="841"/>
      <c r="K431" s="841"/>
      <c r="L431" s="841"/>
      <c r="M431" s="841"/>
      <c r="N431" s="841"/>
      <c r="O431" s="841"/>
      <c r="P431" s="841"/>
      <c r="Q431" s="841"/>
      <c r="R431" s="841"/>
      <c r="S431" s="841"/>
      <c r="T431" s="841"/>
      <c r="U431" s="841"/>
      <c r="V431" s="841"/>
      <c r="W431" s="841"/>
      <c r="X431" s="841"/>
      <c r="Y431" s="841"/>
      <c r="Z431" s="841"/>
      <c r="AA431" s="66"/>
      <c r="AB431" s="66"/>
      <c r="AC431" s="80"/>
      <c r="AD431" s="770"/>
    </row>
    <row r="432" spans="1:68" ht="27" customHeight="1" x14ac:dyDescent="0.25">
      <c r="A432" s="63" t="s">
        <v>710</v>
      </c>
      <c r="B432" s="63" t="s">
        <v>711</v>
      </c>
      <c r="C432" s="36">
        <v>4301051639</v>
      </c>
      <c r="D432" s="842">
        <v>4607091383928</v>
      </c>
      <c r="E432" s="842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128</v>
      </c>
      <c r="L432" s="37" t="s">
        <v>45</v>
      </c>
      <c r="M432" s="38" t="s">
        <v>80</v>
      </c>
      <c r="N432" s="38"/>
      <c r="O432" s="37">
        <v>40</v>
      </c>
      <c r="P432" s="107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44"/>
      <c r="R432" s="844"/>
      <c r="S432" s="844"/>
      <c r="T432" s="845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712</v>
      </c>
      <c r="AD432" s="770"/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710</v>
      </c>
      <c r="B433" s="63" t="s">
        <v>713</v>
      </c>
      <c r="C433" s="36">
        <v>4301051560</v>
      </c>
      <c r="D433" s="842">
        <v>4607091383928</v>
      </c>
      <c r="E433" s="842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128</v>
      </c>
      <c r="L433" s="37" t="s">
        <v>45</v>
      </c>
      <c r="M433" s="38" t="s">
        <v>131</v>
      </c>
      <c r="N433" s="38"/>
      <c r="O433" s="37">
        <v>40</v>
      </c>
      <c r="P433" s="107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44"/>
      <c r="R433" s="844"/>
      <c r="S433" s="844"/>
      <c r="T433" s="84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714</v>
      </c>
      <c r="AD433" s="770"/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customHeight="1" x14ac:dyDescent="0.25">
      <c r="A434" s="63" t="s">
        <v>715</v>
      </c>
      <c r="B434" s="63" t="s">
        <v>716</v>
      </c>
      <c r="C434" s="36">
        <v>4301051636</v>
      </c>
      <c r="D434" s="842">
        <v>4607091384260</v>
      </c>
      <c r="E434" s="842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128</v>
      </c>
      <c r="L434" s="37" t="s">
        <v>45</v>
      </c>
      <c r="M434" s="38" t="s">
        <v>80</v>
      </c>
      <c r="N434" s="38"/>
      <c r="O434" s="37">
        <v>40</v>
      </c>
      <c r="P434" s="10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44"/>
      <c r="R434" s="844"/>
      <c r="S434" s="844"/>
      <c r="T434" s="84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717</v>
      </c>
      <c r="AD434" s="770"/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49"/>
      <c r="B435" s="849"/>
      <c r="C435" s="849"/>
      <c r="D435" s="849"/>
      <c r="E435" s="849"/>
      <c r="F435" s="849"/>
      <c r="G435" s="849"/>
      <c r="H435" s="849"/>
      <c r="I435" s="849"/>
      <c r="J435" s="849"/>
      <c r="K435" s="849"/>
      <c r="L435" s="849"/>
      <c r="M435" s="849"/>
      <c r="N435" s="849"/>
      <c r="O435" s="850"/>
      <c r="P435" s="846" t="s">
        <v>40</v>
      </c>
      <c r="Q435" s="847"/>
      <c r="R435" s="847"/>
      <c r="S435" s="847"/>
      <c r="T435" s="847"/>
      <c r="U435" s="847"/>
      <c r="V435" s="848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  <c r="AD435" s="770"/>
    </row>
    <row r="436" spans="1:68" x14ac:dyDescent="0.2">
      <c r="A436" s="849"/>
      <c r="B436" s="849"/>
      <c r="C436" s="849"/>
      <c r="D436" s="849"/>
      <c r="E436" s="849"/>
      <c r="F436" s="849"/>
      <c r="G436" s="849"/>
      <c r="H436" s="849"/>
      <c r="I436" s="849"/>
      <c r="J436" s="849"/>
      <c r="K436" s="849"/>
      <c r="L436" s="849"/>
      <c r="M436" s="849"/>
      <c r="N436" s="849"/>
      <c r="O436" s="850"/>
      <c r="P436" s="846" t="s">
        <v>40</v>
      </c>
      <c r="Q436" s="847"/>
      <c r="R436" s="847"/>
      <c r="S436" s="847"/>
      <c r="T436" s="847"/>
      <c r="U436" s="847"/>
      <c r="V436" s="848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  <c r="AD436" s="770"/>
    </row>
    <row r="437" spans="1:68" ht="14.25" customHeight="1" x14ac:dyDescent="0.25">
      <c r="A437" s="841" t="s">
        <v>223</v>
      </c>
      <c r="B437" s="841"/>
      <c r="C437" s="841"/>
      <c r="D437" s="841"/>
      <c r="E437" s="841"/>
      <c r="F437" s="841"/>
      <c r="G437" s="841"/>
      <c r="H437" s="841"/>
      <c r="I437" s="841"/>
      <c r="J437" s="841"/>
      <c r="K437" s="841"/>
      <c r="L437" s="841"/>
      <c r="M437" s="841"/>
      <c r="N437" s="841"/>
      <c r="O437" s="841"/>
      <c r="P437" s="841"/>
      <c r="Q437" s="841"/>
      <c r="R437" s="841"/>
      <c r="S437" s="841"/>
      <c r="T437" s="841"/>
      <c r="U437" s="841"/>
      <c r="V437" s="841"/>
      <c r="W437" s="841"/>
      <c r="X437" s="841"/>
      <c r="Y437" s="841"/>
      <c r="Z437" s="841"/>
      <c r="AA437" s="66"/>
      <c r="AB437" s="66"/>
      <c r="AC437" s="80"/>
      <c r="AD437" s="770"/>
    </row>
    <row r="438" spans="1:68" ht="27" customHeight="1" x14ac:dyDescent="0.25">
      <c r="A438" s="63" t="s">
        <v>718</v>
      </c>
      <c r="B438" s="63" t="s">
        <v>719</v>
      </c>
      <c r="C438" s="36">
        <v>4301060314</v>
      </c>
      <c r="D438" s="842">
        <v>4607091384673</v>
      </c>
      <c r="E438" s="842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128</v>
      </c>
      <c r="L438" s="37" t="s">
        <v>45</v>
      </c>
      <c r="M438" s="38" t="s">
        <v>80</v>
      </c>
      <c r="N438" s="38"/>
      <c r="O438" s="37">
        <v>30</v>
      </c>
      <c r="P438" s="10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44"/>
      <c r="R438" s="844"/>
      <c r="S438" s="844"/>
      <c r="T438" s="84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720</v>
      </c>
      <c r="AD438" s="770"/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customHeight="1" x14ac:dyDescent="0.25">
      <c r="A439" s="63" t="s">
        <v>718</v>
      </c>
      <c r="B439" s="63" t="s">
        <v>721</v>
      </c>
      <c r="C439" s="36">
        <v>4301060345</v>
      </c>
      <c r="D439" s="842">
        <v>4607091384673</v>
      </c>
      <c r="E439" s="842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128</v>
      </c>
      <c r="L439" s="37" t="s">
        <v>45</v>
      </c>
      <c r="M439" s="38" t="s">
        <v>80</v>
      </c>
      <c r="N439" s="38"/>
      <c r="O439" s="37">
        <v>30</v>
      </c>
      <c r="P439" s="107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44"/>
      <c r="R439" s="844"/>
      <c r="S439" s="844"/>
      <c r="T439" s="845"/>
      <c r="U439" s="39" t="s">
        <v>45</v>
      </c>
      <c r="V439" s="39" t="s">
        <v>45</v>
      </c>
      <c r="W439" s="40" t="s">
        <v>0</v>
      </c>
      <c r="X439" s="58">
        <v>510</v>
      </c>
      <c r="Y439" s="55">
        <f>IFERROR(IF(X439="",0,CEILING((X439/$H439),1)*$H439),"")</f>
        <v>514.79999999999995</v>
      </c>
      <c r="Z439" s="41">
        <f>IFERROR(IF(Y439=0,"",ROUNDUP(Y439/H439,0)*0.02175),"")</f>
        <v>1.4355</v>
      </c>
      <c r="AA439" s="68" t="s">
        <v>45</v>
      </c>
      <c r="AB439" s="69" t="s">
        <v>45</v>
      </c>
      <c r="AC439" s="538" t="s">
        <v>722</v>
      </c>
      <c r="AD439" s="770"/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546.87692307692316</v>
      </c>
      <c r="BN439" s="78">
        <f>IFERROR(Y439*I439/H439,"0")</f>
        <v>552.024</v>
      </c>
      <c r="BO439" s="78">
        <f>IFERROR(1/J439*(X439/H439),"0")</f>
        <v>1.1675824175824177</v>
      </c>
      <c r="BP439" s="78">
        <f>IFERROR(1/J439*(Y439/H439),"0")</f>
        <v>1.1785714285714286</v>
      </c>
    </row>
    <row r="440" spans="1:68" x14ac:dyDescent="0.2">
      <c r="A440" s="849"/>
      <c r="B440" s="849"/>
      <c r="C440" s="849"/>
      <c r="D440" s="849"/>
      <c r="E440" s="849"/>
      <c r="F440" s="849"/>
      <c r="G440" s="849"/>
      <c r="H440" s="849"/>
      <c r="I440" s="849"/>
      <c r="J440" s="849"/>
      <c r="K440" s="849"/>
      <c r="L440" s="849"/>
      <c r="M440" s="849"/>
      <c r="N440" s="849"/>
      <c r="O440" s="850"/>
      <c r="P440" s="846" t="s">
        <v>40</v>
      </c>
      <c r="Q440" s="847"/>
      <c r="R440" s="847"/>
      <c r="S440" s="847"/>
      <c r="T440" s="847"/>
      <c r="U440" s="847"/>
      <c r="V440" s="848"/>
      <c r="W440" s="42" t="s">
        <v>39</v>
      </c>
      <c r="X440" s="43">
        <f>IFERROR(X438/H438,"0")+IFERROR(X439/H439,"0")</f>
        <v>65.384615384615387</v>
      </c>
      <c r="Y440" s="43">
        <f>IFERROR(Y438/H438,"0")+IFERROR(Y439/H439,"0")</f>
        <v>66</v>
      </c>
      <c r="Z440" s="43">
        <f>IFERROR(IF(Z438="",0,Z438),"0")+IFERROR(IF(Z439="",0,Z439),"0")</f>
        <v>1.4355</v>
      </c>
      <c r="AA440" s="67"/>
      <c r="AB440" s="67"/>
      <c r="AC440" s="67"/>
      <c r="AD440" s="770"/>
    </row>
    <row r="441" spans="1:68" x14ac:dyDescent="0.2">
      <c r="A441" s="849"/>
      <c r="B441" s="849"/>
      <c r="C441" s="849"/>
      <c r="D441" s="849"/>
      <c r="E441" s="849"/>
      <c r="F441" s="849"/>
      <c r="G441" s="849"/>
      <c r="H441" s="849"/>
      <c r="I441" s="849"/>
      <c r="J441" s="849"/>
      <c r="K441" s="849"/>
      <c r="L441" s="849"/>
      <c r="M441" s="849"/>
      <c r="N441" s="849"/>
      <c r="O441" s="850"/>
      <c r="P441" s="846" t="s">
        <v>40</v>
      </c>
      <c r="Q441" s="847"/>
      <c r="R441" s="847"/>
      <c r="S441" s="847"/>
      <c r="T441" s="847"/>
      <c r="U441" s="847"/>
      <c r="V441" s="848"/>
      <c r="W441" s="42" t="s">
        <v>0</v>
      </c>
      <c r="X441" s="43">
        <f>IFERROR(SUM(X438:X439),"0")</f>
        <v>510</v>
      </c>
      <c r="Y441" s="43">
        <f>IFERROR(SUM(Y438:Y439),"0")</f>
        <v>514.79999999999995</v>
      </c>
      <c r="Z441" s="42"/>
      <c r="AA441" s="67"/>
      <c r="AB441" s="67"/>
      <c r="AC441" s="67"/>
      <c r="AD441" s="770"/>
    </row>
    <row r="442" spans="1:68" ht="16.5" customHeight="1" x14ac:dyDescent="0.25">
      <c r="A442" s="840" t="s">
        <v>723</v>
      </c>
      <c r="B442" s="840"/>
      <c r="C442" s="840"/>
      <c r="D442" s="840"/>
      <c r="E442" s="840"/>
      <c r="F442" s="840"/>
      <c r="G442" s="840"/>
      <c r="H442" s="840"/>
      <c r="I442" s="840"/>
      <c r="J442" s="840"/>
      <c r="K442" s="840"/>
      <c r="L442" s="840"/>
      <c r="M442" s="840"/>
      <c r="N442" s="840"/>
      <c r="O442" s="840"/>
      <c r="P442" s="840"/>
      <c r="Q442" s="840"/>
      <c r="R442" s="840"/>
      <c r="S442" s="840"/>
      <c r="T442" s="840"/>
      <c r="U442" s="840"/>
      <c r="V442" s="840"/>
      <c r="W442" s="840"/>
      <c r="X442" s="840"/>
      <c r="Y442" s="840"/>
      <c r="Z442" s="840"/>
      <c r="AA442" s="65"/>
      <c r="AB442" s="65"/>
      <c r="AC442" s="79"/>
      <c r="AD442" s="770"/>
    </row>
    <row r="443" spans="1:68" ht="14.25" customHeight="1" x14ac:dyDescent="0.25">
      <c r="A443" s="841" t="s">
        <v>123</v>
      </c>
      <c r="B443" s="841"/>
      <c r="C443" s="841"/>
      <c r="D443" s="841"/>
      <c r="E443" s="841"/>
      <c r="F443" s="841"/>
      <c r="G443" s="841"/>
      <c r="H443" s="841"/>
      <c r="I443" s="841"/>
      <c r="J443" s="841"/>
      <c r="K443" s="841"/>
      <c r="L443" s="841"/>
      <c r="M443" s="841"/>
      <c r="N443" s="841"/>
      <c r="O443" s="841"/>
      <c r="P443" s="841"/>
      <c r="Q443" s="841"/>
      <c r="R443" s="841"/>
      <c r="S443" s="841"/>
      <c r="T443" s="841"/>
      <c r="U443" s="841"/>
      <c r="V443" s="841"/>
      <c r="W443" s="841"/>
      <c r="X443" s="841"/>
      <c r="Y443" s="841"/>
      <c r="Z443" s="841"/>
      <c r="AA443" s="66"/>
      <c r="AB443" s="66"/>
      <c r="AC443" s="80"/>
      <c r="AD443" s="770"/>
    </row>
    <row r="444" spans="1:68" ht="27" customHeight="1" x14ac:dyDescent="0.25">
      <c r="A444" s="63" t="s">
        <v>724</v>
      </c>
      <c r="B444" s="63" t="s">
        <v>725</v>
      </c>
      <c r="C444" s="36">
        <v>4301011873</v>
      </c>
      <c r="D444" s="842">
        <v>4680115881907</v>
      </c>
      <c r="E444" s="842"/>
      <c r="F444" s="62">
        <v>1.8</v>
      </c>
      <c r="G444" s="37">
        <v>8</v>
      </c>
      <c r="H444" s="62">
        <v>14.4</v>
      </c>
      <c r="I444" s="62">
        <v>14.88</v>
      </c>
      <c r="J444" s="37">
        <v>56</v>
      </c>
      <c r="K444" s="37" t="s">
        <v>128</v>
      </c>
      <c r="L444" s="37" t="s">
        <v>45</v>
      </c>
      <c r="M444" s="38" t="s">
        <v>80</v>
      </c>
      <c r="N444" s="38"/>
      <c r="O444" s="37">
        <v>60</v>
      </c>
      <c r="P444" s="1077" t="s">
        <v>726</v>
      </c>
      <c r="Q444" s="844"/>
      <c r="R444" s="844"/>
      <c r="S444" s="844"/>
      <c r="T444" s="84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727</v>
      </c>
      <c r="AD444" s="770"/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customHeight="1" x14ac:dyDescent="0.25">
      <c r="A445" s="63" t="s">
        <v>724</v>
      </c>
      <c r="B445" s="63" t="s">
        <v>728</v>
      </c>
      <c r="C445" s="36">
        <v>4301011483</v>
      </c>
      <c r="D445" s="842">
        <v>4680115881907</v>
      </c>
      <c r="E445" s="842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 t="s">
        <v>45</v>
      </c>
      <c r="M445" s="38" t="s">
        <v>80</v>
      </c>
      <c r="N445" s="38"/>
      <c r="O445" s="37">
        <v>60</v>
      </c>
      <c r="P445" s="10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44"/>
      <c r="R445" s="844"/>
      <c r="S445" s="844"/>
      <c r="T445" s="84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729</v>
      </c>
      <c r="AD445" s="770"/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customHeight="1" x14ac:dyDescent="0.25">
      <c r="A446" s="63" t="s">
        <v>730</v>
      </c>
      <c r="B446" s="63" t="s">
        <v>731</v>
      </c>
      <c r="C446" s="36">
        <v>4301011655</v>
      </c>
      <c r="D446" s="842">
        <v>4680115883925</v>
      </c>
      <c r="E446" s="842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128</v>
      </c>
      <c r="L446" s="37" t="s">
        <v>45</v>
      </c>
      <c r="M446" s="38" t="s">
        <v>80</v>
      </c>
      <c r="N446" s="38"/>
      <c r="O446" s="37">
        <v>60</v>
      </c>
      <c r="P446" s="10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4"/>
      <c r="R446" s="844"/>
      <c r="S446" s="844"/>
      <c r="T446" s="845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729</v>
      </c>
      <c r="AD446" s="770"/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customHeight="1" x14ac:dyDescent="0.25">
      <c r="A447" s="63" t="s">
        <v>732</v>
      </c>
      <c r="B447" s="63" t="s">
        <v>733</v>
      </c>
      <c r="C447" s="36">
        <v>4301011312</v>
      </c>
      <c r="D447" s="842">
        <v>4607091384192</v>
      </c>
      <c r="E447" s="842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128</v>
      </c>
      <c r="L447" s="37" t="s">
        <v>45</v>
      </c>
      <c r="M447" s="38" t="s">
        <v>127</v>
      </c>
      <c r="N447" s="38"/>
      <c r="O447" s="37">
        <v>60</v>
      </c>
      <c r="P447" s="10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44"/>
      <c r="R447" s="844"/>
      <c r="S447" s="844"/>
      <c r="T447" s="845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734</v>
      </c>
      <c r="AD447" s="770"/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customHeight="1" x14ac:dyDescent="0.25">
      <c r="A448" s="63" t="s">
        <v>735</v>
      </c>
      <c r="B448" s="63" t="s">
        <v>736</v>
      </c>
      <c r="C448" s="36">
        <v>4301011874</v>
      </c>
      <c r="D448" s="842">
        <v>4680115884892</v>
      </c>
      <c r="E448" s="842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128</v>
      </c>
      <c r="L448" s="37" t="s">
        <v>45</v>
      </c>
      <c r="M448" s="38" t="s">
        <v>80</v>
      </c>
      <c r="N448" s="38"/>
      <c r="O448" s="37">
        <v>60</v>
      </c>
      <c r="P448" s="10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44"/>
      <c r="R448" s="844"/>
      <c r="S448" s="844"/>
      <c r="T448" s="845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737</v>
      </c>
      <c r="AD448" s="770"/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738</v>
      </c>
      <c r="B449" s="63" t="s">
        <v>739</v>
      </c>
      <c r="C449" s="36">
        <v>4301011875</v>
      </c>
      <c r="D449" s="842">
        <v>4680115884885</v>
      </c>
      <c r="E449" s="842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128</v>
      </c>
      <c r="L449" s="37" t="s">
        <v>45</v>
      </c>
      <c r="M449" s="38" t="s">
        <v>80</v>
      </c>
      <c r="N449" s="38"/>
      <c r="O449" s="37">
        <v>60</v>
      </c>
      <c r="P449" s="10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4"/>
      <c r="R449" s="844"/>
      <c r="S449" s="844"/>
      <c r="T449" s="845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737</v>
      </c>
      <c r="AD449" s="770"/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customHeight="1" x14ac:dyDescent="0.25">
      <c r="A450" s="63" t="s">
        <v>740</v>
      </c>
      <c r="B450" s="63" t="s">
        <v>741</v>
      </c>
      <c r="C450" s="36">
        <v>4301011871</v>
      </c>
      <c r="D450" s="842">
        <v>4680115884908</v>
      </c>
      <c r="E450" s="842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86</v>
      </c>
      <c r="L450" s="37" t="s">
        <v>45</v>
      </c>
      <c r="M450" s="38" t="s">
        <v>80</v>
      </c>
      <c r="N450" s="38"/>
      <c r="O450" s="37">
        <v>60</v>
      </c>
      <c r="P450" s="10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4"/>
      <c r="R450" s="844"/>
      <c r="S450" s="844"/>
      <c r="T450" s="845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737</v>
      </c>
      <c r="AD450" s="770"/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x14ac:dyDescent="0.2">
      <c r="A451" s="849"/>
      <c r="B451" s="849"/>
      <c r="C451" s="849"/>
      <c r="D451" s="849"/>
      <c r="E451" s="849"/>
      <c r="F451" s="849"/>
      <c r="G451" s="849"/>
      <c r="H451" s="849"/>
      <c r="I451" s="849"/>
      <c r="J451" s="849"/>
      <c r="K451" s="849"/>
      <c r="L451" s="849"/>
      <c r="M451" s="849"/>
      <c r="N451" s="849"/>
      <c r="O451" s="850"/>
      <c r="P451" s="846" t="s">
        <v>40</v>
      </c>
      <c r="Q451" s="847"/>
      <c r="R451" s="847"/>
      <c r="S451" s="847"/>
      <c r="T451" s="847"/>
      <c r="U451" s="847"/>
      <c r="V451" s="848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  <c r="AD451" s="770"/>
    </row>
    <row r="452" spans="1:68" x14ac:dyDescent="0.2">
      <c r="A452" s="849"/>
      <c r="B452" s="849"/>
      <c r="C452" s="849"/>
      <c r="D452" s="849"/>
      <c r="E452" s="849"/>
      <c r="F452" s="849"/>
      <c r="G452" s="849"/>
      <c r="H452" s="849"/>
      <c r="I452" s="849"/>
      <c r="J452" s="849"/>
      <c r="K452" s="849"/>
      <c r="L452" s="849"/>
      <c r="M452" s="849"/>
      <c r="N452" s="849"/>
      <c r="O452" s="850"/>
      <c r="P452" s="846" t="s">
        <v>40</v>
      </c>
      <c r="Q452" s="847"/>
      <c r="R452" s="847"/>
      <c r="S452" s="847"/>
      <c r="T452" s="847"/>
      <c r="U452" s="847"/>
      <c r="V452" s="848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  <c r="AD452" s="770"/>
    </row>
    <row r="453" spans="1:68" ht="14.25" customHeight="1" x14ac:dyDescent="0.25">
      <c r="A453" s="841" t="s">
        <v>76</v>
      </c>
      <c r="B453" s="841"/>
      <c r="C453" s="841"/>
      <c r="D453" s="841"/>
      <c r="E453" s="841"/>
      <c r="F453" s="841"/>
      <c r="G453" s="841"/>
      <c r="H453" s="841"/>
      <c r="I453" s="841"/>
      <c r="J453" s="841"/>
      <c r="K453" s="841"/>
      <c r="L453" s="841"/>
      <c r="M453" s="841"/>
      <c r="N453" s="841"/>
      <c r="O453" s="841"/>
      <c r="P453" s="841"/>
      <c r="Q453" s="841"/>
      <c r="R453" s="841"/>
      <c r="S453" s="841"/>
      <c r="T453" s="841"/>
      <c r="U453" s="841"/>
      <c r="V453" s="841"/>
      <c r="W453" s="841"/>
      <c r="X453" s="841"/>
      <c r="Y453" s="841"/>
      <c r="Z453" s="841"/>
      <c r="AA453" s="66"/>
      <c r="AB453" s="66"/>
      <c r="AC453" s="80"/>
      <c r="AD453" s="770"/>
    </row>
    <row r="454" spans="1:68" ht="27" customHeight="1" x14ac:dyDescent="0.25">
      <c r="A454" s="63" t="s">
        <v>742</v>
      </c>
      <c r="B454" s="63" t="s">
        <v>743</v>
      </c>
      <c r="C454" s="36">
        <v>4301031303</v>
      </c>
      <c r="D454" s="842">
        <v>4607091384802</v>
      </c>
      <c r="E454" s="842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86</v>
      </c>
      <c r="L454" s="37" t="s">
        <v>45</v>
      </c>
      <c r="M454" s="38" t="s">
        <v>80</v>
      </c>
      <c r="N454" s="38"/>
      <c r="O454" s="37">
        <v>35</v>
      </c>
      <c r="P454" s="10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4"/>
      <c r="R454" s="844"/>
      <c r="S454" s="844"/>
      <c r="T454" s="845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744</v>
      </c>
      <c r="AD454" s="770"/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745</v>
      </c>
      <c r="B455" s="63" t="s">
        <v>746</v>
      </c>
      <c r="C455" s="36">
        <v>4301031304</v>
      </c>
      <c r="D455" s="842">
        <v>4607091384826</v>
      </c>
      <c r="E455" s="842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81</v>
      </c>
      <c r="L455" s="37" t="s">
        <v>45</v>
      </c>
      <c r="M455" s="38" t="s">
        <v>80</v>
      </c>
      <c r="N455" s="38"/>
      <c r="O455" s="37">
        <v>35</v>
      </c>
      <c r="P455" s="10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4"/>
      <c r="R455" s="844"/>
      <c r="S455" s="844"/>
      <c r="T455" s="845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744</v>
      </c>
      <c r="AD455" s="770"/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49"/>
      <c r="B456" s="849"/>
      <c r="C456" s="849"/>
      <c r="D456" s="849"/>
      <c r="E456" s="849"/>
      <c r="F456" s="849"/>
      <c r="G456" s="849"/>
      <c r="H456" s="849"/>
      <c r="I456" s="849"/>
      <c r="J456" s="849"/>
      <c r="K456" s="849"/>
      <c r="L456" s="849"/>
      <c r="M456" s="849"/>
      <c r="N456" s="849"/>
      <c r="O456" s="850"/>
      <c r="P456" s="846" t="s">
        <v>40</v>
      </c>
      <c r="Q456" s="847"/>
      <c r="R456" s="847"/>
      <c r="S456" s="847"/>
      <c r="T456" s="847"/>
      <c r="U456" s="847"/>
      <c r="V456" s="848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  <c r="AD456" s="770"/>
    </row>
    <row r="457" spans="1:68" x14ac:dyDescent="0.2">
      <c r="A457" s="849"/>
      <c r="B457" s="849"/>
      <c r="C457" s="849"/>
      <c r="D457" s="849"/>
      <c r="E457" s="849"/>
      <c r="F457" s="849"/>
      <c r="G457" s="849"/>
      <c r="H457" s="849"/>
      <c r="I457" s="849"/>
      <c r="J457" s="849"/>
      <c r="K457" s="849"/>
      <c r="L457" s="849"/>
      <c r="M457" s="849"/>
      <c r="N457" s="849"/>
      <c r="O457" s="850"/>
      <c r="P457" s="846" t="s">
        <v>40</v>
      </c>
      <c r="Q457" s="847"/>
      <c r="R457" s="847"/>
      <c r="S457" s="847"/>
      <c r="T457" s="847"/>
      <c r="U457" s="847"/>
      <c r="V457" s="848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  <c r="AD457" s="770"/>
    </row>
    <row r="458" spans="1:68" ht="14.25" customHeight="1" x14ac:dyDescent="0.25">
      <c r="A458" s="841" t="s">
        <v>82</v>
      </c>
      <c r="B458" s="841"/>
      <c r="C458" s="841"/>
      <c r="D458" s="841"/>
      <c r="E458" s="841"/>
      <c r="F458" s="841"/>
      <c r="G458" s="841"/>
      <c r="H458" s="841"/>
      <c r="I458" s="841"/>
      <c r="J458" s="841"/>
      <c r="K458" s="841"/>
      <c r="L458" s="841"/>
      <c r="M458" s="841"/>
      <c r="N458" s="841"/>
      <c r="O458" s="841"/>
      <c r="P458" s="841"/>
      <c r="Q458" s="841"/>
      <c r="R458" s="841"/>
      <c r="S458" s="841"/>
      <c r="T458" s="841"/>
      <c r="U458" s="841"/>
      <c r="V458" s="841"/>
      <c r="W458" s="841"/>
      <c r="X458" s="841"/>
      <c r="Y458" s="841"/>
      <c r="Z458" s="841"/>
      <c r="AA458" s="66"/>
      <c r="AB458" s="66"/>
      <c r="AC458" s="80"/>
      <c r="AD458" s="770"/>
    </row>
    <row r="459" spans="1:68" ht="37.5" customHeight="1" x14ac:dyDescent="0.25">
      <c r="A459" s="63" t="s">
        <v>747</v>
      </c>
      <c r="B459" s="63" t="s">
        <v>748</v>
      </c>
      <c r="C459" s="36">
        <v>4301051635</v>
      </c>
      <c r="D459" s="842">
        <v>4607091384246</v>
      </c>
      <c r="E459" s="842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128</v>
      </c>
      <c r="L459" s="37" t="s">
        <v>45</v>
      </c>
      <c r="M459" s="38" t="s">
        <v>80</v>
      </c>
      <c r="N459" s="38"/>
      <c r="O459" s="37">
        <v>40</v>
      </c>
      <c r="P459" s="108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44"/>
      <c r="R459" s="844"/>
      <c r="S459" s="844"/>
      <c r="T459" s="845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749</v>
      </c>
      <c r="AD459" s="770"/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750</v>
      </c>
      <c r="B460" s="63" t="s">
        <v>751</v>
      </c>
      <c r="C460" s="36">
        <v>4301051445</v>
      </c>
      <c r="D460" s="842">
        <v>4680115881976</v>
      </c>
      <c r="E460" s="842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128</v>
      </c>
      <c r="L460" s="37" t="s">
        <v>45</v>
      </c>
      <c r="M460" s="38" t="s">
        <v>80</v>
      </c>
      <c r="N460" s="38"/>
      <c r="O460" s="37">
        <v>40</v>
      </c>
      <c r="P460" s="10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44"/>
      <c r="R460" s="844"/>
      <c r="S460" s="844"/>
      <c r="T460" s="845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752</v>
      </c>
      <c r="AD460" s="770"/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753</v>
      </c>
      <c r="B461" s="63" t="s">
        <v>754</v>
      </c>
      <c r="C461" s="36">
        <v>4301051297</v>
      </c>
      <c r="D461" s="842">
        <v>4607091384253</v>
      </c>
      <c r="E461" s="842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86</v>
      </c>
      <c r="L461" s="37" t="s">
        <v>45</v>
      </c>
      <c r="M461" s="38" t="s">
        <v>80</v>
      </c>
      <c r="N461" s="38"/>
      <c r="O461" s="37">
        <v>40</v>
      </c>
      <c r="P461" s="10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44"/>
      <c r="R461" s="844"/>
      <c r="S461" s="844"/>
      <c r="T461" s="845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755</v>
      </c>
      <c r="AD461" s="770"/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753</v>
      </c>
      <c r="B462" s="63" t="s">
        <v>756</v>
      </c>
      <c r="C462" s="36">
        <v>4301051634</v>
      </c>
      <c r="D462" s="842">
        <v>4607091384253</v>
      </c>
      <c r="E462" s="842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86</v>
      </c>
      <c r="L462" s="37" t="s">
        <v>45</v>
      </c>
      <c r="M462" s="38" t="s">
        <v>80</v>
      </c>
      <c r="N462" s="38"/>
      <c r="O462" s="37">
        <v>40</v>
      </c>
      <c r="P462" s="10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44"/>
      <c r="R462" s="844"/>
      <c r="S462" s="844"/>
      <c r="T462" s="845"/>
      <c r="U462" s="39" t="s">
        <v>45</v>
      </c>
      <c r="V462" s="39" t="s">
        <v>45</v>
      </c>
      <c r="W462" s="40" t="s">
        <v>0</v>
      </c>
      <c r="X462" s="58">
        <v>189.60000000000002</v>
      </c>
      <c r="Y462" s="55">
        <f>IFERROR(IF(X462="",0,CEILING((X462/$H462),1)*$H462),"")</f>
        <v>189.6</v>
      </c>
      <c r="Z462" s="41">
        <f>IFERROR(IF(Y462=0,"",ROUNDUP(Y462/H462,0)*0.00753),"")</f>
        <v>0.59487000000000001</v>
      </c>
      <c r="AA462" s="68" t="s">
        <v>45</v>
      </c>
      <c r="AB462" s="69" t="s">
        <v>45</v>
      </c>
      <c r="AC462" s="564" t="s">
        <v>749</v>
      </c>
      <c r="AD462" s="770"/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212.03600000000006</v>
      </c>
      <c r="BN462" s="78">
        <f>IFERROR(Y462*I462/H462,"0")</f>
        <v>212.03600000000003</v>
      </c>
      <c r="BO462" s="78">
        <f>IFERROR(1/J462*(X462/H462),"0")</f>
        <v>0.5064102564102565</v>
      </c>
      <c r="BP462" s="78">
        <f>IFERROR(1/J462*(Y462/H462),"0")</f>
        <v>0.50641025641025639</v>
      </c>
    </row>
    <row r="463" spans="1:68" ht="27" customHeight="1" x14ac:dyDescent="0.25">
      <c r="A463" s="63" t="s">
        <v>757</v>
      </c>
      <c r="B463" s="63" t="s">
        <v>758</v>
      </c>
      <c r="C463" s="36">
        <v>4301051444</v>
      </c>
      <c r="D463" s="842">
        <v>4680115881969</v>
      </c>
      <c r="E463" s="842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86</v>
      </c>
      <c r="L463" s="37" t="s">
        <v>45</v>
      </c>
      <c r="M463" s="38" t="s">
        <v>80</v>
      </c>
      <c r="N463" s="38"/>
      <c r="O463" s="37">
        <v>40</v>
      </c>
      <c r="P463" s="10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4"/>
      <c r="R463" s="844"/>
      <c r="S463" s="844"/>
      <c r="T463" s="845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D463" s="770"/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49"/>
      <c r="B464" s="849"/>
      <c r="C464" s="849"/>
      <c r="D464" s="849"/>
      <c r="E464" s="849"/>
      <c r="F464" s="849"/>
      <c r="G464" s="849"/>
      <c r="H464" s="849"/>
      <c r="I464" s="849"/>
      <c r="J464" s="849"/>
      <c r="K464" s="849"/>
      <c r="L464" s="849"/>
      <c r="M464" s="849"/>
      <c r="N464" s="849"/>
      <c r="O464" s="850"/>
      <c r="P464" s="846" t="s">
        <v>40</v>
      </c>
      <c r="Q464" s="847"/>
      <c r="R464" s="847"/>
      <c r="S464" s="847"/>
      <c r="T464" s="847"/>
      <c r="U464" s="847"/>
      <c r="V464" s="848"/>
      <c r="W464" s="42" t="s">
        <v>39</v>
      </c>
      <c r="X464" s="43">
        <f>IFERROR(X459/H459,"0")+IFERROR(X460/H460,"0")+IFERROR(X461/H461,"0")+IFERROR(X462/H462,"0")+IFERROR(X463/H463,"0")</f>
        <v>79.000000000000014</v>
      </c>
      <c r="Y464" s="43">
        <f>IFERROR(Y459/H459,"0")+IFERROR(Y460/H460,"0")+IFERROR(Y461/H461,"0")+IFERROR(Y462/H462,"0")+IFERROR(Y463/H463,"0")</f>
        <v>79</v>
      </c>
      <c r="Z464" s="43">
        <f>IFERROR(IF(Z459="",0,Z459),"0")+IFERROR(IF(Z460="",0,Z460),"0")+IFERROR(IF(Z461="",0,Z461),"0")+IFERROR(IF(Z462="",0,Z462),"0")+IFERROR(IF(Z463="",0,Z463),"0")</f>
        <v>0.59487000000000001</v>
      </c>
      <c r="AA464" s="67"/>
      <c r="AB464" s="67"/>
      <c r="AC464" s="67"/>
      <c r="AD464" s="770"/>
    </row>
    <row r="465" spans="1:68" x14ac:dyDescent="0.2">
      <c r="A465" s="849"/>
      <c r="B465" s="849"/>
      <c r="C465" s="849"/>
      <c r="D465" s="849"/>
      <c r="E465" s="849"/>
      <c r="F465" s="849"/>
      <c r="G465" s="849"/>
      <c r="H465" s="849"/>
      <c r="I465" s="849"/>
      <c r="J465" s="849"/>
      <c r="K465" s="849"/>
      <c r="L465" s="849"/>
      <c r="M465" s="849"/>
      <c r="N465" s="849"/>
      <c r="O465" s="850"/>
      <c r="P465" s="846" t="s">
        <v>40</v>
      </c>
      <c r="Q465" s="847"/>
      <c r="R465" s="847"/>
      <c r="S465" s="847"/>
      <c r="T465" s="847"/>
      <c r="U465" s="847"/>
      <c r="V465" s="848"/>
      <c r="W465" s="42" t="s">
        <v>0</v>
      </c>
      <c r="X465" s="43">
        <f>IFERROR(SUM(X459:X463),"0")</f>
        <v>189.60000000000002</v>
      </c>
      <c r="Y465" s="43">
        <f>IFERROR(SUM(Y459:Y463),"0")</f>
        <v>189.6</v>
      </c>
      <c r="Z465" s="42"/>
      <c r="AA465" s="67"/>
      <c r="AB465" s="67"/>
      <c r="AC465" s="67"/>
      <c r="AD465" s="770"/>
    </row>
    <row r="466" spans="1:68" ht="14.25" customHeight="1" x14ac:dyDescent="0.25">
      <c r="A466" s="841" t="s">
        <v>223</v>
      </c>
      <c r="B466" s="841"/>
      <c r="C466" s="841"/>
      <c r="D466" s="841"/>
      <c r="E466" s="841"/>
      <c r="F466" s="841"/>
      <c r="G466" s="841"/>
      <c r="H466" s="841"/>
      <c r="I466" s="841"/>
      <c r="J466" s="841"/>
      <c r="K466" s="841"/>
      <c r="L466" s="841"/>
      <c r="M466" s="841"/>
      <c r="N466" s="841"/>
      <c r="O466" s="841"/>
      <c r="P466" s="841"/>
      <c r="Q466" s="841"/>
      <c r="R466" s="841"/>
      <c r="S466" s="841"/>
      <c r="T466" s="841"/>
      <c r="U466" s="841"/>
      <c r="V466" s="841"/>
      <c r="W466" s="841"/>
      <c r="X466" s="841"/>
      <c r="Y466" s="841"/>
      <c r="Z466" s="841"/>
      <c r="AA466" s="66"/>
      <c r="AB466" s="66"/>
      <c r="AC466" s="80"/>
      <c r="AD466" s="770"/>
    </row>
    <row r="467" spans="1:68" ht="27" customHeight="1" x14ac:dyDescent="0.25">
      <c r="A467" s="63" t="s">
        <v>759</v>
      </c>
      <c r="B467" s="63" t="s">
        <v>760</v>
      </c>
      <c r="C467" s="36">
        <v>4301060377</v>
      </c>
      <c r="D467" s="842">
        <v>4607091389357</v>
      </c>
      <c r="E467" s="842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128</v>
      </c>
      <c r="L467" s="37" t="s">
        <v>45</v>
      </c>
      <c r="M467" s="38" t="s">
        <v>80</v>
      </c>
      <c r="N467" s="38"/>
      <c r="O467" s="37">
        <v>40</v>
      </c>
      <c r="P467" s="109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44"/>
      <c r="R467" s="844"/>
      <c r="S467" s="844"/>
      <c r="T467" s="845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761</v>
      </c>
      <c r="AD467" s="770"/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49"/>
      <c r="B468" s="849"/>
      <c r="C468" s="849"/>
      <c r="D468" s="849"/>
      <c r="E468" s="849"/>
      <c r="F468" s="849"/>
      <c r="G468" s="849"/>
      <c r="H468" s="849"/>
      <c r="I468" s="849"/>
      <c r="J468" s="849"/>
      <c r="K468" s="849"/>
      <c r="L468" s="849"/>
      <c r="M468" s="849"/>
      <c r="N468" s="849"/>
      <c r="O468" s="850"/>
      <c r="P468" s="846" t="s">
        <v>40</v>
      </c>
      <c r="Q468" s="847"/>
      <c r="R468" s="847"/>
      <c r="S468" s="847"/>
      <c r="T468" s="847"/>
      <c r="U468" s="847"/>
      <c r="V468" s="848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  <c r="AD468" s="770"/>
    </row>
    <row r="469" spans="1:68" x14ac:dyDescent="0.2">
      <c r="A469" s="849"/>
      <c r="B469" s="849"/>
      <c r="C469" s="849"/>
      <c r="D469" s="849"/>
      <c r="E469" s="849"/>
      <c r="F469" s="849"/>
      <c r="G469" s="849"/>
      <c r="H469" s="849"/>
      <c r="I469" s="849"/>
      <c r="J469" s="849"/>
      <c r="K469" s="849"/>
      <c r="L469" s="849"/>
      <c r="M469" s="849"/>
      <c r="N469" s="849"/>
      <c r="O469" s="850"/>
      <c r="P469" s="846" t="s">
        <v>40</v>
      </c>
      <c r="Q469" s="847"/>
      <c r="R469" s="847"/>
      <c r="S469" s="847"/>
      <c r="T469" s="847"/>
      <c r="U469" s="847"/>
      <c r="V469" s="848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  <c r="AD469" s="770"/>
    </row>
    <row r="470" spans="1:68" ht="27.75" customHeight="1" x14ac:dyDescent="0.2">
      <c r="A470" s="839" t="s">
        <v>762</v>
      </c>
      <c r="B470" s="839"/>
      <c r="C470" s="839"/>
      <c r="D470" s="839"/>
      <c r="E470" s="839"/>
      <c r="F470" s="839"/>
      <c r="G470" s="839"/>
      <c r="H470" s="839"/>
      <c r="I470" s="839"/>
      <c r="J470" s="839"/>
      <c r="K470" s="839"/>
      <c r="L470" s="839"/>
      <c r="M470" s="839"/>
      <c r="N470" s="839"/>
      <c r="O470" s="839"/>
      <c r="P470" s="839"/>
      <c r="Q470" s="839"/>
      <c r="R470" s="839"/>
      <c r="S470" s="839"/>
      <c r="T470" s="839"/>
      <c r="U470" s="839"/>
      <c r="V470" s="839"/>
      <c r="W470" s="839"/>
      <c r="X470" s="839"/>
      <c r="Y470" s="839"/>
      <c r="Z470" s="839"/>
      <c r="AA470" s="54"/>
      <c r="AB470" s="54"/>
      <c r="AC470" s="54"/>
      <c r="AD470" s="770"/>
    </row>
    <row r="471" spans="1:68" ht="16.5" customHeight="1" x14ac:dyDescent="0.25">
      <c r="A471" s="840" t="s">
        <v>763</v>
      </c>
      <c r="B471" s="840"/>
      <c r="C471" s="840"/>
      <c r="D471" s="840"/>
      <c r="E471" s="840"/>
      <c r="F471" s="840"/>
      <c r="G471" s="840"/>
      <c r="H471" s="840"/>
      <c r="I471" s="840"/>
      <c r="J471" s="840"/>
      <c r="K471" s="840"/>
      <c r="L471" s="840"/>
      <c r="M471" s="840"/>
      <c r="N471" s="840"/>
      <c r="O471" s="840"/>
      <c r="P471" s="840"/>
      <c r="Q471" s="840"/>
      <c r="R471" s="840"/>
      <c r="S471" s="840"/>
      <c r="T471" s="840"/>
      <c r="U471" s="840"/>
      <c r="V471" s="840"/>
      <c r="W471" s="840"/>
      <c r="X471" s="840"/>
      <c r="Y471" s="840"/>
      <c r="Z471" s="840"/>
      <c r="AA471" s="65"/>
      <c r="AB471" s="65"/>
      <c r="AC471" s="79"/>
      <c r="AD471" s="770"/>
    </row>
    <row r="472" spans="1:68" ht="14.25" customHeight="1" x14ac:dyDescent="0.25">
      <c r="A472" s="841" t="s">
        <v>123</v>
      </c>
      <c r="B472" s="841"/>
      <c r="C472" s="841"/>
      <c r="D472" s="841"/>
      <c r="E472" s="841"/>
      <c r="F472" s="841"/>
      <c r="G472" s="841"/>
      <c r="H472" s="841"/>
      <c r="I472" s="841"/>
      <c r="J472" s="841"/>
      <c r="K472" s="841"/>
      <c r="L472" s="841"/>
      <c r="M472" s="841"/>
      <c r="N472" s="841"/>
      <c r="O472" s="841"/>
      <c r="P472" s="841"/>
      <c r="Q472" s="841"/>
      <c r="R472" s="841"/>
      <c r="S472" s="841"/>
      <c r="T472" s="841"/>
      <c r="U472" s="841"/>
      <c r="V472" s="841"/>
      <c r="W472" s="841"/>
      <c r="X472" s="841"/>
      <c r="Y472" s="841"/>
      <c r="Z472" s="841"/>
      <c r="AA472" s="66"/>
      <c r="AB472" s="66"/>
      <c r="AC472" s="80"/>
      <c r="AD472" s="770"/>
    </row>
    <row r="473" spans="1:68" ht="27" customHeight="1" x14ac:dyDescent="0.25">
      <c r="A473" s="63" t="s">
        <v>764</v>
      </c>
      <c r="B473" s="63" t="s">
        <v>765</v>
      </c>
      <c r="C473" s="36">
        <v>4301011428</v>
      </c>
      <c r="D473" s="842">
        <v>4607091389708</v>
      </c>
      <c r="E473" s="842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86</v>
      </c>
      <c r="L473" s="37" t="s">
        <v>45</v>
      </c>
      <c r="M473" s="38" t="s">
        <v>127</v>
      </c>
      <c r="N473" s="38"/>
      <c r="O473" s="37">
        <v>50</v>
      </c>
      <c r="P473" s="10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4"/>
      <c r="R473" s="844"/>
      <c r="S473" s="844"/>
      <c r="T473" s="845"/>
      <c r="U473" s="39" t="s">
        <v>45</v>
      </c>
      <c r="V473" s="39" t="s">
        <v>45</v>
      </c>
      <c r="W473" s="40" t="s">
        <v>0</v>
      </c>
      <c r="X473" s="58">
        <v>56.7</v>
      </c>
      <c r="Y473" s="55">
        <f>IFERROR(IF(X473="",0,CEILING((X473/$H473),1)*$H473),"")</f>
        <v>56.7</v>
      </c>
      <c r="Z473" s="41">
        <f>IFERROR(IF(Y473=0,"",ROUNDUP(Y473/H473,0)*0.00753),"")</f>
        <v>0.15812999999999999</v>
      </c>
      <c r="AA473" s="68" t="s">
        <v>45</v>
      </c>
      <c r="AB473" s="69" t="s">
        <v>45</v>
      </c>
      <c r="AC473" s="570" t="s">
        <v>766</v>
      </c>
      <c r="AD473" s="770"/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60.9</v>
      </c>
      <c r="BN473" s="78">
        <f>IFERROR(Y473*I473/H473,"0")</f>
        <v>60.9</v>
      </c>
      <c r="BO473" s="78">
        <f>IFERROR(1/J473*(X473/H473),"0")</f>
        <v>0.13461538461538461</v>
      </c>
      <c r="BP473" s="78">
        <f>IFERROR(1/J473*(Y473/H473),"0")</f>
        <v>0.13461538461538461</v>
      </c>
    </row>
    <row r="474" spans="1:68" x14ac:dyDescent="0.2">
      <c r="A474" s="849"/>
      <c r="B474" s="849"/>
      <c r="C474" s="849"/>
      <c r="D474" s="849"/>
      <c r="E474" s="849"/>
      <c r="F474" s="849"/>
      <c r="G474" s="849"/>
      <c r="H474" s="849"/>
      <c r="I474" s="849"/>
      <c r="J474" s="849"/>
      <c r="K474" s="849"/>
      <c r="L474" s="849"/>
      <c r="M474" s="849"/>
      <c r="N474" s="849"/>
      <c r="O474" s="850"/>
      <c r="P474" s="846" t="s">
        <v>40</v>
      </c>
      <c r="Q474" s="847"/>
      <c r="R474" s="847"/>
      <c r="S474" s="847"/>
      <c r="T474" s="847"/>
      <c r="U474" s="847"/>
      <c r="V474" s="848"/>
      <c r="W474" s="42" t="s">
        <v>39</v>
      </c>
      <c r="X474" s="43">
        <f>IFERROR(X473/H473,"0")</f>
        <v>21</v>
      </c>
      <c r="Y474" s="43">
        <f>IFERROR(Y473/H473,"0")</f>
        <v>21</v>
      </c>
      <c r="Z474" s="43">
        <f>IFERROR(IF(Z473="",0,Z473),"0")</f>
        <v>0.15812999999999999</v>
      </c>
      <c r="AA474" s="67"/>
      <c r="AB474" s="67"/>
      <c r="AC474" s="67"/>
      <c r="AD474" s="770"/>
    </row>
    <row r="475" spans="1:68" x14ac:dyDescent="0.2">
      <c r="A475" s="849"/>
      <c r="B475" s="849"/>
      <c r="C475" s="849"/>
      <c r="D475" s="849"/>
      <c r="E475" s="849"/>
      <c r="F475" s="849"/>
      <c r="G475" s="849"/>
      <c r="H475" s="849"/>
      <c r="I475" s="849"/>
      <c r="J475" s="849"/>
      <c r="K475" s="849"/>
      <c r="L475" s="849"/>
      <c r="M475" s="849"/>
      <c r="N475" s="849"/>
      <c r="O475" s="850"/>
      <c r="P475" s="846" t="s">
        <v>40</v>
      </c>
      <c r="Q475" s="847"/>
      <c r="R475" s="847"/>
      <c r="S475" s="847"/>
      <c r="T475" s="847"/>
      <c r="U475" s="847"/>
      <c r="V475" s="848"/>
      <c r="W475" s="42" t="s">
        <v>0</v>
      </c>
      <c r="X475" s="43">
        <f>IFERROR(SUM(X473:X473),"0")</f>
        <v>56.7</v>
      </c>
      <c r="Y475" s="43">
        <f>IFERROR(SUM(Y473:Y473),"0")</f>
        <v>56.7</v>
      </c>
      <c r="Z475" s="42"/>
      <c r="AA475" s="67"/>
      <c r="AB475" s="67"/>
      <c r="AC475" s="67"/>
      <c r="AD475" s="770"/>
    </row>
    <row r="476" spans="1:68" ht="14.25" customHeight="1" x14ac:dyDescent="0.25">
      <c r="A476" s="841" t="s">
        <v>76</v>
      </c>
      <c r="B476" s="841"/>
      <c r="C476" s="841"/>
      <c r="D476" s="841"/>
      <c r="E476" s="841"/>
      <c r="F476" s="841"/>
      <c r="G476" s="841"/>
      <c r="H476" s="841"/>
      <c r="I476" s="841"/>
      <c r="J476" s="841"/>
      <c r="K476" s="841"/>
      <c r="L476" s="841"/>
      <c r="M476" s="841"/>
      <c r="N476" s="841"/>
      <c r="O476" s="841"/>
      <c r="P476" s="841"/>
      <c r="Q476" s="841"/>
      <c r="R476" s="841"/>
      <c r="S476" s="841"/>
      <c r="T476" s="841"/>
      <c r="U476" s="841"/>
      <c r="V476" s="841"/>
      <c r="W476" s="841"/>
      <c r="X476" s="841"/>
      <c r="Y476" s="841"/>
      <c r="Z476" s="841"/>
      <c r="AA476" s="66"/>
      <c r="AB476" s="66"/>
      <c r="AC476" s="80"/>
      <c r="AD476" s="770"/>
    </row>
    <row r="477" spans="1:68" ht="27" customHeight="1" x14ac:dyDescent="0.25">
      <c r="A477" s="63" t="s">
        <v>767</v>
      </c>
      <c r="B477" s="63" t="s">
        <v>768</v>
      </c>
      <c r="C477" s="36">
        <v>4301031322</v>
      </c>
      <c r="D477" s="842">
        <v>4607091389753</v>
      </c>
      <c r="E477" s="842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86</v>
      </c>
      <c r="L477" s="37" t="s">
        <v>45</v>
      </c>
      <c r="M477" s="38" t="s">
        <v>80</v>
      </c>
      <c r="N477" s="38"/>
      <c r="O477" s="37">
        <v>50</v>
      </c>
      <c r="P477" s="10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844"/>
      <c r="R477" s="844"/>
      <c r="S477" s="844"/>
      <c r="T477" s="845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769</v>
      </c>
      <c r="AD477" s="770"/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customHeight="1" x14ac:dyDescent="0.25">
      <c r="A478" s="63" t="s">
        <v>767</v>
      </c>
      <c r="B478" s="63" t="s">
        <v>770</v>
      </c>
      <c r="C478" s="36">
        <v>4301031355</v>
      </c>
      <c r="D478" s="842">
        <v>4607091389753</v>
      </c>
      <c r="E478" s="842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86</v>
      </c>
      <c r="L478" s="37" t="s">
        <v>45</v>
      </c>
      <c r="M478" s="38" t="s">
        <v>80</v>
      </c>
      <c r="N478" s="38"/>
      <c r="O478" s="37">
        <v>50</v>
      </c>
      <c r="P478" s="10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844"/>
      <c r="R478" s="844"/>
      <c r="S478" s="844"/>
      <c r="T478" s="845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769</v>
      </c>
      <c r="AD478" s="770"/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customHeight="1" x14ac:dyDescent="0.25">
      <c r="A479" s="63" t="s">
        <v>771</v>
      </c>
      <c r="B479" s="63" t="s">
        <v>772</v>
      </c>
      <c r="C479" s="36">
        <v>4301031323</v>
      </c>
      <c r="D479" s="842">
        <v>4607091389760</v>
      </c>
      <c r="E479" s="842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86</v>
      </c>
      <c r="L479" s="37" t="s">
        <v>45</v>
      </c>
      <c r="M479" s="38" t="s">
        <v>80</v>
      </c>
      <c r="N479" s="38"/>
      <c r="O479" s="37">
        <v>50</v>
      </c>
      <c r="P479" s="10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44"/>
      <c r="R479" s="844"/>
      <c r="S479" s="844"/>
      <c r="T479" s="84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773</v>
      </c>
      <c r="AD479" s="770"/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customHeight="1" x14ac:dyDescent="0.25">
      <c r="A480" s="63" t="s">
        <v>774</v>
      </c>
      <c r="B480" s="63" t="s">
        <v>775</v>
      </c>
      <c r="C480" s="36">
        <v>4301031325</v>
      </c>
      <c r="D480" s="842">
        <v>4607091389746</v>
      </c>
      <c r="E480" s="842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86</v>
      </c>
      <c r="L480" s="37" t="s">
        <v>45</v>
      </c>
      <c r="M480" s="38" t="s">
        <v>80</v>
      </c>
      <c r="N480" s="38"/>
      <c r="O480" s="37">
        <v>50</v>
      </c>
      <c r="P480" s="10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4"/>
      <c r="R480" s="844"/>
      <c r="S480" s="844"/>
      <c r="T480" s="84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776</v>
      </c>
      <c r="AD480" s="770"/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customHeight="1" x14ac:dyDescent="0.25">
      <c r="A481" s="63" t="s">
        <v>774</v>
      </c>
      <c r="B481" s="63" t="s">
        <v>777</v>
      </c>
      <c r="C481" s="36">
        <v>4301031356</v>
      </c>
      <c r="D481" s="842">
        <v>4607091389746</v>
      </c>
      <c r="E481" s="842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86</v>
      </c>
      <c r="L481" s="37" t="s">
        <v>45</v>
      </c>
      <c r="M481" s="38" t="s">
        <v>80</v>
      </c>
      <c r="N481" s="38"/>
      <c r="O481" s="37">
        <v>50</v>
      </c>
      <c r="P481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44"/>
      <c r="R481" s="844"/>
      <c r="S481" s="844"/>
      <c r="T481" s="845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776</v>
      </c>
      <c r="AD481" s="770"/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customHeight="1" x14ac:dyDescent="0.25">
      <c r="A482" s="63" t="s">
        <v>778</v>
      </c>
      <c r="B482" s="63" t="s">
        <v>779</v>
      </c>
      <c r="C482" s="36">
        <v>4301031335</v>
      </c>
      <c r="D482" s="842">
        <v>4680115883147</v>
      </c>
      <c r="E482" s="842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44"/>
      <c r="R482" s="844"/>
      <c r="S482" s="844"/>
      <c r="T482" s="84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769</v>
      </c>
      <c r="AD482" s="770"/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customHeight="1" x14ac:dyDescent="0.25">
      <c r="A483" s="63" t="s">
        <v>778</v>
      </c>
      <c r="B483" s="63" t="s">
        <v>780</v>
      </c>
      <c r="C483" s="36">
        <v>4301031257</v>
      </c>
      <c r="D483" s="842">
        <v>4680115883147</v>
      </c>
      <c r="E483" s="842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45</v>
      </c>
      <c r="P483" s="10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44"/>
      <c r="R483" s="844"/>
      <c r="S483" s="844"/>
      <c r="T483" s="84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781</v>
      </c>
      <c r="AD483" s="770"/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customHeight="1" x14ac:dyDescent="0.25">
      <c r="A484" s="63" t="s">
        <v>782</v>
      </c>
      <c r="B484" s="63" t="s">
        <v>783</v>
      </c>
      <c r="C484" s="36">
        <v>4301031330</v>
      </c>
      <c r="D484" s="842">
        <v>4607091384338</v>
      </c>
      <c r="E484" s="842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844"/>
      <c r="R484" s="844"/>
      <c r="S484" s="844"/>
      <c r="T484" s="84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769</v>
      </c>
      <c r="AD484" s="770"/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customHeight="1" x14ac:dyDescent="0.25">
      <c r="A485" s="63" t="s">
        <v>782</v>
      </c>
      <c r="B485" s="63" t="s">
        <v>784</v>
      </c>
      <c r="C485" s="36">
        <v>4301031362</v>
      </c>
      <c r="D485" s="842">
        <v>4607091384338</v>
      </c>
      <c r="E485" s="842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01" t="s">
        <v>785</v>
      </c>
      <c r="Q485" s="844"/>
      <c r="R485" s="844"/>
      <c r="S485" s="844"/>
      <c r="T485" s="84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769</v>
      </c>
      <c r="AD485" s="770"/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customHeight="1" x14ac:dyDescent="0.25">
      <c r="A486" s="63" t="s">
        <v>786</v>
      </c>
      <c r="B486" s="63" t="s">
        <v>787</v>
      </c>
      <c r="C486" s="36">
        <v>4301031336</v>
      </c>
      <c r="D486" s="842">
        <v>4680115883154</v>
      </c>
      <c r="E486" s="842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44"/>
      <c r="R486" s="844"/>
      <c r="S486" s="844"/>
      <c r="T486" s="84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788</v>
      </c>
      <c r="AD486" s="770"/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customHeight="1" x14ac:dyDescent="0.25">
      <c r="A487" s="63" t="s">
        <v>786</v>
      </c>
      <c r="B487" s="63" t="s">
        <v>789</v>
      </c>
      <c r="C487" s="36">
        <v>4301031254</v>
      </c>
      <c r="D487" s="842">
        <v>4680115883154</v>
      </c>
      <c r="E487" s="842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45</v>
      </c>
      <c r="P487" s="11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44"/>
      <c r="R487" s="844"/>
      <c r="S487" s="844"/>
      <c r="T487" s="845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790</v>
      </c>
      <c r="AD487" s="770"/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customHeight="1" x14ac:dyDescent="0.25">
      <c r="A488" s="63" t="s">
        <v>791</v>
      </c>
      <c r="B488" s="63" t="s">
        <v>792</v>
      </c>
      <c r="C488" s="36">
        <v>4301031331</v>
      </c>
      <c r="D488" s="842">
        <v>4607091389524</v>
      </c>
      <c r="E488" s="842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0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844"/>
      <c r="R488" s="844"/>
      <c r="S488" s="844"/>
      <c r="T488" s="845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788</v>
      </c>
      <c r="AD488" s="770"/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customHeight="1" x14ac:dyDescent="0.25">
      <c r="A489" s="63" t="s">
        <v>791</v>
      </c>
      <c r="B489" s="63" t="s">
        <v>793</v>
      </c>
      <c r="C489" s="36">
        <v>4301031361</v>
      </c>
      <c r="D489" s="842">
        <v>4607091389524</v>
      </c>
      <c r="E489" s="842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05" t="s">
        <v>794</v>
      </c>
      <c r="Q489" s="844"/>
      <c r="R489" s="844"/>
      <c r="S489" s="844"/>
      <c r="T489" s="845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788</v>
      </c>
      <c r="AD489" s="770"/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customHeight="1" x14ac:dyDescent="0.25">
      <c r="A490" s="63" t="s">
        <v>795</v>
      </c>
      <c r="B490" s="63" t="s">
        <v>796</v>
      </c>
      <c r="C490" s="36">
        <v>4301031337</v>
      </c>
      <c r="D490" s="842">
        <v>4680115883161</v>
      </c>
      <c r="E490" s="842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0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44"/>
      <c r="R490" s="844"/>
      <c r="S490" s="844"/>
      <c r="T490" s="845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797</v>
      </c>
      <c r="AD490" s="770"/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customHeight="1" x14ac:dyDescent="0.25">
      <c r="A491" s="63" t="s">
        <v>798</v>
      </c>
      <c r="B491" s="63" t="s">
        <v>799</v>
      </c>
      <c r="C491" s="36">
        <v>4301031333</v>
      </c>
      <c r="D491" s="842">
        <v>4607091389531</v>
      </c>
      <c r="E491" s="842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4"/>
      <c r="R491" s="844"/>
      <c r="S491" s="844"/>
      <c r="T491" s="845"/>
      <c r="U491" s="39" t="s">
        <v>45</v>
      </c>
      <c r="V491" s="39" t="s">
        <v>45</v>
      </c>
      <c r="W491" s="40" t="s">
        <v>0</v>
      </c>
      <c r="X491" s="58">
        <v>65.099999999999994</v>
      </c>
      <c r="Y491" s="55">
        <f t="shared" si="88"/>
        <v>65.100000000000009</v>
      </c>
      <c r="Z491" s="41">
        <f t="shared" si="93"/>
        <v>0.15562000000000001</v>
      </c>
      <c r="AA491" s="68" t="s">
        <v>45</v>
      </c>
      <c r="AB491" s="69" t="s">
        <v>45</v>
      </c>
      <c r="AC491" s="600" t="s">
        <v>800</v>
      </c>
      <c r="AD491" s="770"/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69.129999999999981</v>
      </c>
      <c r="BN491" s="78">
        <f t="shared" si="90"/>
        <v>69.13000000000001</v>
      </c>
      <c r="BO491" s="78">
        <f t="shared" si="91"/>
        <v>0.13247863247863248</v>
      </c>
      <c r="BP491" s="78">
        <f t="shared" si="92"/>
        <v>0.13247863247863251</v>
      </c>
    </row>
    <row r="492" spans="1:68" ht="27" customHeight="1" x14ac:dyDescent="0.25">
      <c r="A492" s="63" t="s">
        <v>798</v>
      </c>
      <c r="B492" s="63" t="s">
        <v>801</v>
      </c>
      <c r="C492" s="36">
        <v>4301031358</v>
      </c>
      <c r="D492" s="842">
        <v>4607091389531</v>
      </c>
      <c r="E492" s="842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44"/>
      <c r="R492" s="844"/>
      <c r="S492" s="844"/>
      <c r="T492" s="845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800</v>
      </c>
      <c r="AD492" s="770"/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customHeight="1" x14ac:dyDescent="0.25">
      <c r="A493" s="63" t="s">
        <v>802</v>
      </c>
      <c r="B493" s="63" t="s">
        <v>803</v>
      </c>
      <c r="C493" s="36">
        <v>4301031360</v>
      </c>
      <c r="D493" s="842">
        <v>4607091384345</v>
      </c>
      <c r="E493" s="842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44"/>
      <c r="R493" s="844"/>
      <c r="S493" s="844"/>
      <c r="T493" s="845"/>
      <c r="U493" s="39" t="s">
        <v>45</v>
      </c>
      <c r="V493" s="39" t="s">
        <v>45</v>
      </c>
      <c r="W493" s="40" t="s">
        <v>0</v>
      </c>
      <c r="X493" s="58">
        <v>50.4</v>
      </c>
      <c r="Y493" s="55">
        <f t="shared" si="88"/>
        <v>50.400000000000006</v>
      </c>
      <c r="Z493" s="41">
        <f t="shared" si="93"/>
        <v>0.12048</v>
      </c>
      <c r="AA493" s="68" t="s">
        <v>45</v>
      </c>
      <c r="AB493" s="69" t="s">
        <v>45</v>
      </c>
      <c r="AC493" s="604" t="s">
        <v>797</v>
      </c>
      <c r="AD493" s="770"/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53.519999999999996</v>
      </c>
      <c r="BN493" s="78">
        <f t="shared" si="90"/>
        <v>53.52</v>
      </c>
      <c r="BO493" s="78">
        <f t="shared" si="91"/>
        <v>0.10256410256410257</v>
      </c>
      <c r="BP493" s="78">
        <f t="shared" si="92"/>
        <v>0.10256410256410257</v>
      </c>
    </row>
    <row r="494" spans="1:68" ht="27" customHeight="1" x14ac:dyDescent="0.25">
      <c r="A494" s="63" t="s">
        <v>804</v>
      </c>
      <c r="B494" s="63" t="s">
        <v>805</v>
      </c>
      <c r="C494" s="36">
        <v>4301031338</v>
      </c>
      <c r="D494" s="842">
        <v>4680115883185</v>
      </c>
      <c r="E494" s="842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1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44"/>
      <c r="R494" s="844"/>
      <c r="S494" s="844"/>
      <c r="T494" s="845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773</v>
      </c>
      <c r="AD494" s="770"/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customHeight="1" x14ac:dyDescent="0.25">
      <c r="A495" s="63" t="s">
        <v>804</v>
      </c>
      <c r="B495" s="63" t="s">
        <v>806</v>
      </c>
      <c r="C495" s="36">
        <v>4301031255</v>
      </c>
      <c r="D495" s="842">
        <v>4680115883185</v>
      </c>
      <c r="E495" s="842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45</v>
      </c>
      <c r="P495" s="11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44"/>
      <c r="R495" s="844"/>
      <c r="S495" s="844"/>
      <c r="T495" s="845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807</v>
      </c>
      <c r="AD495" s="770"/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x14ac:dyDescent="0.2">
      <c r="A496" s="849"/>
      <c r="B496" s="849"/>
      <c r="C496" s="849"/>
      <c r="D496" s="849"/>
      <c r="E496" s="849"/>
      <c r="F496" s="849"/>
      <c r="G496" s="849"/>
      <c r="H496" s="849"/>
      <c r="I496" s="849"/>
      <c r="J496" s="849"/>
      <c r="K496" s="849"/>
      <c r="L496" s="849"/>
      <c r="M496" s="849"/>
      <c r="N496" s="849"/>
      <c r="O496" s="850"/>
      <c r="P496" s="846" t="s">
        <v>40</v>
      </c>
      <c r="Q496" s="847"/>
      <c r="R496" s="847"/>
      <c r="S496" s="847"/>
      <c r="T496" s="847"/>
      <c r="U496" s="847"/>
      <c r="V496" s="848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55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55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0.27610000000000001</v>
      </c>
      <c r="AA496" s="67"/>
      <c r="AB496" s="67"/>
      <c r="AC496" s="67"/>
      <c r="AD496" s="770"/>
    </row>
    <row r="497" spans="1:68" x14ac:dyDescent="0.2">
      <c r="A497" s="849"/>
      <c r="B497" s="849"/>
      <c r="C497" s="849"/>
      <c r="D497" s="849"/>
      <c r="E497" s="849"/>
      <c r="F497" s="849"/>
      <c r="G497" s="849"/>
      <c r="H497" s="849"/>
      <c r="I497" s="849"/>
      <c r="J497" s="849"/>
      <c r="K497" s="849"/>
      <c r="L497" s="849"/>
      <c r="M497" s="849"/>
      <c r="N497" s="849"/>
      <c r="O497" s="850"/>
      <c r="P497" s="846" t="s">
        <v>40</v>
      </c>
      <c r="Q497" s="847"/>
      <c r="R497" s="847"/>
      <c r="S497" s="847"/>
      <c r="T497" s="847"/>
      <c r="U497" s="847"/>
      <c r="V497" s="848"/>
      <c r="W497" s="42" t="s">
        <v>0</v>
      </c>
      <c r="X497" s="43">
        <f>IFERROR(SUM(X477:X495),"0")</f>
        <v>115.5</v>
      </c>
      <c r="Y497" s="43">
        <f>IFERROR(SUM(Y477:Y495),"0")</f>
        <v>115.50000000000001</v>
      </c>
      <c r="Z497" s="42"/>
      <c r="AA497" s="67"/>
      <c r="AB497" s="67"/>
      <c r="AC497" s="67"/>
      <c r="AD497" s="770"/>
    </row>
    <row r="498" spans="1:68" ht="14.25" customHeight="1" x14ac:dyDescent="0.25">
      <c r="A498" s="841" t="s">
        <v>82</v>
      </c>
      <c r="B498" s="841"/>
      <c r="C498" s="841"/>
      <c r="D498" s="841"/>
      <c r="E498" s="841"/>
      <c r="F498" s="841"/>
      <c r="G498" s="841"/>
      <c r="H498" s="841"/>
      <c r="I498" s="841"/>
      <c r="J498" s="841"/>
      <c r="K498" s="841"/>
      <c r="L498" s="841"/>
      <c r="M498" s="841"/>
      <c r="N498" s="841"/>
      <c r="O498" s="841"/>
      <c r="P498" s="841"/>
      <c r="Q498" s="841"/>
      <c r="R498" s="841"/>
      <c r="S498" s="841"/>
      <c r="T498" s="841"/>
      <c r="U498" s="841"/>
      <c r="V498" s="841"/>
      <c r="W498" s="841"/>
      <c r="X498" s="841"/>
      <c r="Y498" s="841"/>
      <c r="Z498" s="841"/>
      <c r="AA498" s="66"/>
      <c r="AB498" s="66"/>
      <c r="AC498" s="80"/>
      <c r="AD498" s="770"/>
    </row>
    <row r="499" spans="1:68" ht="27" customHeight="1" x14ac:dyDescent="0.25">
      <c r="A499" s="63" t="s">
        <v>808</v>
      </c>
      <c r="B499" s="63" t="s">
        <v>809</v>
      </c>
      <c r="C499" s="36">
        <v>4301051284</v>
      </c>
      <c r="D499" s="842">
        <v>4607091384352</v>
      </c>
      <c r="E499" s="842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86</v>
      </c>
      <c r="L499" s="37" t="s">
        <v>45</v>
      </c>
      <c r="M499" s="38" t="s">
        <v>131</v>
      </c>
      <c r="N499" s="38"/>
      <c r="O499" s="37">
        <v>45</v>
      </c>
      <c r="P499" s="11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44"/>
      <c r="R499" s="844"/>
      <c r="S499" s="844"/>
      <c r="T499" s="845"/>
      <c r="U499" s="39" t="s">
        <v>45</v>
      </c>
      <c r="V499" s="39" t="s">
        <v>45</v>
      </c>
      <c r="W499" s="40" t="s">
        <v>0</v>
      </c>
      <c r="X499" s="58">
        <v>96</v>
      </c>
      <c r="Y499" s="55">
        <f>IFERROR(IF(X499="",0,CEILING((X499/$H499),1)*$H499),"")</f>
        <v>96</v>
      </c>
      <c r="Z499" s="41">
        <f>IFERROR(IF(Y499=0,"",ROUNDUP(Y499/H499,0)*0.00902),"")</f>
        <v>0.36080000000000001</v>
      </c>
      <c r="AA499" s="68" t="s">
        <v>45</v>
      </c>
      <c r="AB499" s="69" t="s">
        <v>45</v>
      </c>
      <c r="AC499" s="610" t="s">
        <v>810</v>
      </c>
      <c r="AD499" s="770"/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105.84</v>
      </c>
      <c r="BN499" s="78">
        <f>IFERROR(Y499*I499/H499,"0")</f>
        <v>105.84</v>
      </c>
      <c r="BO499" s="78">
        <f>IFERROR(1/J499*(X499/H499),"0")</f>
        <v>0.30303030303030304</v>
      </c>
      <c r="BP499" s="78">
        <f>IFERROR(1/J499*(Y499/H499),"0")</f>
        <v>0.30303030303030304</v>
      </c>
    </row>
    <row r="500" spans="1:68" ht="27" customHeight="1" x14ac:dyDescent="0.25">
      <c r="A500" s="63" t="s">
        <v>811</v>
      </c>
      <c r="B500" s="63" t="s">
        <v>812</v>
      </c>
      <c r="C500" s="36">
        <v>4301051431</v>
      </c>
      <c r="D500" s="842">
        <v>4607091389654</v>
      </c>
      <c r="E500" s="842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86</v>
      </c>
      <c r="L500" s="37" t="s">
        <v>45</v>
      </c>
      <c r="M500" s="38" t="s">
        <v>131</v>
      </c>
      <c r="N500" s="38"/>
      <c r="O500" s="37">
        <v>45</v>
      </c>
      <c r="P500" s="11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44"/>
      <c r="R500" s="844"/>
      <c r="S500" s="844"/>
      <c r="T500" s="845"/>
      <c r="U500" s="39" t="s">
        <v>45</v>
      </c>
      <c r="V500" s="39" t="s">
        <v>45</v>
      </c>
      <c r="W500" s="40" t="s">
        <v>0</v>
      </c>
      <c r="X500" s="58">
        <v>29.700000000000003</v>
      </c>
      <c r="Y500" s="55">
        <f>IFERROR(IF(X500="",0,CEILING((X500/$H500),1)*$H500),"")</f>
        <v>29.7</v>
      </c>
      <c r="Z500" s="41">
        <f>IFERROR(IF(Y500=0,"",ROUNDUP(Y500/H500,0)*0.00753),"")</f>
        <v>0.11295000000000001</v>
      </c>
      <c r="AA500" s="68" t="s">
        <v>45</v>
      </c>
      <c r="AB500" s="69" t="s">
        <v>45</v>
      </c>
      <c r="AC500" s="612" t="s">
        <v>813</v>
      </c>
      <c r="AD500" s="770"/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33.870000000000005</v>
      </c>
      <c r="BN500" s="78">
        <f>IFERROR(Y500*I500/H500,"0")</f>
        <v>33.870000000000005</v>
      </c>
      <c r="BO500" s="78">
        <f>IFERROR(1/J500*(X500/H500),"0")</f>
        <v>9.6153846153846159E-2</v>
      </c>
      <c r="BP500" s="78">
        <f>IFERROR(1/J500*(Y500/H500),"0")</f>
        <v>9.6153846153846145E-2</v>
      </c>
    </row>
    <row r="501" spans="1:68" x14ac:dyDescent="0.2">
      <c r="A501" s="849"/>
      <c r="B501" s="849"/>
      <c r="C501" s="849"/>
      <c r="D501" s="849"/>
      <c r="E501" s="849"/>
      <c r="F501" s="849"/>
      <c r="G501" s="849"/>
      <c r="H501" s="849"/>
      <c r="I501" s="849"/>
      <c r="J501" s="849"/>
      <c r="K501" s="849"/>
      <c r="L501" s="849"/>
      <c r="M501" s="849"/>
      <c r="N501" s="849"/>
      <c r="O501" s="850"/>
      <c r="P501" s="846" t="s">
        <v>40</v>
      </c>
      <c r="Q501" s="847"/>
      <c r="R501" s="847"/>
      <c r="S501" s="847"/>
      <c r="T501" s="847"/>
      <c r="U501" s="847"/>
      <c r="V501" s="848"/>
      <c r="W501" s="42" t="s">
        <v>39</v>
      </c>
      <c r="X501" s="43">
        <f>IFERROR(X499/H499,"0")+IFERROR(X500/H500,"0")</f>
        <v>55</v>
      </c>
      <c r="Y501" s="43">
        <f>IFERROR(Y499/H499,"0")+IFERROR(Y500/H500,"0")</f>
        <v>55</v>
      </c>
      <c r="Z501" s="43">
        <f>IFERROR(IF(Z499="",0,Z499),"0")+IFERROR(IF(Z500="",0,Z500),"0")</f>
        <v>0.47375</v>
      </c>
      <c r="AA501" s="67"/>
      <c r="AB501" s="67"/>
      <c r="AC501" s="67"/>
      <c r="AD501" s="770"/>
    </row>
    <row r="502" spans="1:68" x14ac:dyDescent="0.2">
      <c r="A502" s="849"/>
      <c r="B502" s="849"/>
      <c r="C502" s="849"/>
      <c r="D502" s="849"/>
      <c r="E502" s="849"/>
      <c r="F502" s="849"/>
      <c r="G502" s="849"/>
      <c r="H502" s="849"/>
      <c r="I502" s="849"/>
      <c r="J502" s="849"/>
      <c r="K502" s="849"/>
      <c r="L502" s="849"/>
      <c r="M502" s="849"/>
      <c r="N502" s="849"/>
      <c r="O502" s="850"/>
      <c r="P502" s="846" t="s">
        <v>40</v>
      </c>
      <c r="Q502" s="847"/>
      <c r="R502" s="847"/>
      <c r="S502" s="847"/>
      <c r="T502" s="847"/>
      <c r="U502" s="847"/>
      <c r="V502" s="848"/>
      <c r="W502" s="42" t="s">
        <v>0</v>
      </c>
      <c r="X502" s="43">
        <f>IFERROR(SUM(X499:X500),"0")</f>
        <v>125.7</v>
      </c>
      <c r="Y502" s="43">
        <f>IFERROR(SUM(Y499:Y500),"0")</f>
        <v>125.7</v>
      </c>
      <c r="Z502" s="42"/>
      <c r="AA502" s="67"/>
      <c r="AB502" s="67"/>
      <c r="AC502" s="67"/>
      <c r="AD502" s="770"/>
    </row>
    <row r="503" spans="1:68" ht="14.25" customHeight="1" x14ac:dyDescent="0.25">
      <c r="A503" s="841" t="s">
        <v>112</v>
      </c>
      <c r="B503" s="841"/>
      <c r="C503" s="841"/>
      <c r="D503" s="841"/>
      <c r="E503" s="841"/>
      <c r="F503" s="841"/>
      <c r="G503" s="841"/>
      <c r="H503" s="841"/>
      <c r="I503" s="841"/>
      <c r="J503" s="841"/>
      <c r="K503" s="841"/>
      <c r="L503" s="841"/>
      <c r="M503" s="841"/>
      <c r="N503" s="841"/>
      <c r="O503" s="841"/>
      <c r="P503" s="841"/>
      <c r="Q503" s="841"/>
      <c r="R503" s="841"/>
      <c r="S503" s="841"/>
      <c r="T503" s="841"/>
      <c r="U503" s="841"/>
      <c r="V503" s="841"/>
      <c r="W503" s="841"/>
      <c r="X503" s="841"/>
      <c r="Y503" s="841"/>
      <c r="Z503" s="841"/>
      <c r="AA503" s="66"/>
      <c r="AB503" s="66"/>
      <c r="AC503" s="80"/>
      <c r="AD503" s="770"/>
    </row>
    <row r="504" spans="1:68" ht="27" customHeight="1" x14ac:dyDescent="0.25">
      <c r="A504" s="63" t="s">
        <v>814</v>
      </c>
      <c r="B504" s="63" t="s">
        <v>815</v>
      </c>
      <c r="C504" s="36">
        <v>4301032045</v>
      </c>
      <c r="D504" s="842">
        <v>4680115884335</v>
      </c>
      <c r="E504" s="842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818</v>
      </c>
      <c r="L504" s="37" t="s">
        <v>45</v>
      </c>
      <c r="M504" s="38" t="s">
        <v>817</v>
      </c>
      <c r="N504" s="38"/>
      <c r="O504" s="37">
        <v>60</v>
      </c>
      <c r="P504" s="11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44"/>
      <c r="R504" s="844"/>
      <c r="S504" s="844"/>
      <c r="T504" s="84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816</v>
      </c>
      <c r="AD504" s="770"/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819</v>
      </c>
      <c r="B505" s="63" t="s">
        <v>820</v>
      </c>
      <c r="C505" s="36">
        <v>4301170011</v>
      </c>
      <c r="D505" s="842">
        <v>4680115884113</v>
      </c>
      <c r="E505" s="842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818</v>
      </c>
      <c r="L505" s="37" t="s">
        <v>45</v>
      </c>
      <c r="M505" s="38" t="s">
        <v>817</v>
      </c>
      <c r="N505" s="38"/>
      <c r="O505" s="37">
        <v>150</v>
      </c>
      <c r="P505" s="11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44"/>
      <c r="R505" s="844"/>
      <c r="S505" s="844"/>
      <c r="T505" s="845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821</v>
      </c>
      <c r="AD505" s="770"/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49"/>
      <c r="B506" s="849"/>
      <c r="C506" s="849"/>
      <c r="D506" s="849"/>
      <c r="E506" s="849"/>
      <c r="F506" s="849"/>
      <c r="G506" s="849"/>
      <c r="H506" s="849"/>
      <c r="I506" s="849"/>
      <c r="J506" s="849"/>
      <c r="K506" s="849"/>
      <c r="L506" s="849"/>
      <c r="M506" s="849"/>
      <c r="N506" s="849"/>
      <c r="O506" s="850"/>
      <c r="P506" s="846" t="s">
        <v>40</v>
      </c>
      <c r="Q506" s="847"/>
      <c r="R506" s="847"/>
      <c r="S506" s="847"/>
      <c r="T506" s="847"/>
      <c r="U506" s="847"/>
      <c r="V506" s="848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  <c r="AD506" s="770"/>
    </row>
    <row r="507" spans="1:68" x14ac:dyDescent="0.2">
      <c r="A507" s="849"/>
      <c r="B507" s="849"/>
      <c r="C507" s="849"/>
      <c r="D507" s="849"/>
      <c r="E507" s="849"/>
      <c r="F507" s="849"/>
      <c r="G507" s="849"/>
      <c r="H507" s="849"/>
      <c r="I507" s="849"/>
      <c r="J507" s="849"/>
      <c r="K507" s="849"/>
      <c r="L507" s="849"/>
      <c r="M507" s="849"/>
      <c r="N507" s="849"/>
      <c r="O507" s="850"/>
      <c r="P507" s="846" t="s">
        <v>40</v>
      </c>
      <c r="Q507" s="847"/>
      <c r="R507" s="847"/>
      <c r="S507" s="847"/>
      <c r="T507" s="847"/>
      <c r="U507" s="847"/>
      <c r="V507" s="848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  <c r="AD507" s="770"/>
    </row>
    <row r="508" spans="1:68" ht="16.5" customHeight="1" x14ac:dyDescent="0.25">
      <c r="A508" s="840" t="s">
        <v>822</v>
      </c>
      <c r="B508" s="840"/>
      <c r="C508" s="840"/>
      <c r="D508" s="840"/>
      <c r="E508" s="840"/>
      <c r="F508" s="840"/>
      <c r="G508" s="840"/>
      <c r="H508" s="840"/>
      <c r="I508" s="840"/>
      <c r="J508" s="840"/>
      <c r="K508" s="840"/>
      <c r="L508" s="840"/>
      <c r="M508" s="840"/>
      <c r="N508" s="840"/>
      <c r="O508" s="840"/>
      <c r="P508" s="840"/>
      <c r="Q508" s="840"/>
      <c r="R508" s="840"/>
      <c r="S508" s="840"/>
      <c r="T508" s="840"/>
      <c r="U508" s="840"/>
      <c r="V508" s="840"/>
      <c r="W508" s="840"/>
      <c r="X508" s="840"/>
      <c r="Y508" s="840"/>
      <c r="Z508" s="840"/>
      <c r="AA508" s="65"/>
      <c r="AB508" s="65"/>
      <c r="AC508" s="79"/>
      <c r="AD508" s="770"/>
    </row>
    <row r="509" spans="1:68" ht="14.25" customHeight="1" x14ac:dyDescent="0.25">
      <c r="A509" s="841" t="s">
        <v>177</v>
      </c>
      <c r="B509" s="841"/>
      <c r="C509" s="841"/>
      <c r="D509" s="841"/>
      <c r="E509" s="841"/>
      <c r="F509" s="841"/>
      <c r="G509" s="841"/>
      <c r="H509" s="841"/>
      <c r="I509" s="841"/>
      <c r="J509" s="841"/>
      <c r="K509" s="841"/>
      <c r="L509" s="841"/>
      <c r="M509" s="841"/>
      <c r="N509" s="841"/>
      <c r="O509" s="841"/>
      <c r="P509" s="841"/>
      <c r="Q509" s="841"/>
      <c r="R509" s="841"/>
      <c r="S509" s="841"/>
      <c r="T509" s="841"/>
      <c r="U509" s="841"/>
      <c r="V509" s="841"/>
      <c r="W509" s="841"/>
      <c r="X509" s="841"/>
      <c r="Y509" s="841"/>
      <c r="Z509" s="841"/>
      <c r="AA509" s="66"/>
      <c r="AB509" s="66"/>
      <c r="AC509" s="80"/>
      <c r="AD509" s="770"/>
    </row>
    <row r="510" spans="1:68" ht="27" customHeight="1" x14ac:dyDescent="0.25">
      <c r="A510" s="63" t="s">
        <v>823</v>
      </c>
      <c r="B510" s="63" t="s">
        <v>824</v>
      </c>
      <c r="C510" s="36">
        <v>4301020315</v>
      </c>
      <c r="D510" s="842">
        <v>4607091389364</v>
      </c>
      <c r="E510" s="842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86</v>
      </c>
      <c r="L510" s="37" t="s">
        <v>45</v>
      </c>
      <c r="M510" s="38" t="s">
        <v>80</v>
      </c>
      <c r="N510" s="38"/>
      <c r="O510" s="37">
        <v>40</v>
      </c>
      <c r="P510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44"/>
      <c r="R510" s="844"/>
      <c r="S510" s="844"/>
      <c r="T510" s="84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825</v>
      </c>
      <c r="AD510" s="770"/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49"/>
      <c r="B511" s="849"/>
      <c r="C511" s="849"/>
      <c r="D511" s="849"/>
      <c r="E511" s="849"/>
      <c r="F511" s="849"/>
      <c r="G511" s="849"/>
      <c r="H511" s="849"/>
      <c r="I511" s="849"/>
      <c r="J511" s="849"/>
      <c r="K511" s="849"/>
      <c r="L511" s="849"/>
      <c r="M511" s="849"/>
      <c r="N511" s="849"/>
      <c r="O511" s="850"/>
      <c r="P511" s="846" t="s">
        <v>40</v>
      </c>
      <c r="Q511" s="847"/>
      <c r="R511" s="847"/>
      <c r="S511" s="847"/>
      <c r="T511" s="847"/>
      <c r="U511" s="847"/>
      <c r="V511" s="848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  <c r="AD511" s="770"/>
    </row>
    <row r="512" spans="1:68" x14ac:dyDescent="0.2">
      <c r="A512" s="849"/>
      <c r="B512" s="849"/>
      <c r="C512" s="849"/>
      <c r="D512" s="849"/>
      <c r="E512" s="849"/>
      <c r="F512" s="849"/>
      <c r="G512" s="849"/>
      <c r="H512" s="849"/>
      <c r="I512" s="849"/>
      <c r="J512" s="849"/>
      <c r="K512" s="849"/>
      <c r="L512" s="849"/>
      <c r="M512" s="849"/>
      <c r="N512" s="849"/>
      <c r="O512" s="850"/>
      <c r="P512" s="846" t="s">
        <v>40</v>
      </c>
      <c r="Q512" s="847"/>
      <c r="R512" s="847"/>
      <c r="S512" s="847"/>
      <c r="T512" s="847"/>
      <c r="U512" s="847"/>
      <c r="V512" s="848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  <c r="AD512" s="770"/>
    </row>
    <row r="513" spans="1:68" ht="14.25" customHeight="1" x14ac:dyDescent="0.25">
      <c r="A513" s="841" t="s">
        <v>76</v>
      </c>
      <c r="B513" s="841"/>
      <c r="C513" s="841"/>
      <c r="D513" s="841"/>
      <c r="E513" s="841"/>
      <c r="F513" s="841"/>
      <c r="G513" s="841"/>
      <c r="H513" s="841"/>
      <c r="I513" s="841"/>
      <c r="J513" s="841"/>
      <c r="K513" s="841"/>
      <c r="L513" s="841"/>
      <c r="M513" s="841"/>
      <c r="N513" s="841"/>
      <c r="O513" s="841"/>
      <c r="P513" s="841"/>
      <c r="Q513" s="841"/>
      <c r="R513" s="841"/>
      <c r="S513" s="841"/>
      <c r="T513" s="841"/>
      <c r="U513" s="841"/>
      <c r="V513" s="841"/>
      <c r="W513" s="841"/>
      <c r="X513" s="841"/>
      <c r="Y513" s="841"/>
      <c r="Z513" s="841"/>
      <c r="AA513" s="66"/>
      <c r="AB513" s="66"/>
      <c r="AC513" s="80"/>
      <c r="AD513" s="770"/>
    </row>
    <row r="514" spans="1:68" ht="27" customHeight="1" x14ac:dyDescent="0.25">
      <c r="A514" s="63" t="s">
        <v>826</v>
      </c>
      <c r="B514" s="63" t="s">
        <v>827</v>
      </c>
      <c r="C514" s="36">
        <v>4301031324</v>
      </c>
      <c r="D514" s="842">
        <v>4607091389739</v>
      </c>
      <c r="E514" s="842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86</v>
      </c>
      <c r="L514" s="37" t="s">
        <v>45</v>
      </c>
      <c r="M514" s="38" t="s">
        <v>80</v>
      </c>
      <c r="N514" s="38"/>
      <c r="O514" s="37">
        <v>50</v>
      </c>
      <c r="P514" s="111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44"/>
      <c r="R514" s="844"/>
      <c r="S514" s="844"/>
      <c r="T514" s="845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828</v>
      </c>
      <c r="AD514" s="770"/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829</v>
      </c>
      <c r="B515" s="63" t="s">
        <v>830</v>
      </c>
      <c r="C515" s="36">
        <v>4301031363</v>
      </c>
      <c r="D515" s="842">
        <v>4607091389425</v>
      </c>
      <c r="E515" s="842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11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44"/>
      <c r="R515" s="844"/>
      <c r="S515" s="844"/>
      <c r="T515" s="84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831</v>
      </c>
      <c r="AD515" s="770"/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832</v>
      </c>
      <c r="B516" s="63" t="s">
        <v>833</v>
      </c>
      <c r="C516" s="36">
        <v>4301031334</v>
      </c>
      <c r="D516" s="842">
        <v>4680115880771</v>
      </c>
      <c r="E516" s="842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81</v>
      </c>
      <c r="L516" s="37" t="s">
        <v>45</v>
      </c>
      <c r="M516" s="38" t="s">
        <v>80</v>
      </c>
      <c r="N516" s="38"/>
      <c r="O516" s="37">
        <v>50</v>
      </c>
      <c r="P516" s="111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44"/>
      <c r="R516" s="844"/>
      <c r="S516" s="844"/>
      <c r="T516" s="845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834</v>
      </c>
      <c r="AD516" s="770"/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835</v>
      </c>
      <c r="B517" s="63" t="s">
        <v>836</v>
      </c>
      <c r="C517" s="36">
        <v>4301031327</v>
      </c>
      <c r="D517" s="842">
        <v>4607091389500</v>
      </c>
      <c r="E517" s="842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81</v>
      </c>
      <c r="L517" s="37" t="s">
        <v>45</v>
      </c>
      <c r="M517" s="38" t="s">
        <v>80</v>
      </c>
      <c r="N517" s="38"/>
      <c r="O517" s="37">
        <v>50</v>
      </c>
      <c r="P517" s="11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844"/>
      <c r="R517" s="844"/>
      <c r="S517" s="844"/>
      <c r="T517" s="845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834</v>
      </c>
      <c r="AD517" s="770"/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835</v>
      </c>
      <c r="B518" s="63" t="s">
        <v>837</v>
      </c>
      <c r="C518" s="36">
        <v>4301031359</v>
      </c>
      <c r="D518" s="842">
        <v>4607091389500</v>
      </c>
      <c r="E518" s="842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81</v>
      </c>
      <c r="L518" s="37" t="s">
        <v>45</v>
      </c>
      <c r="M518" s="38" t="s">
        <v>80</v>
      </c>
      <c r="N518" s="38"/>
      <c r="O518" s="37">
        <v>50</v>
      </c>
      <c r="P518" s="1121" t="s">
        <v>838</v>
      </c>
      <c r="Q518" s="844"/>
      <c r="R518" s="844"/>
      <c r="S518" s="844"/>
      <c r="T518" s="845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834</v>
      </c>
      <c r="AD518" s="770"/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49"/>
      <c r="B519" s="849"/>
      <c r="C519" s="849"/>
      <c r="D519" s="849"/>
      <c r="E519" s="849"/>
      <c r="F519" s="849"/>
      <c r="G519" s="849"/>
      <c r="H519" s="849"/>
      <c r="I519" s="849"/>
      <c r="J519" s="849"/>
      <c r="K519" s="849"/>
      <c r="L519" s="849"/>
      <c r="M519" s="849"/>
      <c r="N519" s="849"/>
      <c r="O519" s="850"/>
      <c r="P519" s="846" t="s">
        <v>40</v>
      </c>
      <c r="Q519" s="847"/>
      <c r="R519" s="847"/>
      <c r="S519" s="847"/>
      <c r="T519" s="847"/>
      <c r="U519" s="847"/>
      <c r="V519" s="848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  <c r="AD519" s="770"/>
    </row>
    <row r="520" spans="1:68" x14ac:dyDescent="0.2">
      <c r="A520" s="849"/>
      <c r="B520" s="849"/>
      <c r="C520" s="849"/>
      <c r="D520" s="849"/>
      <c r="E520" s="849"/>
      <c r="F520" s="849"/>
      <c r="G520" s="849"/>
      <c r="H520" s="849"/>
      <c r="I520" s="849"/>
      <c r="J520" s="849"/>
      <c r="K520" s="849"/>
      <c r="L520" s="849"/>
      <c r="M520" s="849"/>
      <c r="N520" s="849"/>
      <c r="O520" s="850"/>
      <c r="P520" s="846" t="s">
        <v>40</v>
      </c>
      <c r="Q520" s="847"/>
      <c r="R520" s="847"/>
      <c r="S520" s="847"/>
      <c r="T520" s="847"/>
      <c r="U520" s="847"/>
      <c r="V520" s="848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  <c r="AD520" s="770"/>
    </row>
    <row r="521" spans="1:68" ht="14.25" customHeight="1" x14ac:dyDescent="0.25">
      <c r="A521" s="841" t="s">
        <v>112</v>
      </c>
      <c r="B521" s="841"/>
      <c r="C521" s="841"/>
      <c r="D521" s="841"/>
      <c r="E521" s="841"/>
      <c r="F521" s="841"/>
      <c r="G521" s="841"/>
      <c r="H521" s="841"/>
      <c r="I521" s="841"/>
      <c r="J521" s="841"/>
      <c r="K521" s="841"/>
      <c r="L521" s="841"/>
      <c r="M521" s="841"/>
      <c r="N521" s="841"/>
      <c r="O521" s="841"/>
      <c r="P521" s="841"/>
      <c r="Q521" s="841"/>
      <c r="R521" s="841"/>
      <c r="S521" s="841"/>
      <c r="T521" s="841"/>
      <c r="U521" s="841"/>
      <c r="V521" s="841"/>
      <c r="W521" s="841"/>
      <c r="X521" s="841"/>
      <c r="Y521" s="841"/>
      <c r="Z521" s="841"/>
      <c r="AA521" s="66"/>
      <c r="AB521" s="66"/>
      <c r="AC521" s="80"/>
      <c r="AD521" s="770"/>
    </row>
    <row r="522" spans="1:68" ht="27" customHeight="1" x14ac:dyDescent="0.25">
      <c r="A522" s="63" t="s">
        <v>839</v>
      </c>
      <c r="B522" s="63" t="s">
        <v>840</v>
      </c>
      <c r="C522" s="36">
        <v>4301032046</v>
      </c>
      <c r="D522" s="842">
        <v>4680115884359</v>
      </c>
      <c r="E522" s="842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818</v>
      </c>
      <c r="L522" s="37" t="s">
        <v>45</v>
      </c>
      <c r="M522" s="38" t="s">
        <v>817</v>
      </c>
      <c r="N522" s="38"/>
      <c r="O522" s="37">
        <v>60</v>
      </c>
      <c r="P522" s="112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44"/>
      <c r="R522" s="844"/>
      <c r="S522" s="844"/>
      <c r="T522" s="845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821</v>
      </c>
      <c r="AD522" s="770"/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49"/>
      <c r="B523" s="849"/>
      <c r="C523" s="849"/>
      <c r="D523" s="849"/>
      <c r="E523" s="849"/>
      <c r="F523" s="849"/>
      <c r="G523" s="849"/>
      <c r="H523" s="849"/>
      <c r="I523" s="849"/>
      <c r="J523" s="849"/>
      <c r="K523" s="849"/>
      <c r="L523" s="849"/>
      <c r="M523" s="849"/>
      <c r="N523" s="849"/>
      <c r="O523" s="850"/>
      <c r="P523" s="846" t="s">
        <v>40</v>
      </c>
      <c r="Q523" s="847"/>
      <c r="R523" s="847"/>
      <c r="S523" s="847"/>
      <c r="T523" s="847"/>
      <c r="U523" s="847"/>
      <c r="V523" s="848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  <c r="AD523" s="770"/>
    </row>
    <row r="524" spans="1:68" x14ac:dyDescent="0.2">
      <c r="A524" s="849"/>
      <c r="B524" s="849"/>
      <c r="C524" s="849"/>
      <c r="D524" s="849"/>
      <c r="E524" s="849"/>
      <c r="F524" s="849"/>
      <c r="G524" s="849"/>
      <c r="H524" s="849"/>
      <c r="I524" s="849"/>
      <c r="J524" s="849"/>
      <c r="K524" s="849"/>
      <c r="L524" s="849"/>
      <c r="M524" s="849"/>
      <c r="N524" s="849"/>
      <c r="O524" s="850"/>
      <c r="P524" s="846" t="s">
        <v>40</v>
      </c>
      <c r="Q524" s="847"/>
      <c r="R524" s="847"/>
      <c r="S524" s="847"/>
      <c r="T524" s="847"/>
      <c r="U524" s="847"/>
      <c r="V524" s="848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  <c r="AD524" s="770"/>
    </row>
    <row r="525" spans="1:68" ht="14.25" customHeight="1" x14ac:dyDescent="0.25">
      <c r="A525" s="841" t="s">
        <v>841</v>
      </c>
      <c r="B525" s="841"/>
      <c r="C525" s="841"/>
      <c r="D525" s="841"/>
      <c r="E525" s="841"/>
      <c r="F525" s="841"/>
      <c r="G525" s="841"/>
      <c r="H525" s="841"/>
      <c r="I525" s="841"/>
      <c r="J525" s="841"/>
      <c r="K525" s="841"/>
      <c r="L525" s="841"/>
      <c r="M525" s="841"/>
      <c r="N525" s="841"/>
      <c r="O525" s="841"/>
      <c r="P525" s="841"/>
      <c r="Q525" s="841"/>
      <c r="R525" s="841"/>
      <c r="S525" s="841"/>
      <c r="T525" s="841"/>
      <c r="U525" s="841"/>
      <c r="V525" s="841"/>
      <c r="W525" s="841"/>
      <c r="X525" s="841"/>
      <c r="Y525" s="841"/>
      <c r="Z525" s="841"/>
      <c r="AA525" s="66"/>
      <c r="AB525" s="66"/>
      <c r="AC525" s="80"/>
      <c r="AD525" s="770"/>
    </row>
    <row r="526" spans="1:68" ht="27" customHeight="1" x14ac:dyDescent="0.25">
      <c r="A526" s="63" t="s">
        <v>842</v>
      </c>
      <c r="B526" s="63" t="s">
        <v>843</v>
      </c>
      <c r="C526" s="36">
        <v>4301040357</v>
      </c>
      <c r="D526" s="842">
        <v>4680115884564</v>
      </c>
      <c r="E526" s="842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2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44"/>
      <c r="R526" s="844"/>
      <c r="S526" s="844"/>
      <c r="T526" s="84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844</v>
      </c>
      <c r="AD526" s="770"/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49"/>
      <c r="B527" s="849"/>
      <c r="C527" s="849"/>
      <c r="D527" s="849"/>
      <c r="E527" s="849"/>
      <c r="F527" s="849"/>
      <c r="G527" s="849"/>
      <c r="H527" s="849"/>
      <c r="I527" s="849"/>
      <c r="J527" s="849"/>
      <c r="K527" s="849"/>
      <c r="L527" s="849"/>
      <c r="M527" s="849"/>
      <c r="N527" s="849"/>
      <c r="O527" s="850"/>
      <c r="P527" s="846" t="s">
        <v>40</v>
      </c>
      <c r="Q527" s="847"/>
      <c r="R527" s="847"/>
      <c r="S527" s="847"/>
      <c r="T527" s="847"/>
      <c r="U527" s="847"/>
      <c r="V527" s="848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  <c r="AD527" s="770"/>
    </row>
    <row r="528" spans="1:68" x14ac:dyDescent="0.2">
      <c r="A528" s="849"/>
      <c r="B528" s="849"/>
      <c r="C528" s="849"/>
      <c r="D528" s="849"/>
      <c r="E528" s="849"/>
      <c r="F528" s="849"/>
      <c r="G528" s="849"/>
      <c r="H528" s="849"/>
      <c r="I528" s="849"/>
      <c r="J528" s="849"/>
      <c r="K528" s="849"/>
      <c r="L528" s="849"/>
      <c r="M528" s="849"/>
      <c r="N528" s="849"/>
      <c r="O528" s="850"/>
      <c r="P528" s="846" t="s">
        <v>40</v>
      </c>
      <c r="Q528" s="847"/>
      <c r="R528" s="847"/>
      <c r="S528" s="847"/>
      <c r="T528" s="847"/>
      <c r="U528" s="847"/>
      <c r="V528" s="848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  <c r="AD528" s="770"/>
    </row>
    <row r="529" spans="1:68" ht="16.5" customHeight="1" x14ac:dyDescent="0.25">
      <c r="A529" s="840" t="s">
        <v>845</v>
      </c>
      <c r="B529" s="840"/>
      <c r="C529" s="840"/>
      <c r="D529" s="840"/>
      <c r="E529" s="840"/>
      <c r="F529" s="840"/>
      <c r="G529" s="840"/>
      <c r="H529" s="840"/>
      <c r="I529" s="840"/>
      <c r="J529" s="840"/>
      <c r="K529" s="840"/>
      <c r="L529" s="840"/>
      <c r="M529" s="840"/>
      <c r="N529" s="840"/>
      <c r="O529" s="840"/>
      <c r="P529" s="840"/>
      <c r="Q529" s="840"/>
      <c r="R529" s="840"/>
      <c r="S529" s="840"/>
      <c r="T529" s="840"/>
      <c r="U529" s="840"/>
      <c r="V529" s="840"/>
      <c r="W529" s="840"/>
      <c r="X529" s="840"/>
      <c r="Y529" s="840"/>
      <c r="Z529" s="840"/>
      <c r="AA529" s="65"/>
      <c r="AB529" s="65"/>
      <c r="AC529" s="79"/>
      <c r="AD529" s="770"/>
    </row>
    <row r="530" spans="1:68" ht="14.25" customHeight="1" x14ac:dyDescent="0.25">
      <c r="A530" s="841" t="s">
        <v>76</v>
      </c>
      <c r="B530" s="841"/>
      <c r="C530" s="841"/>
      <c r="D530" s="841"/>
      <c r="E530" s="841"/>
      <c r="F530" s="841"/>
      <c r="G530" s="841"/>
      <c r="H530" s="841"/>
      <c r="I530" s="841"/>
      <c r="J530" s="841"/>
      <c r="K530" s="841"/>
      <c r="L530" s="841"/>
      <c r="M530" s="841"/>
      <c r="N530" s="841"/>
      <c r="O530" s="841"/>
      <c r="P530" s="841"/>
      <c r="Q530" s="841"/>
      <c r="R530" s="841"/>
      <c r="S530" s="841"/>
      <c r="T530" s="841"/>
      <c r="U530" s="841"/>
      <c r="V530" s="841"/>
      <c r="W530" s="841"/>
      <c r="X530" s="841"/>
      <c r="Y530" s="841"/>
      <c r="Z530" s="841"/>
      <c r="AA530" s="66"/>
      <c r="AB530" s="66"/>
      <c r="AC530" s="80"/>
      <c r="AD530" s="770"/>
    </row>
    <row r="531" spans="1:68" ht="27" customHeight="1" x14ac:dyDescent="0.25">
      <c r="A531" s="63" t="s">
        <v>846</v>
      </c>
      <c r="B531" s="63" t="s">
        <v>847</v>
      </c>
      <c r="C531" s="36">
        <v>4301031294</v>
      </c>
      <c r="D531" s="842">
        <v>4680115885189</v>
      </c>
      <c r="E531" s="842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40</v>
      </c>
      <c r="P531" s="11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44"/>
      <c r="R531" s="844"/>
      <c r="S531" s="844"/>
      <c r="T531" s="845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848</v>
      </c>
      <c r="AD531" s="770"/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849</v>
      </c>
      <c r="B532" s="63" t="s">
        <v>850</v>
      </c>
      <c r="C532" s="36">
        <v>4301031293</v>
      </c>
      <c r="D532" s="842">
        <v>4680115885172</v>
      </c>
      <c r="E532" s="842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40</v>
      </c>
      <c r="P532" s="11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44"/>
      <c r="R532" s="844"/>
      <c r="S532" s="844"/>
      <c r="T532" s="845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848</v>
      </c>
      <c r="AD532" s="770"/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851</v>
      </c>
      <c r="B533" s="63" t="s">
        <v>852</v>
      </c>
      <c r="C533" s="36">
        <v>4301031291</v>
      </c>
      <c r="D533" s="842">
        <v>4680115885110</v>
      </c>
      <c r="E533" s="842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81</v>
      </c>
      <c r="L533" s="37" t="s">
        <v>45</v>
      </c>
      <c r="M533" s="38" t="s">
        <v>80</v>
      </c>
      <c r="N533" s="38"/>
      <c r="O533" s="37">
        <v>35</v>
      </c>
      <c r="P533" s="11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44"/>
      <c r="R533" s="844"/>
      <c r="S533" s="844"/>
      <c r="T533" s="84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853</v>
      </c>
      <c r="AD533" s="770"/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854</v>
      </c>
      <c r="B534" s="63" t="s">
        <v>855</v>
      </c>
      <c r="C534" s="36">
        <v>4301031329</v>
      </c>
      <c r="D534" s="842">
        <v>4680115885219</v>
      </c>
      <c r="E534" s="842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81</v>
      </c>
      <c r="L534" s="37" t="s">
        <v>45</v>
      </c>
      <c r="M534" s="38" t="s">
        <v>80</v>
      </c>
      <c r="N534" s="38"/>
      <c r="O534" s="37">
        <v>35</v>
      </c>
      <c r="P534" s="1127" t="s">
        <v>856</v>
      </c>
      <c r="Q534" s="844"/>
      <c r="R534" s="844"/>
      <c r="S534" s="844"/>
      <c r="T534" s="845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857</v>
      </c>
      <c r="AD534" s="770"/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49"/>
      <c r="B535" s="849"/>
      <c r="C535" s="849"/>
      <c r="D535" s="849"/>
      <c r="E535" s="849"/>
      <c r="F535" s="849"/>
      <c r="G535" s="849"/>
      <c r="H535" s="849"/>
      <c r="I535" s="849"/>
      <c r="J535" s="849"/>
      <c r="K535" s="849"/>
      <c r="L535" s="849"/>
      <c r="M535" s="849"/>
      <c r="N535" s="849"/>
      <c r="O535" s="850"/>
      <c r="P535" s="846" t="s">
        <v>40</v>
      </c>
      <c r="Q535" s="847"/>
      <c r="R535" s="847"/>
      <c r="S535" s="847"/>
      <c r="T535" s="847"/>
      <c r="U535" s="847"/>
      <c r="V535" s="848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  <c r="AD535" s="770"/>
    </row>
    <row r="536" spans="1:68" x14ac:dyDescent="0.2">
      <c r="A536" s="849"/>
      <c r="B536" s="849"/>
      <c r="C536" s="849"/>
      <c r="D536" s="849"/>
      <c r="E536" s="849"/>
      <c r="F536" s="849"/>
      <c r="G536" s="849"/>
      <c r="H536" s="849"/>
      <c r="I536" s="849"/>
      <c r="J536" s="849"/>
      <c r="K536" s="849"/>
      <c r="L536" s="849"/>
      <c r="M536" s="849"/>
      <c r="N536" s="849"/>
      <c r="O536" s="850"/>
      <c r="P536" s="846" t="s">
        <v>40</v>
      </c>
      <c r="Q536" s="847"/>
      <c r="R536" s="847"/>
      <c r="S536" s="847"/>
      <c r="T536" s="847"/>
      <c r="U536" s="847"/>
      <c r="V536" s="848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  <c r="AD536" s="770"/>
    </row>
    <row r="537" spans="1:68" ht="16.5" customHeight="1" x14ac:dyDescent="0.25">
      <c r="A537" s="840" t="s">
        <v>858</v>
      </c>
      <c r="B537" s="840"/>
      <c r="C537" s="840"/>
      <c r="D537" s="840"/>
      <c r="E537" s="840"/>
      <c r="F537" s="840"/>
      <c r="G537" s="840"/>
      <c r="H537" s="840"/>
      <c r="I537" s="840"/>
      <c r="J537" s="840"/>
      <c r="K537" s="840"/>
      <c r="L537" s="840"/>
      <c r="M537" s="840"/>
      <c r="N537" s="840"/>
      <c r="O537" s="840"/>
      <c r="P537" s="840"/>
      <c r="Q537" s="840"/>
      <c r="R537" s="840"/>
      <c r="S537" s="840"/>
      <c r="T537" s="840"/>
      <c r="U537" s="840"/>
      <c r="V537" s="840"/>
      <c r="W537" s="840"/>
      <c r="X537" s="840"/>
      <c r="Y537" s="840"/>
      <c r="Z537" s="840"/>
      <c r="AA537" s="65"/>
      <c r="AB537" s="65"/>
      <c r="AC537" s="79"/>
      <c r="AD537" s="770"/>
    </row>
    <row r="538" spans="1:68" ht="14.25" customHeight="1" x14ac:dyDescent="0.25">
      <c r="A538" s="841" t="s">
        <v>76</v>
      </c>
      <c r="B538" s="841"/>
      <c r="C538" s="841"/>
      <c r="D538" s="841"/>
      <c r="E538" s="841"/>
      <c r="F538" s="841"/>
      <c r="G538" s="841"/>
      <c r="H538" s="841"/>
      <c r="I538" s="841"/>
      <c r="J538" s="841"/>
      <c r="K538" s="841"/>
      <c r="L538" s="841"/>
      <c r="M538" s="841"/>
      <c r="N538" s="841"/>
      <c r="O538" s="841"/>
      <c r="P538" s="841"/>
      <c r="Q538" s="841"/>
      <c r="R538" s="841"/>
      <c r="S538" s="841"/>
      <c r="T538" s="841"/>
      <c r="U538" s="841"/>
      <c r="V538" s="841"/>
      <c r="W538" s="841"/>
      <c r="X538" s="841"/>
      <c r="Y538" s="841"/>
      <c r="Z538" s="841"/>
      <c r="AA538" s="66"/>
      <c r="AB538" s="66"/>
      <c r="AC538" s="80"/>
      <c r="AD538" s="770"/>
    </row>
    <row r="539" spans="1:68" ht="27" customHeight="1" x14ac:dyDescent="0.25">
      <c r="A539" s="63" t="s">
        <v>859</v>
      </c>
      <c r="B539" s="63" t="s">
        <v>860</v>
      </c>
      <c r="C539" s="36">
        <v>4301031261</v>
      </c>
      <c r="D539" s="842">
        <v>4680115885103</v>
      </c>
      <c r="E539" s="842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86</v>
      </c>
      <c r="L539" s="37" t="s">
        <v>45</v>
      </c>
      <c r="M539" s="38" t="s">
        <v>80</v>
      </c>
      <c r="N539" s="38"/>
      <c r="O539" s="37">
        <v>40</v>
      </c>
      <c r="P539" s="11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44"/>
      <c r="R539" s="844"/>
      <c r="S539" s="844"/>
      <c r="T539" s="845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861</v>
      </c>
      <c r="AD539" s="770"/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849"/>
      <c r="B540" s="849"/>
      <c r="C540" s="849"/>
      <c r="D540" s="849"/>
      <c r="E540" s="849"/>
      <c r="F540" s="849"/>
      <c r="G540" s="849"/>
      <c r="H540" s="849"/>
      <c r="I540" s="849"/>
      <c r="J540" s="849"/>
      <c r="K540" s="849"/>
      <c r="L540" s="849"/>
      <c r="M540" s="849"/>
      <c r="N540" s="849"/>
      <c r="O540" s="850"/>
      <c r="P540" s="846" t="s">
        <v>40</v>
      </c>
      <c r="Q540" s="847"/>
      <c r="R540" s="847"/>
      <c r="S540" s="847"/>
      <c r="T540" s="847"/>
      <c r="U540" s="847"/>
      <c r="V540" s="848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  <c r="AD540" s="770"/>
    </row>
    <row r="541" spans="1:68" x14ac:dyDescent="0.2">
      <c r="A541" s="849"/>
      <c r="B541" s="849"/>
      <c r="C541" s="849"/>
      <c r="D541" s="849"/>
      <c r="E541" s="849"/>
      <c r="F541" s="849"/>
      <c r="G541" s="849"/>
      <c r="H541" s="849"/>
      <c r="I541" s="849"/>
      <c r="J541" s="849"/>
      <c r="K541" s="849"/>
      <c r="L541" s="849"/>
      <c r="M541" s="849"/>
      <c r="N541" s="849"/>
      <c r="O541" s="850"/>
      <c r="P541" s="846" t="s">
        <v>40</v>
      </c>
      <c r="Q541" s="847"/>
      <c r="R541" s="847"/>
      <c r="S541" s="847"/>
      <c r="T541" s="847"/>
      <c r="U541" s="847"/>
      <c r="V541" s="848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  <c r="AD541" s="770"/>
    </row>
    <row r="542" spans="1:68" ht="27.75" customHeight="1" x14ac:dyDescent="0.2">
      <c r="A542" s="839" t="s">
        <v>862</v>
      </c>
      <c r="B542" s="839"/>
      <c r="C542" s="839"/>
      <c r="D542" s="839"/>
      <c r="E542" s="839"/>
      <c r="F542" s="839"/>
      <c r="G542" s="839"/>
      <c r="H542" s="839"/>
      <c r="I542" s="839"/>
      <c r="J542" s="839"/>
      <c r="K542" s="839"/>
      <c r="L542" s="839"/>
      <c r="M542" s="839"/>
      <c r="N542" s="839"/>
      <c r="O542" s="839"/>
      <c r="P542" s="839"/>
      <c r="Q542" s="839"/>
      <c r="R542" s="839"/>
      <c r="S542" s="839"/>
      <c r="T542" s="839"/>
      <c r="U542" s="839"/>
      <c r="V542" s="839"/>
      <c r="W542" s="839"/>
      <c r="X542" s="839"/>
      <c r="Y542" s="839"/>
      <c r="Z542" s="839"/>
      <c r="AA542" s="54"/>
      <c r="AB542" s="54"/>
      <c r="AC542" s="54"/>
      <c r="AD542" s="770"/>
    </row>
    <row r="543" spans="1:68" ht="16.5" customHeight="1" x14ac:dyDescent="0.25">
      <c r="A543" s="840" t="s">
        <v>862</v>
      </c>
      <c r="B543" s="840"/>
      <c r="C543" s="840"/>
      <c r="D543" s="840"/>
      <c r="E543" s="840"/>
      <c r="F543" s="840"/>
      <c r="G543" s="840"/>
      <c r="H543" s="840"/>
      <c r="I543" s="840"/>
      <c r="J543" s="840"/>
      <c r="K543" s="840"/>
      <c r="L543" s="840"/>
      <c r="M543" s="840"/>
      <c r="N543" s="840"/>
      <c r="O543" s="840"/>
      <c r="P543" s="840"/>
      <c r="Q543" s="840"/>
      <c r="R543" s="840"/>
      <c r="S543" s="840"/>
      <c r="T543" s="840"/>
      <c r="U543" s="840"/>
      <c r="V543" s="840"/>
      <c r="W543" s="840"/>
      <c r="X543" s="840"/>
      <c r="Y543" s="840"/>
      <c r="Z543" s="840"/>
      <c r="AA543" s="65"/>
      <c r="AB543" s="65"/>
      <c r="AC543" s="79"/>
      <c r="AD543" s="770"/>
    </row>
    <row r="544" spans="1:68" ht="14.25" customHeight="1" x14ac:dyDescent="0.25">
      <c r="A544" s="841" t="s">
        <v>123</v>
      </c>
      <c r="B544" s="841"/>
      <c r="C544" s="841"/>
      <c r="D544" s="841"/>
      <c r="E544" s="841"/>
      <c r="F544" s="841"/>
      <c r="G544" s="841"/>
      <c r="H544" s="841"/>
      <c r="I544" s="841"/>
      <c r="J544" s="841"/>
      <c r="K544" s="841"/>
      <c r="L544" s="841"/>
      <c r="M544" s="841"/>
      <c r="N544" s="841"/>
      <c r="O544" s="841"/>
      <c r="P544" s="841"/>
      <c r="Q544" s="841"/>
      <c r="R544" s="841"/>
      <c r="S544" s="841"/>
      <c r="T544" s="841"/>
      <c r="U544" s="841"/>
      <c r="V544" s="841"/>
      <c r="W544" s="841"/>
      <c r="X544" s="841"/>
      <c r="Y544" s="841"/>
      <c r="Z544" s="841"/>
      <c r="AA544" s="66"/>
      <c r="AB544" s="66"/>
      <c r="AC544" s="80"/>
      <c r="AD544" s="770"/>
    </row>
    <row r="545" spans="1:68" ht="27" customHeight="1" x14ac:dyDescent="0.25">
      <c r="A545" s="63" t="s">
        <v>863</v>
      </c>
      <c r="B545" s="63" t="s">
        <v>864</v>
      </c>
      <c r="C545" s="36">
        <v>4301011795</v>
      </c>
      <c r="D545" s="842">
        <v>4607091389067</v>
      </c>
      <c r="E545" s="842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127</v>
      </c>
      <c r="N545" s="38"/>
      <c r="O545" s="37">
        <v>60</v>
      </c>
      <c r="P545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44"/>
      <c r="R545" s="844"/>
      <c r="S545" s="844"/>
      <c r="T545" s="845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130</v>
      </c>
      <c r="AD545" s="770"/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customHeight="1" x14ac:dyDescent="0.25">
      <c r="A546" s="63" t="s">
        <v>865</v>
      </c>
      <c r="B546" s="63" t="s">
        <v>866</v>
      </c>
      <c r="C546" s="36">
        <v>4301011961</v>
      </c>
      <c r="D546" s="842">
        <v>4680115885271</v>
      </c>
      <c r="E546" s="842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127</v>
      </c>
      <c r="N546" s="38"/>
      <c r="O546" s="37">
        <v>60</v>
      </c>
      <c r="P546" s="11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44"/>
      <c r="R546" s="844"/>
      <c r="S546" s="844"/>
      <c r="T546" s="845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867</v>
      </c>
      <c r="AD546" s="770"/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customHeight="1" x14ac:dyDescent="0.25">
      <c r="A547" s="63" t="s">
        <v>868</v>
      </c>
      <c r="B547" s="63" t="s">
        <v>869</v>
      </c>
      <c r="C547" s="36">
        <v>4301011774</v>
      </c>
      <c r="D547" s="842">
        <v>4680115884502</v>
      </c>
      <c r="E547" s="842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128</v>
      </c>
      <c r="L547" s="37" t="s">
        <v>45</v>
      </c>
      <c r="M547" s="38" t="s">
        <v>127</v>
      </c>
      <c r="N547" s="38"/>
      <c r="O547" s="37">
        <v>60</v>
      </c>
      <c r="P547" s="11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44"/>
      <c r="R547" s="844"/>
      <c r="S547" s="844"/>
      <c r="T547" s="845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870</v>
      </c>
      <c r="AD547" s="770"/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871</v>
      </c>
      <c r="B548" s="63" t="s">
        <v>872</v>
      </c>
      <c r="C548" s="36">
        <v>4301011771</v>
      </c>
      <c r="D548" s="842">
        <v>4607091389104</v>
      </c>
      <c r="E548" s="842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128</v>
      </c>
      <c r="L548" s="37" t="s">
        <v>45</v>
      </c>
      <c r="M548" s="38" t="s">
        <v>127</v>
      </c>
      <c r="N548" s="38"/>
      <c r="O548" s="37">
        <v>60</v>
      </c>
      <c r="P548" s="11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44"/>
      <c r="R548" s="844"/>
      <c r="S548" s="844"/>
      <c r="T548" s="845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873</v>
      </c>
      <c r="AD548" s="770"/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customHeight="1" x14ac:dyDescent="0.25">
      <c r="A549" s="63" t="s">
        <v>874</v>
      </c>
      <c r="B549" s="63" t="s">
        <v>875</v>
      </c>
      <c r="C549" s="36">
        <v>4301011799</v>
      </c>
      <c r="D549" s="842">
        <v>4680115884519</v>
      </c>
      <c r="E549" s="842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128</v>
      </c>
      <c r="L549" s="37" t="s">
        <v>45</v>
      </c>
      <c r="M549" s="38" t="s">
        <v>131</v>
      </c>
      <c r="N549" s="38"/>
      <c r="O549" s="37">
        <v>60</v>
      </c>
      <c r="P549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44"/>
      <c r="R549" s="844"/>
      <c r="S549" s="844"/>
      <c r="T549" s="845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876</v>
      </c>
      <c r="AD549" s="770"/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877</v>
      </c>
      <c r="B550" s="63" t="s">
        <v>878</v>
      </c>
      <c r="C550" s="36">
        <v>4301011376</v>
      </c>
      <c r="D550" s="842">
        <v>4680115885226</v>
      </c>
      <c r="E550" s="842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128</v>
      </c>
      <c r="L550" s="37" t="s">
        <v>45</v>
      </c>
      <c r="M550" s="38" t="s">
        <v>131</v>
      </c>
      <c r="N550" s="38"/>
      <c r="O550" s="37">
        <v>60</v>
      </c>
      <c r="P550" s="11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44"/>
      <c r="R550" s="844"/>
      <c r="S550" s="844"/>
      <c r="T550" s="845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879</v>
      </c>
      <c r="AD550" s="770"/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880</v>
      </c>
      <c r="B551" s="63" t="s">
        <v>881</v>
      </c>
      <c r="C551" s="36">
        <v>4301011778</v>
      </c>
      <c r="D551" s="842">
        <v>4680115880603</v>
      </c>
      <c r="E551" s="842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86</v>
      </c>
      <c r="L551" s="37" t="s">
        <v>45</v>
      </c>
      <c r="M551" s="38" t="s">
        <v>127</v>
      </c>
      <c r="N551" s="38"/>
      <c r="O551" s="37">
        <v>60</v>
      </c>
      <c r="P551" s="11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44"/>
      <c r="R551" s="844"/>
      <c r="S551" s="844"/>
      <c r="T551" s="845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130</v>
      </c>
      <c r="AD551" s="770"/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customHeight="1" x14ac:dyDescent="0.25">
      <c r="A552" s="63" t="s">
        <v>880</v>
      </c>
      <c r="B552" s="63" t="s">
        <v>882</v>
      </c>
      <c r="C552" s="36">
        <v>4301012035</v>
      </c>
      <c r="D552" s="842">
        <v>4680115880603</v>
      </c>
      <c r="E552" s="842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86</v>
      </c>
      <c r="L552" s="37" t="s">
        <v>45</v>
      </c>
      <c r="M552" s="38" t="s">
        <v>127</v>
      </c>
      <c r="N552" s="38"/>
      <c r="O552" s="37">
        <v>60</v>
      </c>
      <c r="P552" s="1136" t="s">
        <v>883</v>
      </c>
      <c r="Q552" s="844"/>
      <c r="R552" s="844"/>
      <c r="S552" s="844"/>
      <c r="T552" s="845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130</v>
      </c>
      <c r="AD552" s="770"/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customHeight="1" x14ac:dyDescent="0.25">
      <c r="A553" s="63" t="s">
        <v>884</v>
      </c>
      <c r="B553" s="63" t="s">
        <v>885</v>
      </c>
      <c r="C553" s="36">
        <v>4301012036</v>
      </c>
      <c r="D553" s="842">
        <v>4680115882782</v>
      </c>
      <c r="E553" s="842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86</v>
      </c>
      <c r="L553" s="37" t="s">
        <v>45</v>
      </c>
      <c r="M553" s="38" t="s">
        <v>127</v>
      </c>
      <c r="N553" s="38"/>
      <c r="O553" s="37">
        <v>60</v>
      </c>
      <c r="P553" s="1137" t="s">
        <v>886</v>
      </c>
      <c r="Q553" s="844"/>
      <c r="R553" s="844"/>
      <c r="S553" s="844"/>
      <c r="T553" s="845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867</v>
      </c>
      <c r="AD553" s="770"/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customHeight="1" x14ac:dyDescent="0.25">
      <c r="A554" s="63" t="s">
        <v>887</v>
      </c>
      <c r="B554" s="63" t="s">
        <v>888</v>
      </c>
      <c r="C554" s="36">
        <v>4301011784</v>
      </c>
      <c r="D554" s="842">
        <v>4607091389982</v>
      </c>
      <c r="E554" s="842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86</v>
      </c>
      <c r="L554" s="37" t="s">
        <v>45</v>
      </c>
      <c r="M554" s="38" t="s">
        <v>127</v>
      </c>
      <c r="N554" s="38"/>
      <c r="O554" s="37">
        <v>60</v>
      </c>
      <c r="P554" s="11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44"/>
      <c r="R554" s="844"/>
      <c r="S554" s="844"/>
      <c r="T554" s="845"/>
      <c r="U554" s="39" t="s">
        <v>45</v>
      </c>
      <c r="V554" s="39" t="s">
        <v>45</v>
      </c>
      <c r="W554" s="40" t="s">
        <v>0</v>
      </c>
      <c r="X554" s="58">
        <v>482.4</v>
      </c>
      <c r="Y554" s="55">
        <f t="shared" si="94"/>
        <v>482.40000000000003</v>
      </c>
      <c r="Z554" s="41">
        <f>IFERROR(IF(Y554=0,"",ROUNDUP(Y554/H554,0)*0.00902),"")</f>
        <v>1.20868</v>
      </c>
      <c r="AA554" s="68" t="s">
        <v>45</v>
      </c>
      <c r="AB554" s="69" t="s">
        <v>45</v>
      </c>
      <c r="AC554" s="662" t="s">
        <v>873</v>
      </c>
      <c r="AD554" s="770"/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510.53999999999996</v>
      </c>
      <c r="BN554" s="78">
        <f t="shared" si="97"/>
        <v>510.54</v>
      </c>
      <c r="BO554" s="78">
        <f t="shared" si="98"/>
        <v>1.0151515151515151</v>
      </c>
      <c r="BP554" s="78">
        <f t="shared" si="99"/>
        <v>1.0151515151515151</v>
      </c>
    </row>
    <row r="555" spans="1:68" ht="27" customHeight="1" x14ac:dyDescent="0.25">
      <c r="A555" s="63" t="s">
        <v>887</v>
      </c>
      <c r="B555" s="63" t="s">
        <v>889</v>
      </c>
      <c r="C555" s="36">
        <v>4301012034</v>
      </c>
      <c r="D555" s="842">
        <v>4607091389982</v>
      </c>
      <c r="E555" s="842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86</v>
      </c>
      <c r="L555" s="37" t="s">
        <v>45</v>
      </c>
      <c r="M555" s="38" t="s">
        <v>127</v>
      </c>
      <c r="N555" s="38"/>
      <c r="O555" s="37">
        <v>60</v>
      </c>
      <c r="P555" s="1139" t="s">
        <v>890</v>
      </c>
      <c r="Q555" s="844"/>
      <c r="R555" s="844"/>
      <c r="S555" s="844"/>
      <c r="T555" s="845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873</v>
      </c>
      <c r="AD555" s="770"/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x14ac:dyDescent="0.2">
      <c r="A556" s="849"/>
      <c r="B556" s="849"/>
      <c r="C556" s="849"/>
      <c r="D556" s="849"/>
      <c r="E556" s="849"/>
      <c r="F556" s="849"/>
      <c r="G556" s="849"/>
      <c r="H556" s="849"/>
      <c r="I556" s="849"/>
      <c r="J556" s="849"/>
      <c r="K556" s="849"/>
      <c r="L556" s="849"/>
      <c r="M556" s="849"/>
      <c r="N556" s="849"/>
      <c r="O556" s="850"/>
      <c r="P556" s="846" t="s">
        <v>40</v>
      </c>
      <c r="Q556" s="847"/>
      <c r="R556" s="847"/>
      <c r="S556" s="847"/>
      <c r="T556" s="847"/>
      <c r="U556" s="847"/>
      <c r="V556" s="848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134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134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1.20868</v>
      </c>
      <c r="AA556" s="67"/>
      <c r="AB556" s="67"/>
      <c r="AC556" s="67"/>
      <c r="AD556" s="770"/>
    </row>
    <row r="557" spans="1:68" x14ac:dyDescent="0.2">
      <c r="A557" s="849"/>
      <c r="B557" s="849"/>
      <c r="C557" s="849"/>
      <c r="D557" s="849"/>
      <c r="E557" s="849"/>
      <c r="F557" s="849"/>
      <c r="G557" s="849"/>
      <c r="H557" s="849"/>
      <c r="I557" s="849"/>
      <c r="J557" s="849"/>
      <c r="K557" s="849"/>
      <c r="L557" s="849"/>
      <c r="M557" s="849"/>
      <c r="N557" s="849"/>
      <c r="O557" s="850"/>
      <c r="P557" s="846" t="s">
        <v>40</v>
      </c>
      <c r="Q557" s="847"/>
      <c r="R557" s="847"/>
      <c r="S557" s="847"/>
      <c r="T557" s="847"/>
      <c r="U557" s="847"/>
      <c r="V557" s="848"/>
      <c r="W557" s="42" t="s">
        <v>0</v>
      </c>
      <c r="X557" s="43">
        <f>IFERROR(SUM(X545:X555),"0")</f>
        <v>482.4</v>
      </c>
      <c r="Y557" s="43">
        <f>IFERROR(SUM(Y545:Y555),"0")</f>
        <v>482.40000000000003</v>
      </c>
      <c r="Z557" s="42"/>
      <c r="AA557" s="67"/>
      <c r="AB557" s="67"/>
      <c r="AC557" s="67"/>
      <c r="AD557" s="770"/>
    </row>
    <row r="558" spans="1:68" ht="14.25" customHeight="1" x14ac:dyDescent="0.25">
      <c r="A558" s="841" t="s">
        <v>177</v>
      </c>
      <c r="B558" s="841"/>
      <c r="C558" s="841"/>
      <c r="D558" s="841"/>
      <c r="E558" s="841"/>
      <c r="F558" s="841"/>
      <c r="G558" s="841"/>
      <c r="H558" s="841"/>
      <c r="I558" s="841"/>
      <c r="J558" s="841"/>
      <c r="K558" s="841"/>
      <c r="L558" s="841"/>
      <c r="M558" s="841"/>
      <c r="N558" s="841"/>
      <c r="O558" s="841"/>
      <c r="P558" s="841"/>
      <c r="Q558" s="841"/>
      <c r="R558" s="841"/>
      <c r="S558" s="841"/>
      <c r="T558" s="841"/>
      <c r="U558" s="841"/>
      <c r="V558" s="841"/>
      <c r="W558" s="841"/>
      <c r="X558" s="841"/>
      <c r="Y558" s="841"/>
      <c r="Z558" s="841"/>
      <c r="AA558" s="66"/>
      <c r="AB558" s="66"/>
      <c r="AC558" s="80"/>
      <c r="AD558" s="770"/>
    </row>
    <row r="559" spans="1:68" ht="16.5" customHeight="1" x14ac:dyDescent="0.25">
      <c r="A559" s="63" t="s">
        <v>891</v>
      </c>
      <c r="B559" s="63" t="s">
        <v>892</v>
      </c>
      <c r="C559" s="36">
        <v>4301020222</v>
      </c>
      <c r="D559" s="842">
        <v>4607091388930</v>
      </c>
      <c r="E559" s="842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127</v>
      </c>
      <c r="N559" s="38"/>
      <c r="O559" s="37">
        <v>55</v>
      </c>
      <c r="P559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44"/>
      <c r="R559" s="844"/>
      <c r="S559" s="844"/>
      <c r="T559" s="845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893</v>
      </c>
      <c r="AD559" s="770"/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894</v>
      </c>
      <c r="B560" s="63" t="s">
        <v>895</v>
      </c>
      <c r="C560" s="36">
        <v>4301020206</v>
      </c>
      <c r="D560" s="842">
        <v>4680115880054</v>
      </c>
      <c r="E560" s="842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86</v>
      </c>
      <c r="L560" s="37" t="s">
        <v>45</v>
      </c>
      <c r="M560" s="38" t="s">
        <v>127</v>
      </c>
      <c r="N560" s="38"/>
      <c r="O560" s="37">
        <v>55</v>
      </c>
      <c r="P560" s="11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44"/>
      <c r="R560" s="844"/>
      <c r="S560" s="844"/>
      <c r="T560" s="845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893</v>
      </c>
      <c r="AD560" s="770"/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894</v>
      </c>
      <c r="B561" s="63" t="s">
        <v>896</v>
      </c>
      <c r="C561" s="36">
        <v>4301020364</v>
      </c>
      <c r="D561" s="842">
        <v>4680115880054</v>
      </c>
      <c r="E561" s="842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86</v>
      </c>
      <c r="L561" s="37" t="s">
        <v>45</v>
      </c>
      <c r="M561" s="38" t="s">
        <v>127</v>
      </c>
      <c r="N561" s="38"/>
      <c r="O561" s="37">
        <v>55</v>
      </c>
      <c r="P561" s="1142" t="s">
        <v>897</v>
      </c>
      <c r="Q561" s="844"/>
      <c r="R561" s="844"/>
      <c r="S561" s="844"/>
      <c r="T561" s="845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893</v>
      </c>
      <c r="AD561" s="770"/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49"/>
      <c r="B562" s="849"/>
      <c r="C562" s="849"/>
      <c r="D562" s="849"/>
      <c r="E562" s="849"/>
      <c r="F562" s="849"/>
      <c r="G562" s="849"/>
      <c r="H562" s="849"/>
      <c r="I562" s="849"/>
      <c r="J562" s="849"/>
      <c r="K562" s="849"/>
      <c r="L562" s="849"/>
      <c r="M562" s="849"/>
      <c r="N562" s="849"/>
      <c r="O562" s="850"/>
      <c r="P562" s="846" t="s">
        <v>40</v>
      </c>
      <c r="Q562" s="847"/>
      <c r="R562" s="847"/>
      <c r="S562" s="847"/>
      <c r="T562" s="847"/>
      <c r="U562" s="847"/>
      <c r="V562" s="848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  <c r="AD562" s="770"/>
    </row>
    <row r="563" spans="1:68" x14ac:dyDescent="0.2">
      <c r="A563" s="849"/>
      <c r="B563" s="849"/>
      <c r="C563" s="849"/>
      <c r="D563" s="849"/>
      <c r="E563" s="849"/>
      <c r="F563" s="849"/>
      <c r="G563" s="849"/>
      <c r="H563" s="849"/>
      <c r="I563" s="849"/>
      <c r="J563" s="849"/>
      <c r="K563" s="849"/>
      <c r="L563" s="849"/>
      <c r="M563" s="849"/>
      <c r="N563" s="849"/>
      <c r="O563" s="850"/>
      <c r="P563" s="846" t="s">
        <v>40</v>
      </c>
      <c r="Q563" s="847"/>
      <c r="R563" s="847"/>
      <c r="S563" s="847"/>
      <c r="T563" s="847"/>
      <c r="U563" s="847"/>
      <c r="V563" s="848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  <c r="AD563" s="770"/>
    </row>
    <row r="564" spans="1:68" ht="14.25" customHeight="1" x14ac:dyDescent="0.25">
      <c r="A564" s="841" t="s">
        <v>76</v>
      </c>
      <c r="B564" s="841"/>
      <c r="C564" s="841"/>
      <c r="D564" s="841"/>
      <c r="E564" s="841"/>
      <c r="F564" s="841"/>
      <c r="G564" s="841"/>
      <c r="H564" s="841"/>
      <c r="I564" s="841"/>
      <c r="J564" s="841"/>
      <c r="K564" s="841"/>
      <c r="L564" s="841"/>
      <c r="M564" s="841"/>
      <c r="N564" s="841"/>
      <c r="O564" s="841"/>
      <c r="P564" s="841"/>
      <c r="Q564" s="841"/>
      <c r="R564" s="841"/>
      <c r="S564" s="841"/>
      <c r="T564" s="841"/>
      <c r="U564" s="841"/>
      <c r="V564" s="841"/>
      <c r="W564" s="841"/>
      <c r="X564" s="841"/>
      <c r="Y564" s="841"/>
      <c r="Z564" s="841"/>
      <c r="AA564" s="66"/>
      <c r="AB564" s="66"/>
      <c r="AC564" s="80"/>
      <c r="AD564" s="770"/>
    </row>
    <row r="565" spans="1:68" ht="27" customHeight="1" x14ac:dyDescent="0.25">
      <c r="A565" s="63" t="s">
        <v>898</v>
      </c>
      <c r="B565" s="63" t="s">
        <v>899</v>
      </c>
      <c r="C565" s="36">
        <v>4301031252</v>
      </c>
      <c r="D565" s="842">
        <v>4680115883116</v>
      </c>
      <c r="E565" s="842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127</v>
      </c>
      <c r="N565" s="38"/>
      <c r="O565" s="37">
        <v>60</v>
      </c>
      <c r="P565" s="11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44"/>
      <c r="R565" s="844"/>
      <c r="S565" s="844"/>
      <c r="T565" s="845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900</v>
      </c>
      <c r="AD565" s="770"/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customHeight="1" x14ac:dyDescent="0.25">
      <c r="A566" s="63" t="s">
        <v>901</v>
      </c>
      <c r="B566" s="63" t="s">
        <v>902</v>
      </c>
      <c r="C566" s="36">
        <v>4301031248</v>
      </c>
      <c r="D566" s="842">
        <v>4680115883093</v>
      </c>
      <c r="E566" s="842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80</v>
      </c>
      <c r="N566" s="38"/>
      <c r="O566" s="37">
        <v>60</v>
      </c>
      <c r="P566" s="11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44"/>
      <c r="R566" s="844"/>
      <c r="S566" s="844"/>
      <c r="T566" s="845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903</v>
      </c>
      <c r="AD566" s="770"/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904</v>
      </c>
      <c r="B567" s="63" t="s">
        <v>905</v>
      </c>
      <c r="C567" s="36">
        <v>4301031250</v>
      </c>
      <c r="D567" s="842">
        <v>4680115883109</v>
      </c>
      <c r="E567" s="842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80</v>
      </c>
      <c r="N567" s="38"/>
      <c r="O567" s="37">
        <v>60</v>
      </c>
      <c r="P567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44"/>
      <c r="R567" s="844"/>
      <c r="S567" s="844"/>
      <c r="T567" s="845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906</v>
      </c>
      <c r="AD567" s="770"/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907</v>
      </c>
      <c r="B568" s="63" t="s">
        <v>908</v>
      </c>
      <c r="C568" s="36">
        <v>4301031249</v>
      </c>
      <c r="D568" s="842">
        <v>4680115882072</v>
      </c>
      <c r="E568" s="842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86</v>
      </c>
      <c r="L568" s="37" t="s">
        <v>45</v>
      </c>
      <c r="M568" s="38" t="s">
        <v>127</v>
      </c>
      <c r="N568" s="38"/>
      <c r="O568" s="37">
        <v>60</v>
      </c>
      <c r="P568" s="11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844"/>
      <c r="R568" s="844"/>
      <c r="S568" s="844"/>
      <c r="T568" s="845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909</v>
      </c>
      <c r="AD568" s="770"/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customHeight="1" x14ac:dyDescent="0.25">
      <c r="A569" s="63" t="s">
        <v>907</v>
      </c>
      <c r="B569" s="63" t="s">
        <v>910</v>
      </c>
      <c r="C569" s="36">
        <v>4301031383</v>
      </c>
      <c r="D569" s="842">
        <v>4680115882072</v>
      </c>
      <c r="E569" s="842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86</v>
      </c>
      <c r="L569" s="37" t="s">
        <v>45</v>
      </c>
      <c r="M569" s="38" t="s">
        <v>127</v>
      </c>
      <c r="N569" s="38"/>
      <c r="O569" s="37">
        <v>60</v>
      </c>
      <c r="P569" s="1147" t="s">
        <v>911</v>
      </c>
      <c r="Q569" s="844"/>
      <c r="R569" s="844"/>
      <c r="S569" s="844"/>
      <c r="T569" s="845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909</v>
      </c>
      <c r="AD569" s="770"/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customHeight="1" x14ac:dyDescent="0.25">
      <c r="A570" s="63" t="s">
        <v>912</v>
      </c>
      <c r="B570" s="63" t="s">
        <v>913</v>
      </c>
      <c r="C570" s="36">
        <v>4301031251</v>
      </c>
      <c r="D570" s="842">
        <v>4680115882102</v>
      </c>
      <c r="E570" s="842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86</v>
      </c>
      <c r="L570" s="37" t="s">
        <v>45</v>
      </c>
      <c r="M570" s="38" t="s">
        <v>80</v>
      </c>
      <c r="N570" s="38"/>
      <c r="O570" s="37">
        <v>60</v>
      </c>
      <c r="P570" s="11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844"/>
      <c r="R570" s="844"/>
      <c r="S570" s="844"/>
      <c r="T570" s="845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903</v>
      </c>
      <c r="AD570" s="770"/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customHeight="1" x14ac:dyDescent="0.25">
      <c r="A571" s="63" t="s">
        <v>912</v>
      </c>
      <c r="B571" s="63" t="s">
        <v>914</v>
      </c>
      <c r="C571" s="36">
        <v>4301031385</v>
      </c>
      <c r="D571" s="842">
        <v>4680115882102</v>
      </c>
      <c r="E571" s="842"/>
      <c r="F571" s="62">
        <v>0.6</v>
      </c>
      <c r="G571" s="37">
        <v>8</v>
      </c>
      <c r="H571" s="62">
        <v>4.8</v>
      </c>
      <c r="I571" s="62">
        <v>6.69</v>
      </c>
      <c r="J571" s="37">
        <v>120</v>
      </c>
      <c r="K571" s="37" t="s">
        <v>86</v>
      </c>
      <c r="L571" s="37" t="s">
        <v>45</v>
      </c>
      <c r="M571" s="38" t="s">
        <v>80</v>
      </c>
      <c r="N571" s="38"/>
      <c r="O571" s="37">
        <v>60</v>
      </c>
      <c r="P571" s="1149" t="s">
        <v>915</v>
      </c>
      <c r="Q571" s="844"/>
      <c r="R571" s="844"/>
      <c r="S571" s="844"/>
      <c r="T571" s="845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916</v>
      </c>
      <c r="AD571" s="770"/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customHeight="1" x14ac:dyDescent="0.25">
      <c r="A572" s="63" t="s">
        <v>917</v>
      </c>
      <c r="B572" s="63" t="s">
        <v>918</v>
      </c>
      <c r="C572" s="36">
        <v>4301031253</v>
      </c>
      <c r="D572" s="842">
        <v>4680115882096</v>
      </c>
      <c r="E572" s="842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86</v>
      </c>
      <c r="L572" s="37" t="s">
        <v>45</v>
      </c>
      <c r="M572" s="38" t="s">
        <v>80</v>
      </c>
      <c r="N572" s="38"/>
      <c r="O572" s="37">
        <v>60</v>
      </c>
      <c r="P572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844"/>
      <c r="R572" s="844"/>
      <c r="S572" s="844"/>
      <c r="T572" s="845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906</v>
      </c>
      <c r="AD572" s="770"/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customHeight="1" x14ac:dyDescent="0.25">
      <c r="A573" s="63" t="s">
        <v>917</v>
      </c>
      <c r="B573" s="63" t="s">
        <v>919</v>
      </c>
      <c r="C573" s="36">
        <v>4301031384</v>
      </c>
      <c r="D573" s="842">
        <v>4680115882096</v>
      </c>
      <c r="E573" s="842"/>
      <c r="F573" s="62">
        <v>0.6</v>
      </c>
      <c r="G573" s="37">
        <v>8</v>
      </c>
      <c r="H573" s="62">
        <v>4.8</v>
      </c>
      <c r="I573" s="62">
        <v>6.69</v>
      </c>
      <c r="J573" s="37">
        <v>120</v>
      </c>
      <c r="K573" s="37" t="s">
        <v>86</v>
      </c>
      <c r="L573" s="37" t="s">
        <v>45</v>
      </c>
      <c r="M573" s="38" t="s">
        <v>80</v>
      </c>
      <c r="N573" s="38"/>
      <c r="O573" s="37">
        <v>60</v>
      </c>
      <c r="P573" s="1151" t="s">
        <v>920</v>
      </c>
      <c r="Q573" s="844"/>
      <c r="R573" s="844"/>
      <c r="S573" s="844"/>
      <c r="T573" s="845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8" t="s">
        <v>921</v>
      </c>
      <c r="AD573" s="770"/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x14ac:dyDescent="0.2">
      <c r="A574" s="849"/>
      <c r="B574" s="849"/>
      <c r="C574" s="849"/>
      <c r="D574" s="849"/>
      <c r="E574" s="849"/>
      <c r="F574" s="849"/>
      <c r="G574" s="849"/>
      <c r="H574" s="849"/>
      <c r="I574" s="849"/>
      <c r="J574" s="849"/>
      <c r="K574" s="849"/>
      <c r="L574" s="849"/>
      <c r="M574" s="849"/>
      <c r="N574" s="849"/>
      <c r="O574" s="850"/>
      <c r="P574" s="846" t="s">
        <v>40</v>
      </c>
      <c r="Q574" s="847"/>
      <c r="R574" s="847"/>
      <c r="S574" s="847"/>
      <c r="T574" s="847"/>
      <c r="U574" s="847"/>
      <c r="V574" s="848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  <c r="AD574" s="770"/>
    </row>
    <row r="575" spans="1:68" x14ac:dyDescent="0.2">
      <c r="A575" s="849"/>
      <c r="B575" s="849"/>
      <c r="C575" s="849"/>
      <c r="D575" s="849"/>
      <c r="E575" s="849"/>
      <c r="F575" s="849"/>
      <c r="G575" s="849"/>
      <c r="H575" s="849"/>
      <c r="I575" s="849"/>
      <c r="J575" s="849"/>
      <c r="K575" s="849"/>
      <c r="L575" s="849"/>
      <c r="M575" s="849"/>
      <c r="N575" s="849"/>
      <c r="O575" s="850"/>
      <c r="P575" s="846" t="s">
        <v>40</v>
      </c>
      <c r="Q575" s="847"/>
      <c r="R575" s="847"/>
      <c r="S575" s="847"/>
      <c r="T575" s="847"/>
      <c r="U575" s="847"/>
      <c r="V575" s="848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  <c r="AD575" s="770"/>
    </row>
    <row r="576" spans="1:68" ht="14.25" customHeight="1" x14ac:dyDescent="0.25">
      <c r="A576" s="841" t="s">
        <v>82</v>
      </c>
      <c r="B576" s="841"/>
      <c r="C576" s="841"/>
      <c r="D576" s="841"/>
      <c r="E576" s="841"/>
      <c r="F576" s="841"/>
      <c r="G576" s="841"/>
      <c r="H576" s="841"/>
      <c r="I576" s="841"/>
      <c r="J576" s="841"/>
      <c r="K576" s="841"/>
      <c r="L576" s="841"/>
      <c r="M576" s="841"/>
      <c r="N576" s="841"/>
      <c r="O576" s="841"/>
      <c r="P576" s="841"/>
      <c r="Q576" s="841"/>
      <c r="R576" s="841"/>
      <c r="S576" s="841"/>
      <c r="T576" s="841"/>
      <c r="U576" s="841"/>
      <c r="V576" s="841"/>
      <c r="W576" s="841"/>
      <c r="X576" s="841"/>
      <c r="Y576" s="841"/>
      <c r="Z576" s="841"/>
      <c r="AA576" s="66"/>
      <c r="AB576" s="66"/>
      <c r="AC576" s="80"/>
      <c r="AD576" s="770"/>
    </row>
    <row r="577" spans="1:68" ht="16.5" customHeight="1" x14ac:dyDescent="0.25">
      <c r="A577" s="63" t="s">
        <v>922</v>
      </c>
      <c r="B577" s="63" t="s">
        <v>923</v>
      </c>
      <c r="C577" s="36">
        <v>4301051230</v>
      </c>
      <c r="D577" s="842">
        <v>4607091383409</v>
      </c>
      <c r="E577" s="842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128</v>
      </c>
      <c r="L577" s="37" t="s">
        <v>45</v>
      </c>
      <c r="M577" s="38" t="s">
        <v>80</v>
      </c>
      <c r="N577" s="38"/>
      <c r="O577" s="37">
        <v>45</v>
      </c>
      <c r="P577" s="11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44"/>
      <c r="R577" s="844"/>
      <c r="S577" s="844"/>
      <c r="T577" s="845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924</v>
      </c>
      <c r="AD577" s="770"/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customHeight="1" x14ac:dyDescent="0.25">
      <c r="A578" s="63" t="s">
        <v>925</v>
      </c>
      <c r="B578" s="63" t="s">
        <v>926</v>
      </c>
      <c r="C578" s="36">
        <v>4301051231</v>
      </c>
      <c r="D578" s="842">
        <v>4607091383416</v>
      </c>
      <c r="E578" s="842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128</v>
      </c>
      <c r="L578" s="37" t="s">
        <v>45</v>
      </c>
      <c r="M578" s="38" t="s">
        <v>80</v>
      </c>
      <c r="N578" s="38"/>
      <c r="O578" s="37">
        <v>45</v>
      </c>
      <c r="P578" s="11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44"/>
      <c r="R578" s="844"/>
      <c r="S578" s="844"/>
      <c r="T578" s="845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927</v>
      </c>
      <c r="AD578" s="770"/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928</v>
      </c>
      <c r="B579" s="63" t="s">
        <v>929</v>
      </c>
      <c r="C579" s="36">
        <v>4301051058</v>
      </c>
      <c r="D579" s="842">
        <v>4680115883536</v>
      </c>
      <c r="E579" s="842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86</v>
      </c>
      <c r="L579" s="37" t="s">
        <v>45</v>
      </c>
      <c r="M579" s="38" t="s">
        <v>80</v>
      </c>
      <c r="N579" s="38"/>
      <c r="O579" s="37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44"/>
      <c r="R579" s="844"/>
      <c r="S579" s="844"/>
      <c r="T579" s="845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930</v>
      </c>
      <c r="AD579" s="770"/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49"/>
      <c r="B580" s="849"/>
      <c r="C580" s="849"/>
      <c r="D580" s="849"/>
      <c r="E580" s="849"/>
      <c r="F580" s="849"/>
      <c r="G580" s="849"/>
      <c r="H580" s="849"/>
      <c r="I580" s="849"/>
      <c r="J580" s="849"/>
      <c r="K580" s="849"/>
      <c r="L580" s="849"/>
      <c r="M580" s="849"/>
      <c r="N580" s="849"/>
      <c r="O580" s="850"/>
      <c r="P580" s="846" t="s">
        <v>40</v>
      </c>
      <c r="Q580" s="847"/>
      <c r="R580" s="847"/>
      <c r="S580" s="847"/>
      <c r="T580" s="847"/>
      <c r="U580" s="847"/>
      <c r="V580" s="848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  <c r="AD580" s="770"/>
    </row>
    <row r="581" spans="1:68" x14ac:dyDescent="0.2">
      <c r="A581" s="849"/>
      <c r="B581" s="849"/>
      <c r="C581" s="849"/>
      <c r="D581" s="849"/>
      <c r="E581" s="849"/>
      <c r="F581" s="849"/>
      <c r="G581" s="849"/>
      <c r="H581" s="849"/>
      <c r="I581" s="849"/>
      <c r="J581" s="849"/>
      <c r="K581" s="849"/>
      <c r="L581" s="849"/>
      <c r="M581" s="849"/>
      <c r="N581" s="849"/>
      <c r="O581" s="850"/>
      <c r="P581" s="846" t="s">
        <v>40</v>
      </c>
      <c r="Q581" s="847"/>
      <c r="R581" s="847"/>
      <c r="S581" s="847"/>
      <c r="T581" s="847"/>
      <c r="U581" s="847"/>
      <c r="V581" s="848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  <c r="AD581" s="770"/>
    </row>
    <row r="582" spans="1:68" ht="14.25" customHeight="1" x14ac:dyDescent="0.25">
      <c r="A582" s="841" t="s">
        <v>223</v>
      </c>
      <c r="B582" s="841"/>
      <c r="C582" s="841"/>
      <c r="D582" s="841"/>
      <c r="E582" s="841"/>
      <c r="F582" s="841"/>
      <c r="G582" s="841"/>
      <c r="H582" s="841"/>
      <c r="I582" s="841"/>
      <c r="J582" s="841"/>
      <c r="K582" s="841"/>
      <c r="L582" s="841"/>
      <c r="M582" s="841"/>
      <c r="N582" s="841"/>
      <c r="O582" s="841"/>
      <c r="P582" s="841"/>
      <c r="Q582" s="841"/>
      <c r="R582" s="841"/>
      <c r="S582" s="841"/>
      <c r="T582" s="841"/>
      <c r="U582" s="841"/>
      <c r="V582" s="841"/>
      <c r="W582" s="841"/>
      <c r="X582" s="841"/>
      <c r="Y582" s="841"/>
      <c r="Z582" s="841"/>
      <c r="AA582" s="66"/>
      <c r="AB582" s="66"/>
      <c r="AC582" s="80"/>
      <c r="AD582" s="770"/>
    </row>
    <row r="583" spans="1:68" ht="16.5" customHeight="1" x14ac:dyDescent="0.25">
      <c r="A583" s="63" t="s">
        <v>931</v>
      </c>
      <c r="B583" s="63" t="s">
        <v>932</v>
      </c>
      <c r="C583" s="36">
        <v>4301060363</v>
      </c>
      <c r="D583" s="842">
        <v>4680115885035</v>
      </c>
      <c r="E583" s="842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128</v>
      </c>
      <c r="L583" s="37" t="s">
        <v>45</v>
      </c>
      <c r="M583" s="38" t="s">
        <v>80</v>
      </c>
      <c r="N583" s="38"/>
      <c r="O583" s="37">
        <v>35</v>
      </c>
      <c r="P583" s="11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44"/>
      <c r="R583" s="844"/>
      <c r="S583" s="844"/>
      <c r="T583" s="845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933</v>
      </c>
      <c r="AD583" s="770"/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934</v>
      </c>
      <c r="B584" s="63" t="s">
        <v>935</v>
      </c>
      <c r="C584" s="36">
        <v>4301060436</v>
      </c>
      <c r="D584" s="842">
        <v>4680115885936</v>
      </c>
      <c r="E584" s="842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128</v>
      </c>
      <c r="L584" s="37" t="s">
        <v>45</v>
      </c>
      <c r="M584" s="38" t="s">
        <v>80</v>
      </c>
      <c r="N584" s="38"/>
      <c r="O584" s="37">
        <v>35</v>
      </c>
      <c r="P584" s="1156" t="s">
        <v>936</v>
      </c>
      <c r="Q584" s="844"/>
      <c r="R584" s="844"/>
      <c r="S584" s="844"/>
      <c r="T584" s="845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933</v>
      </c>
      <c r="AD584" s="770"/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49"/>
      <c r="B585" s="849"/>
      <c r="C585" s="849"/>
      <c r="D585" s="849"/>
      <c r="E585" s="849"/>
      <c r="F585" s="849"/>
      <c r="G585" s="849"/>
      <c r="H585" s="849"/>
      <c r="I585" s="849"/>
      <c r="J585" s="849"/>
      <c r="K585" s="849"/>
      <c r="L585" s="849"/>
      <c r="M585" s="849"/>
      <c r="N585" s="849"/>
      <c r="O585" s="850"/>
      <c r="P585" s="846" t="s">
        <v>40</v>
      </c>
      <c r="Q585" s="847"/>
      <c r="R585" s="847"/>
      <c r="S585" s="847"/>
      <c r="T585" s="847"/>
      <c r="U585" s="847"/>
      <c r="V585" s="848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  <c r="AD585" s="770"/>
    </row>
    <row r="586" spans="1:68" x14ac:dyDescent="0.2">
      <c r="A586" s="849"/>
      <c r="B586" s="849"/>
      <c r="C586" s="849"/>
      <c r="D586" s="849"/>
      <c r="E586" s="849"/>
      <c r="F586" s="849"/>
      <c r="G586" s="849"/>
      <c r="H586" s="849"/>
      <c r="I586" s="849"/>
      <c r="J586" s="849"/>
      <c r="K586" s="849"/>
      <c r="L586" s="849"/>
      <c r="M586" s="849"/>
      <c r="N586" s="849"/>
      <c r="O586" s="850"/>
      <c r="P586" s="846" t="s">
        <v>40</v>
      </c>
      <c r="Q586" s="847"/>
      <c r="R586" s="847"/>
      <c r="S586" s="847"/>
      <c r="T586" s="847"/>
      <c r="U586" s="847"/>
      <c r="V586" s="848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  <c r="AD586" s="770"/>
    </row>
    <row r="587" spans="1:68" ht="27.75" customHeight="1" x14ac:dyDescent="0.2">
      <c r="A587" s="839" t="s">
        <v>937</v>
      </c>
      <c r="B587" s="839"/>
      <c r="C587" s="839"/>
      <c r="D587" s="839"/>
      <c r="E587" s="839"/>
      <c r="F587" s="839"/>
      <c r="G587" s="839"/>
      <c r="H587" s="839"/>
      <c r="I587" s="839"/>
      <c r="J587" s="839"/>
      <c r="K587" s="839"/>
      <c r="L587" s="839"/>
      <c r="M587" s="839"/>
      <c r="N587" s="839"/>
      <c r="O587" s="839"/>
      <c r="P587" s="839"/>
      <c r="Q587" s="839"/>
      <c r="R587" s="839"/>
      <c r="S587" s="839"/>
      <c r="T587" s="839"/>
      <c r="U587" s="839"/>
      <c r="V587" s="839"/>
      <c r="W587" s="839"/>
      <c r="X587" s="839"/>
      <c r="Y587" s="839"/>
      <c r="Z587" s="839"/>
      <c r="AA587" s="54"/>
      <c r="AB587" s="54"/>
      <c r="AC587" s="54"/>
      <c r="AD587" s="770"/>
    </row>
    <row r="588" spans="1:68" ht="16.5" customHeight="1" x14ac:dyDescent="0.25">
      <c r="A588" s="840" t="s">
        <v>937</v>
      </c>
      <c r="B588" s="840"/>
      <c r="C588" s="840"/>
      <c r="D588" s="840"/>
      <c r="E588" s="840"/>
      <c r="F588" s="840"/>
      <c r="G588" s="840"/>
      <c r="H588" s="840"/>
      <c r="I588" s="840"/>
      <c r="J588" s="840"/>
      <c r="K588" s="840"/>
      <c r="L588" s="840"/>
      <c r="M588" s="840"/>
      <c r="N588" s="840"/>
      <c r="O588" s="840"/>
      <c r="P588" s="840"/>
      <c r="Q588" s="840"/>
      <c r="R588" s="840"/>
      <c r="S588" s="840"/>
      <c r="T588" s="840"/>
      <c r="U588" s="840"/>
      <c r="V588" s="840"/>
      <c r="W588" s="840"/>
      <c r="X588" s="840"/>
      <c r="Y588" s="840"/>
      <c r="Z588" s="840"/>
      <c r="AA588" s="65"/>
      <c r="AB588" s="65"/>
      <c r="AC588" s="79"/>
      <c r="AD588" s="770"/>
    </row>
    <row r="589" spans="1:68" ht="14.25" customHeight="1" x14ac:dyDescent="0.25">
      <c r="A589" s="841" t="s">
        <v>123</v>
      </c>
      <c r="B589" s="841"/>
      <c r="C589" s="841"/>
      <c r="D589" s="841"/>
      <c r="E589" s="841"/>
      <c r="F589" s="841"/>
      <c r="G589" s="841"/>
      <c r="H589" s="841"/>
      <c r="I589" s="841"/>
      <c r="J589" s="841"/>
      <c r="K589" s="841"/>
      <c r="L589" s="841"/>
      <c r="M589" s="841"/>
      <c r="N589" s="841"/>
      <c r="O589" s="841"/>
      <c r="P589" s="841"/>
      <c r="Q589" s="841"/>
      <c r="R589" s="841"/>
      <c r="S589" s="841"/>
      <c r="T589" s="841"/>
      <c r="U589" s="841"/>
      <c r="V589" s="841"/>
      <c r="W589" s="841"/>
      <c r="X589" s="841"/>
      <c r="Y589" s="841"/>
      <c r="Z589" s="841"/>
      <c r="AA589" s="66"/>
      <c r="AB589" s="66"/>
      <c r="AC589" s="80"/>
      <c r="AD589" s="770"/>
    </row>
    <row r="590" spans="1:68" ht="27" customHeight="1" x14ac:dyDescent="0.25">
      <c r="A590" s="63" t="s">
        <v>938</v>
      </c>
      <c r="B590" s="63" t="s">
        <v>939</v>
      </c>
      <c r="C590" s="36">
        <v>4301011763</v>
      </c>
      <c r="D590" s="842">
        <v>4640242181011</v>
      </c>
      <c r="E590" s="842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128</v>
      </c>
      <c r="L590" s="37" t="s">
        <v>45</v>
      </c>
      <c r="M590" s="38" t="s">
        <v>131</v>
      </c>
      <c r="N590" s="38"/>
      <c r="O590" s="37">
        <v>55</v>
      </c>
      <c r="P590" s="1157" t="s">
        <v>940</v>
      </c>
      <c r="Q590" s="844"/>
      <c r="R590" s="844"/>
      <c r="S590" s="844"/>
      <c r="T590" s="845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941</v>
      </c>
      <c r="AD590" s="770"/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customHeight="1" x14ac:dyDescent="0.25">
      <c r="A591" s="63" t="s">
        <v>942</v>
      </c>
      <c r="B591" s="63" t="s">
        <v>943</v>
      </c>
      <c r="C591" s="36">
        <v>4301011585</v>
      </c>
      <c r="D591" s="842">
        <v>4640242180441</v>
      </c>
      <c r="E591" s="842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128</v>
      </c>
      <c r="L591" s="37" t="s">
        <v>45</v>
      </c>
      <c r="M591" s="38" t="s">
        <v>127</v>
      </c>
      <c r="N591" s="38"/>
      <c r="O591" s="37">
        <v>50</v>
      </c>
      <c r="P591" s="1158" t="s">
        <v>944</v>
      </c>
      <c r="Q591" s="844"/>
      <c r="R591" s="844"/>
      <c r="S591" s="844"/>
      <c r="T591" s="845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945</v>
      </c>
      <c r="AD591" s="770"/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customHeight="1" x14ac:dyDescent="0.25">
      <c r="A592" s="63" t="s">
        <v>946</v>
      </c>
      <c r="B592" s="63" t="s">
        <v>947</v>
      </c>
      <c r="C592" s="36">
        <v>4301011584</v>
      </c>
      <c r="D592" s="842">
        <v>4640242180564</v>
      </c>
      <c r="E592" s="842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128</v>
      </c>
      <c r="L592" s="37" t="s">
        <v>45</v>
      </c>
      <c r="M592" s="38" t="s">
        <v>127</v>
      </c>
      <c r="N592" s="38"/>
      <c r="O592" s="37">
        <v>50</v>
      </c>
      <c r="P592" s="1159" t="s">
        <v>948</v>
      </c>
      <c r="Q592" s="844"/>
      <c r="R592" s="844"/>
      <c r="S592" s="844"/>
      <c r="T592" s="845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949</v>
      </c>
      <c r="AD592" s="770"/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customHeight="1" x14ac:dyDescent="0.25">
      <c r="A593" s="63" t="s">
        <v>950</v>
      </c>
      <c r="B593" s="63" t="s">
        <v>951</v>
      </c>
      <c r="C593" s="36">
        <v>4301011762</v>
      </c>
      <c r="D593" s="842">
        <v>4640242180922</v>
      </c>
      <c r="E593" s="842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128</v>
      </c>
      <c r="L593" s="37" t="s">
        <v>45</v>
      </c>
      <c r="M593" s="38" t="s">
        <v>127</v>
      </c>
      <c r="N593" s="38"/>
      <c r="O593" s="37">
        <v>55</v>
      </c>
      <c r="P593" s="1160" t="s">
        <v>952</v>
      </c>
      <c r="Q593" s="844"/>
      <c r="R593" s="844"/>
      <c r="S593" s="844"/>
      <c r="T593" s="845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953</v>
      </c>
      <c r="AD593" s="770"/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customHeight="1" x14ac:dyDescent="0.25">
      <c r="A594" s="63" t="s">
        <v>954</v>
      </c>
      <c r="B594" s="63" t="s">
        <v>955</v>
      </c>
      <c r="C594" s="36">
        <v>4301011764</v>
      </c>
      <c r="D594" s="842">
        <v>4640242181189</v>
      </c>
      <c r="E594" s="842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86</v>
      </c>
      <c r="L594" s="37" t="s">
        <v>45</v>
      </c>
      <c r="M594" s="38" t="s">
        <v>131</v>
      </c>
      <c r="N594" s="38"/>
      <c r="O594" s="37">
        <v>55</v>
      </c>
      <c r="P594" s="1161" t="s">
        <v>956</v>
      </c>
      <c r="Q594" s="844"/>
      <c r="R594" s="844"/>
      <c r="S594" s="844"/>
      <c r="T594" s="845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941</v>
      </c>
      <c r="AD594" s="770"/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customHeight="1" x14ac:dyDescent="0.25">
      <c r="A595" s="63" t="s">
        <v>957</v>
      </c>
      <c r="B595" s="63" t="s">
        <v>958</v>
      </c>
      <c r="C595" s="36">
        <v>4301011551</v>
      </c>
      <c r="D595" s="842">
        <v>4640242180038</v>
      </c>
      <c r="E595" s="842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86</v>
      </c>
      <c r="L595" s="37" t="s">
        <v>45</v>
      </c>
      <c r="M595" s="38" t="s">
        <v>127</v>
      </c>
      <c r="N595" s="38"/>
      <c r="O595" s="37">
        <v>50</v>
      </c>
      <c r="P595" s="1162" t="s">
        <v>959</v>
      </c>
      <c r="Q595" s="844"/>
      <c r="R595" s="844"/>
      <c r="S595" s="844"/>
      <c r="T595" s="845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949</v>
      </c>
      <c r="AD595" s="770"/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customHeight="1" x14ac:dyDescent="0.25">
      <c r="A596" s="63" t="s">
        <v>960</v>
      </c>
      <c r="B596" s="63" t="s">
        <v>961</v>
      </c>
      <c r="C596" s="36">
        <v>4301011765</v>
      </c>
      <c r="D596" s="842">
        <v>4640242181172</v>
      </c>
      <c r="E596" s="842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86</v>
      </c>
      <c r="L596" s="37" t="s">
        <v>45</v>
      </c>
      <c r="M596" s="38" t="s">
        <v>127</v>
      </c>
      <c r="N596" s="38"/>
      <c r="O596" s="37">
        <v>55</v>
      </c>
      <c r="P596" s="1163" t="s">
        <v>962</v>
      </c>
      <c r="Q596" s="844"/>
      <c r="R596" s="844"/>
      <c r="S596" s="844"/>
      <c r="T596" s="845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953</v>
      </c>
      <c r="AD596" s="770"/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x14ac:dyDescent="0.2">
      <c r="A597" s="849"/>
      <c r="B597" s="849"/>
      <c r="C597" s="849"/>
      <c r="D597" s="849"/>
      <c r="E597" s="849"/>
      <c r="F597" s="849"/>
      <c r="G597" s="849"/>
      <c r="H597" s="849"/>
      <c r="I597" s="849"/>
      <c r="J597" s="849"/>
      <c r="K597" s="849"/>
      <c r="L597" s="849"/>
      <c r="M597" s="849"/>
      <c r="N597" s="849"/>
      <c r="O597" s="850"/>
      <c r="P597" s="846" t="s">
        <v>40</v>
      </c>
      <c r="Q597" s="847"/>
      <c r="R597" s="847"/>
      <c r="S597" s="847"/>
      <c r="T597" s="847"/>
      <c r="U597" s="847"/>
      <c r="V597" s="848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  <c r="AD597" s="770"/>
    </row>
    <row r="598" spans="1:68" x14ac:dyDescent="0.2">
      <c r="A598" s="849"/>
      <c r="B598" s="849"/>
      <c r="C598" s="849"/>
      <c r="D598" s="849"/>
      <c r="E598" s="849"/>
      <c r="F598" s="849"/>
      <c r="G598" s="849"/>
      <c r="H598" s="849"/>
      <c r="I598" s="849"/>
      <c r="J598" s="849"/>
      <c r="K598" s="849"/>
      <c r="L598" s="849"/>
      <c r="M598" s="849"/>
      <c r="N598" s="849"/>
      <c r="O598" s="850"/>
      <c r="P598" s="846" t="s">
        <v>40</v>
      </c>
      <c r="Q598" s="847"/>
      <c r="R598" s="847"/>
      <c r="S598" s="847"/>
      <c r="T598" s="847"/>
      <c r="U598" s="847"/>
      <c r="V598" s="848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  <c r="AD598" s="770"/>
    </row>
    <row r="599" spans="1:68" ht="14.25" customHeight="1" x14ac:dyDescent="0.25">
      <c r="A599" s="841" t="s">
        <v>177</v>
      </c>
      <c r="B599" s="841"/>
      <c r="C599" s="841"/>
      <c r="D599" s="841"/>
      <c r="E599" s="841"/>
      <c r="F599" s="841"/>
      <c r="G599" s="841"/>
      <c r="H599" s="841"/>
      <c r="I599" s="841"/>
      <c r="J599" s="841"/>
      <c r="K599" s="841"/>
      <c r="L599" s="841"/>
      <c r="M599" s="841"/>
      <c r="N599" s="841"/>
      <c r="O599" s="841"/>
      <c r="P599" s="841"/>
      <c r="Q599" s="841"/>
      <c r="R599" s="841"/>
      <c r="S599" s="841"/>
      <c r="T599" s="841"/>
      <c r="U599" s="841"/>
      <c r="V599" s="841"/>
      <c r="W599" s="841"/>
      <c r="X599" s="841"/>
      <c r="Y599" s="841"/>
      <c r="Z599" s="841"/>
      <c r="AA599" s="66"/>
      <c r="AB599" s="66"/>
      <c r="AC599" s="80"/>
      <c r="AD599" s="770"/>
    </row>
    <row r="600" spans="1:68" ht="16.5" customHeight="1" x14ac:dyDescent="0.25">
      <c r="A600" s="63" t="s">
        <v>963</v>
      </c>
      <c r="B600" s="63" t="s">
        <v>964</v>
      </c>
      <c r="C600" s="36">
        <v>4301020269</v>
      </c>
      <c r="D600" s="842">
        <v>4640242180519</v>
      </c>
      <c r="E600" s="842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128</v>
      </c>
      <c r="L600" s="37" t="s">
        <v>45</v>
      </c>
      <c r="M600" s="38" t="s">
        <v>131</v>
      </c>
      <c r="N600" s="38"/>
      <c r="O600" s="37">
        <v>50</v>
      </c>
      <c r="P600" s="1164" t="s">
        <v>965</v>
      </c>
      <c r="Q600" s="844"/>
      <c r="R600" s="844"/>
      <c r="S600" s="844"/>
      <c r="T600" s="845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927</v>
      </c>
      <c r="AD600" s="770"/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966</v>
      </c>
      <c r="B601" s="63" t="s">
        <v>967</v>
      </c>
      <c r="C601" s="36">
        <v>4301020260</v>
      </c>
      <c r="D601" s="842">
        <v>4640242180526</v>
      </c>
      <c r="E601" s="842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128</v>
      </c>
      <c r="L601" s="37" t="s">
        <v>45</v>
      </c>
      <c r="M601" s="38" t="s">
        <v>127</v>
      </c>
      <c r="N601" s="38"/>
      <c r="O601" s="37">
        <v>50</v>
      </c>
      <c r="P601" s="1165" t="s">
        <v>968</v>
      </c>
      <c r="Q601" s="844"/>
      <c r="R601" s="844"/>
      <c r="S601" s="844"/>
      <c r="T601" s="845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927</v>
      </c>
      <c r="AD601" s="770"/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969</v>
      </c>
      <c r="B602" s="63" t="s">
        <v>970</v>
      </c>
      <c r="C602" s="36">
        <v>4301020309</v>
      </c>
      <c r="D602" s="842">
        <v>4640242180090</v>
      </c>
      <c r="E602" s="842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128</v>
      </c>
      <c r="L602" s="37" t="s">
        <v>45</v>
      </c>
      <c r="M602" s="38" t="s">
        <v>127</v>
      </c>
      <c r="N602" s="38"/>
      <c r="O602" s="37">
        <v>50</v>
      </c>
      <c r="P602" s="1166" t="s">
        <v>971</v>
      </c>
      <c r="Q602" s="844"/>
      <c r="R602" s="844"/>
      <c r="S602" s="844"/>
      <c r="T602" s="845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972</v>
      </c>
      <c r="AD602" s="770"/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973</v>
      </c>
      <c r="B603" s="63" t="s">
        <v>974</v>
      </c>
      <c r="C603" s="36">
        <v>4301020295</v>
      </c>
      <c r="D603" s="842">
        <v>4640242181363</v>
      </c>
      <c r="E603" s="842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86</v>
      </c>
      <c r="L603" s="37" t="s">
        <v>45</v>
      </c>
      <c r="M603" s="38" t="s">
        <v>127</v>
      </c>
      <c r="N603" s="38"/>
      <c r="O603" s="37">
        <v>50</v>
      </c>
      <c r="P603" s="1167" t="s">
        <v>975</v>
      </c>
      <c r="Q603" s="844"/>
      <c r="R603" s="844"/>
      <c r="S603" s="844"/>
      <c r="T603" s="845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972</v>
      </c>
      <c r="AD603" s="770"/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49"/>
      <c r="B604" s="849"/>
      <c r="C604" s="849"/>
      <c r="D604" s="849"/>
      <c r="E604" s="849"/>
      <c r="F604" s="849"/>
      <c r="G604" s="849"/>
      <c r="H604" s="849"/>
      <c r="I604" s="849"/>
      <c r="J604" s="849"/>
      <c r="K604" s="849"/>
      <c r="L604" s="849"/>
      <c r="M604" s="849"/>
      <c r="N604" s="849"/>
      <c r="O604" s="850"/>
      <c r="P604" s="846" t="s">
        <v>40</v>
      </c>
      <c r="Q604" s="847"/>
      <c r="R604" s="847"/>
      <c r="S604" s="847"/>
      <c r="T604" s="847"/>
      <c r="U604" s="847"/>
      <c r="V604" s="848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  <c r="AD604" s="770"/>
    </row>
    <row r="605" spans="1:68" x14ac:dyDescent="0.2">
      <c r="A605" s="849"/>
      <c r="B605" s="849"/>
      <c r="C605" s="849"/>
      <c r="D605" s="849"/>
      <c r="E605" s="849"/>
      <c r="F605" s="849"/>
      <c r="G605" s="849"/>
      <c r="H605" s="849"/>
      <c r="I605" s="849"/>
      <c r="J605" s="849"/>
      <c r="K605" s="849"/>
      <c r="L605" s="849"/>
      <c r="M605" s="849"/>
      <c r="N605" s="849"/>
      <c r="O605" s="850"/>
      <c r="P605" s="846" t="s">
        <v>40</v>
      </c>
      <c r="Q605" s="847"/>
      <c r="R605" s="847"/>
      <c r="S605" s="847"/>
      <c r="T605" s="847"/>
      <c r="U605" s="847"/>
      <c r="V605" s="848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  <c r="AD605" s="770"/>
    </row>
    <row r="606" spans="1:68" ht="14.25" customHeight="1" x14ac:dyDescent="0.25">
      <c r="A606" s="841" t="s">
        <v>76</v>
      </c>
      <c r="B606" s="841"/>
      <c r="C606" s="841"/>
      <c r="D606" s="841"/>
      <c r="E606" s="841"/>
      <c r="F606" s="841"/>
      <c r="G606" s="841"/>
      <c r="H606" s="841"/>
      <c r="I606" s="841"/>
      <c r="J606" s="841"/>
      <c r="K606" s="841"/>
      <c r="L606" s="841"/>
      <c r="M606" s="841"/>
      <c r="N606" s="841"/>
      <c r="O606" s="841"/>
      <c r="P606" s="841"/>
      <c r="Q606" s="841"/>
      <c r="R606" s="841"/>
      <c r="S606" s="841"/>
      <c r="T606" s="841"/>
      <c r="U606" s="841"/>
      <c r="V606" s="841"/>
      <c r="W606" s="841"/>
      <c r="X606" s="841"/>
      <c r="Y606" s="841"/>
      <c r="Z606" s="841"/>
      <c r="AA606" s="66"/>
      <c r="AB606" s="66"/>
      <c r="AC606" s="80"/>
      <c r="AD606" s="770"/>
    </row>
    <row r="607" spans="1:68" ht="27" customHeight="1" x14ac:dyDescent="0.25">
      <c r="A607" s="63" t="s">
        <v>976</v>
      </c>
      <c r="B607" s="63" t="s">
        <v>977</v>
      </c>
      <c r="C607" s="36">
        <v>4301031280</v>
      </c>
      <c r="D607" s="842">
        <v>4640242180816</v>
      </c>
      <c r="E607" s="842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86</v>
      </c>
      <c r="L607" s="37" t="s">
        <v>45</v>
      </c>
      <c r="M607" s="38" t="s">
        <v>80</v>
      </c>
      <c r="N607" s="38"/>
      <c r="O607" s="37">
        <v>40</v>
      </c>
      <c r="P607" s="1168" t="s">
        <v>978</v>
      </c>
      <c r="Q607" s="844"/>
      <c r="R607" s="844"/>
      <c r="S607" s="844"/>
      <c r="T607" s="845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979</v>
      </c>
      <c r="AD607" s="770"/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customHeight="1" x14ac:dyDescent="0.25">
      <c r="A608" s="63" t="s">
        <v>980</v>
      </c>
      <c r="B608" s="63" t="s">
        <v>981</v>
      </c>
      <c r="C608" s="36">
        <v>4301031244</v>
      </c>
      <c r="D608" s="842">
        <v>4640242180595</v>
      </c>
      <c r="E608" s="842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86</v>
      </c>
      <c r="L608" s="37" t="s">
        <v>45</v>
      </c>
      <c r="M608" s="38" t="s">
        <v>80</v>
      </c>
      <c r="N608" s="38"/>
      <c r="O608" s="37">
        <v>40</v>
      </c>
      <c r="P608" s="1169" t="s">
        <v>982</v>
      </c>
      <c r="Q608" s="844"/>
      <c r="R608" s="844"/>
      <c r="S608" s="844"/>
      <c r="T608" s="845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983</v>
      </c>
      <c r="AD608" s="770"/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customHeight="1" x14ac:dyDescent="0.25">
      <c r="A609" s="63" t="s">
        <v>984</v>
      </c>
      <c r="B609" s="63" t="s">
        <v>985</v>
      </c>
      <c r="C609" s="36">
        <v>4301031289</v>
      </c>
      <c r="D609" s="842">
        <v>4640242181615</v>
      </c>
      <c r="E609" s="842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86</v>
      </c>
      <c r="L609" s="37" t="s">
        <v>45</v>
      </c>
      <c r="M609" s="38" t="s">
        <v>80</v>
      </c>
      <c r="N609" s="38"/>
      <c r="O609" s="37">
        <v>45</v>
      </c>
      <c r="P609" s="1170" t="s">
        <v>986</v>
      </c>
      <c r="Q609" s="844"/>
      <c r="R609" s="844"/>
      <c r="S609" s="844"/>
      <c r="T609" s="845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987</v>
      </c>
      <c r="AD609" s="770"/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customHeight="1" x14ac:dyDescent="0.25">
      <c r="A610" s="63" t="s">
        <v>988</v>
      </c>
      <c r="B610" s="63" t="s">
        <v>989</v>
      </c>
      <c r="C610" s="36">
        <v>4301031285</v>
      </c>
      <c r="D610" s="842">
        <v>4640242181639</v>
      </c>
      <c r="E610" s="842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86</v>
      </c>
      <c r="L610" s="37" t="s">
        <v>45</v>
      </c>
      <c r="M610" s="38" t="s">
        <v>80</v>
      </c>
      <c r="N610" s="38"/>
      <c r="O610" s="37">
        <v>45</v>
      </c>
      <c r="P610" s="1171" t="s">
        <v>990</v>
      </c>
      <c r="Q610" s="844"/>
      <c r="R610" s="844"/>
      <c r="S610" s="844"/>
      <c r="T610" s="845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991</v>
      </c>
      <c r="AD610" s="770"/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customHeight="1" x14ac:dyDescent="0.25">
      <c r="A611" s="63" t="s">
        <v>992</v>
      </c>
      <c r="B611" s="63" t="s">
        <v>993</v>
      </c>
      <c r="C611" s="36">
        <v>4301031287</v>
      </c>
      <c r="D611" s="842">
        <v>4640242181622</v>
      </c>
      <c r="E611" s="842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86</v>
      </c>
      <c r="L611" s="37" t="s">
        <v>45</v>
      </c>
      <c r="M611" s="38" t="s">
        <v>80</v>
      </c>
      <c r="N611" s="38"/>
      <c r="O611" s="37">
        <v>45</v>
      </c>
      <c r="P611" s="1172" t="s">
        <v>994</v>
      </c>
      <c r="Q611" s="844"/>
      <c r="R611" s="844"/>
      <c r="S611" s="844"/>
      <c r="T611" s="845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995</v>
      </c>
      <c r="AD611" s="770"/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customHeight="1" x14ac:dyDescent="0.25">
      <c r="A612" s="63" t="s">
        <v>996</v>
      </c>
      <c r="B612" s="63" t="s">
        <v>997</v>
      </c>
      <c r="C612" s="36">
        <v>4301031203</v>
      </c>
      <c r="D612" s="842">
        <v>4640242180908</v>
      </c>
      <c r="E612" s="842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81</v>
      </c>
      <c r="L612" s="37" t="s">
        <v>45</v>
      </c>
      <c r="M612" s="38" t="s">
        <v>80</v>
      </c>
      <c r="N612" s="38"/>
      <c r="O612" s="37">
        <v>40</v>
      </c>
      <c r="P612" s="1173" t="s">
        <v>998</v>
      </c>
      <c r="Q612" s="844"/>
      <c r="R612" s="844"/>
      <c r="S612" s="844"/>
      <c r="T612" s="845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979</v>
      </c>
      <c r="AD612" s="770"/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customHeight="1" x14ac:dyDescent="0.25">
      <c r="A613" s="63" t="s">
        <v>999</v>
      </c>
      <c r="B613" s="63" t="s">
        <v>1000</v>
      </c>
      <c r="C613" s="36">
        <v>4301031200</v>
      </c>
      <c r="D613" s="842">
        <v>4640242180489</v>
      </c>
      <c r="E613" s="842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81</v>
      </c>
      <c r="L613" s="37" t="s">
        <v>45</v>
      </c>
      <c r="M613" s="38" t="s">
        <v>80</v>
      </c>
      <c r="N613" s="38"/>
      <c r="O613" s="37">
        <v>40</v>
      </c>
      <c r="P613" s="1174" t="s">
        <v>1001</v>
      </c>
      <c r="Q613" s="844"/>
      <c r="R613" s="844"/>
      <c r="S613" s="844"/>
      <c r="T613" s="845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983</v>
      </c>
      <c r="AD613" s="770"/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x14ac:dyDescent="0.2">
      <c r="A614" s="849"/>
      <c r="B614" s="849"/>
      <c r="C614" s="849"/>
      <c r="D614" s="849"/>
      <c r="E614" s="849"/>
      <c r="F614" s="849"/>
      <c r="G614" s="849"/>
      <c r="H614" s="849"/>
      <c r="I614" s="849"/>
      <c r="J614" s="849"/>
      <c r="K614" s="849"/>
      <c r="L614" s="849"/>
      <c r="M614" s="849"/>
      <c r="N614" s="849"/>
      <c r="O614" s="850"/>
      <c r="P614" s="846" t="s">
        <v>40</v>
      </c>
      <c r="Q614" s="847"/>
      <c r="R614" s="847"/>
      <c r="S614" s="847"/>
      <c r="T614" s="847"/>
      <c r="U614" s="847"/>
      <c r="V614" s="848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  <c r="AD614" s="770"/>
    </row>
    <row r="615" spans="1:68" x14ac:dyDescent="0.2">
      <c r="A615" s="849"/>
      <c r="B615" s="849"/>
      <c r="C615" s="849"/>
      <c r="D615" s="849"/>
      <c r="E615" s="849"/>
      <c r="F615" s="849"/>
      <c r="G615" s="849"/>
      <c r="H615" s="849"/>
      <c r="I615" s="849"/>
      <c r="J615" s="849"/>
      <c r="K615" s="849"/>
      <c r="L615" s="849"/>
      <c r="M615" s="849"/>
      <c r="N615" s="849"/>
      <c r="O615" s="850"/>
      <c r="P615" s="846" t="s">
        <v>40</v>
      </c>
      <c r="Q615" s="847"/>
      <c r="R615" s="847"/>
      <c r="S615" s="847"/>
      <c r="T615" s="847"/>
      <c r="U615" s="847"/>
      <c r="V615" s="848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  <c r="AD615" s="770"/>
    </row>
    <row r="616" spans="1:68" ht="14.25" customHeight="1" x14ac:dyDescent="0.25">
      <c r="A616" s="841" t="s">
        <v>82</v>
      </c>
      <c r="B616" s="841"/>
      <c r="C616" s="841"/>
      <c r="D616" s="841"/>
      <c r="E616" s="841"/>
      <c r="F616" s="841"/>
      <c r="G616" s="841"/>
      <c r="H616" s="841"/>
      <c r="I616" s="841"/>
      <c r="J616" s="841"/>
      <c r="K616" s="841"/>
      <c r="L616" s="841"/>
      <c r="M616" s="841"/>
      <c r="N616" s="841"/>
      <c r="O616" s="841"/>
      <c r="P616" s="841"/>
      <c r="Q616" s="841"/>
      <c r="R616" s="841"/>
      <c r="S616" s="841"/>
      <c r="T616" s="841"/>
      <c r="U616" s="841"/>
      <c r="V616" s="841"/>
      <c r="W616" s="841"/>
      <c r="X616" s="841"/>
      <c r="Y616" s="841"/>
      <c r="Z616" s="841"/>
      <c r="AA616" s="66"/>
      <c r="AB616" s="66"/>
      <c r="AC616" s="80"/>
      <c r="AD616" s="770"/>
    </row>
    <row r="617" spans="1:68" ht="27" customHeight="1" x14ac:dyDescent="0.25">
      <c r="A617" s="63" t="s">
        <v>1002</v>
      </c>
      <c r="B617" s="63" t="s">
        <v>1003</v>
      </c>
      <c r="C617" s="36">
        <v>4301051746</v>
      </c>
      <c r="D617" s="842">
        <v>4640242180533</v>
      </c>
      <c r="E617" s="842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128</v>
      </c>
      <c r="L617" s="37" t="s">
        <v>45</v>
      </c>
      <c r="M617" s="38" t="s">
        <v>131</v>
      </c>
      <c r="N617" s="38"/>
      <c r="O617" s="37">
        <v>40</v>
      </c>
      <c r="P617" s="1175" t="s">
        <v>1004</v>
      </c>
      <c r="Q617" s="844"/>
      <c r="R617" s="844"/>
      <c r="S617" s="844"/>
      <c r="T617" s="845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1005</v>
      </c>
      <c r="AD617" s="770"/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customHeight="1" x14ac:dyDescent="0.25">
      <c r="A618" s="63" t="s">
        <v>1002</v>
      </c>
      <c r="B618" s="63" t="s">
        <v>1006</v>
      </c>
      <c r="C618" s="36">
        <v>4301051887</v>
      </c>
      <c r="D618" s="842">
        <v>4640242180533</v>
      </c>
      <c r="E618" s="842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128</v>
      </c>
      <c r="L618" s="37" t="s">
        <v>45</v>
      </c>
      <c r="M618" s="38" t="s">
        <v>131</v>
      </c>
      <c r="N618" s="38"/>
      <c r="O618" s="37">
        <v>45</v>
      </c>
      <c r="P618" s="1176" t="s">
        <v>1007</v>
      </c>
      <c r="Q618" s="844"/>
      <c r="R618" s="844"/>
      <c r="S618" s="844"/>
      <c r="T618" s="845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1005</v>
      </c>
      <c r="AD618" s="770"/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customHeight="1" x14ac:dyDescent="0.25">
      <c r="A619" s="63" t="s">
        <v>1008</v>
      </c>
      <c r="B619" s="63" t="s">
        <v>1009</v>
      </c>
      <c r="C619" s="36">
        <v>4301051510</v>
      </c>
      <c r="D619" s="842">
        <v>4640242180540</v>
      </c>
      <c r="E619" s="842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128</v>
      </c>
      <c r="L619" s="37" t="s">
        <v>45</v>
      </c>
      <c r="M619" s="38" t="s">
        <v>80</v>
      </c>
      <c r="N619" s="38"/>
      <c r="O619" s="37">
        <v>30</v>
      </c>
      <c r="P619" s="1177" t="s">
        <v>1010</v>
      </c>
      <c r="Q619" s="844"/>
      <c r="R619" s="844"/>
      <c r="S619" s="844"/>
      <c r="T619" s="845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1011</v>
      </c>
      <c r="AD619" s="770"/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customHeight="1" x14ac:dyDescent="0.25">
      <c r="A620" s="63" t="s">
        <v>1008</v>
      </c>
      <c r="B620" s="63" t="s">
        <v>1012</v>
      </c>
      <c r="C620" s="36">
        <v>4301051933</v>
      </c>
      <c r="D620" s="842">
        <v>4640242180540</v>
      </c>
      <c r="E620" s="842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128</v>
      </c>
      <c r="L620" s="37" t="s">
        <v>45</v>
      </c>
      <c r="M620" s="38" t="s">
        <v>131</v>
      </c>
      <c r="N620" s="38"/>
      <c r="O620" s="37">
        <v>45</v>
      </c>
      <c r="P620" s="1178" t="s">
        <v>1013</v>
      </c>
      <c r="Q620" s="844"/>
      <c r="R620" s="844"/>
      <c r="S620" s="844"/>
      <c r="T620" s="845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1011</v>
      </c>
      <c r="AD620" s="770"/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customHeight="1" x14ac:dyDescent="0.25">
      <c r="A621" s="63" t="s">
        <v>1014</v>
      </c>
      <c r="B621" s="63" t="s">
        <v>1015</v>
      </c>
      <c r="C621" s="36">
        <v>4301051390</v>
      </c>
      <c r="D621" s="842">
        <v>4640242181233</v>
      </c>
      <c r="E621" s="842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81</v>
      </c>
      <c r="L621" s="37" t="s">
        <v>45</v>
      </c>
      <c r="M621" s="38" t="s">
        <v>80</v>
      </c>
      <c r="N621" s="38"/>
      <c r="O621" s="37">
        <v>40</v>
      </c>
      <c r="P621" s="1179" t="s">
        <v>1016</v>
      </c>
      <c r="Q621" s="844"/>
      <c r="R621" s="844"/>
      <c r="S621" s="844"/>
      <c r="T621" s="845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1005</v>
      </c>
      <c r="AD621" s="770"/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customHeight="1" x14ac:dyDescent="0.25">
      <c r="A622" s="63" t="s">
        <v>1014</v>
      </c>
      <c r="B622" s="63" t="s">
        <v>1017</v>
      </c>
      <c r="C622" s="36">
        <v>4301051920</v>
      </c>
      <c r="D622" s="842">
        <v>4640242181233</v>
      </c>
      <c r="E622" s="842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81</v>
      </c>
      <c r="L622" s="37" t="s">
        <v>45</v>
      </c>
      <c r="M622" s="38" t="s">
        <v>165</v>
      </c>
      <c r="N622" s="38"/>
      <c r="O622" s="37">
        <v>45</v>
      </c>
      <c r="P622" s="1180" t="s">
        <v>1018</v>
      </c>
      <c r="Q622" s="844"/>
      <c r="R622" s="844"/>
      <c r="S622" s="844"/>
      <c r="T622" s="845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1005</v>
      </c>
      <c r="AD622" s="770"/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customHeight="1" x14ac:dyDescent="0.25">
      <c r="A623" s="63" t="s">
        <v>1019</v>
      </c>
      <c r="B623" s="63" t="s">
        <v>1020</v>
      </c>
      <c r="C623" s="36">
        <v>4301051448</v>
      </c>
      <c r="D623" s="842">
        <v>4640242181226</v>
      </c>
      <c r="E623" s="842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81</v>
      </c>
      <c r="L623" s="37" t="s">
        <v>45</v>
      </c>
      <c r="M623" s="38" t="s">
        <v>80</v>
      </c>
      <c r="N623" s="38"/>
      <c r="O623" s="37">
        <v>30</v>
      </c>
      <c r="P623" s="1181" t="s">
        <v>1021</v>
      </c>
      <c r="Q623" s="844"/>
      <c r="R623" s="844"/>
      <c r="S623" s="844"/>
      <c r="T623" s="845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1011</v>
      </c>
      <c r="AD623" s="770"/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customHeight="1" x14ac:dyDescent="0.25">
      <c r="A624" s="63" t="s">
        <v>1019</v>
      </c>
      <c r="B624" s="63" t="s">
        <v>1022</v>
      </c>
      <c r="C624" s="36">
        <v>4301051921</v>
      </c>
      <c r="D624" s="842">
        <v>4640242181226</v>
      </c>
      <c r="E624" s="842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81</v>
      </c>
      <c r="L624" s="37" t="s">
        <v>45</v>
      </c>
      <c r="M624" s="38" t="s">
        <v>165</v>
      </c>
      <c r="N624" s="38"/>
      <c r="O624" s="37">
        <v>45</v>
      </c>
      <c r="P624" s="1182" t="s">
        <v>1023</v>
      </c>
      <c r="Q624" s="844"/>
      <c r="R624" s="844"/>
      <c r="S624" s="844"/>
      <c r="T624" s="845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1011</v>
      </c>
      <c r="AD624" s="770"/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x14ac:dyDescent="0.2">
      <c r="A625" s="849"/>
      <c r="B625" s="849"/>
      <c r="C625" s="849"/>
      <c r="D625" s="849"/>
      <c r="E625" s="849"/>
      <c r="F625" s="849"/>
      <c r="G625" s="849"/>
      <c r="H625" s="849"/>
      <c r="I625" s="849"/>
      <c r="J625" s="849"/>
      <c r="K625" s="849"/>
      <c r="L625" s="849"/>
      <c r="M625" s="849"/>
      <c r="N625" s="849"/>
      <c r="O625" s="850"/>
      <c r="P625" s="846" t="s">
        <v>40</v>
      </c>
      <c r="Q625" s="847"/>
      <c r="R625" s="847"/>
      <c r="S625" s="847"/>
      <c r="T625" s="847"/>
      <c r="U625" s="847"/>
      <c r="V625" s="848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  <c r="AD625" s="770"/>
    </row>
    <row r="626" spans="1:68" x14ac:dyDescent="0.2">
      <c r="A626" s="849"/>
      <c r="B626" s="849"/>
      <c r="C626" s="849"/>
      <c r="D626" s="849"/>
      <c r="E626" s="849"/>
      <c r="F626" s="849"/>
      <c r="G626" s="849"/>
      <c r="H626" s="849"/>
      <c r="I626" s="849"/>
      <c r="J626" s="849"/>
      <c r="K626" s="849"/>
      <c r="L626" s="849"/>
      <c r="M626" s="849"/>
      <c r="N626" s="849"/>
      <c r="O626" s="850"/>
      <c r="P626" s="846" t="s">
        <v>40</v>
      </c>
      <c r="Q626" s="847"/>
      <c r="R626" s="847"/>
      <c r="S626" s="847"/>
      <c r="T626" s="847"/>
      <c r="U626" s="847"/>
      <c r="V626" s="848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  <c r="AD626" s="770"/>
    </row>
    <row r="627" spans="1:68" ht="14.25" customHeight="1" x14ac:dyDescent="0.25">
      <c r="A627" s="841" t="s">
        <v>223</v>
      </c>
      <c r="B627" s="841"/>
      <c r="C627" s="841"/>
      <c r="D627" s="841"/>
      <c r="E627" s="841"/>
      <c r="F627" s="841"/>
      <c r="G627" s="841"/>
      <c r="H627" s="841"/>
      <c r="I627" s="841"/>
      <c r="J627" s="841"/>
      <c r="K627" s="841"/>
      <c r="L627" s="841"/>
      <c r="M627" s="841"/>
      <c r="N627" s="841"/>
      <c r="O627" s="841"/>
      <c r="P627" s="841"/>
      <c r="Q627" s="841"/>
      <c r="R627" s="841"/>
      <c r="S627" s="841"/>
      <c r="T627" s="841"/>
      <c r="U627" s="841"/>
      <c r="V627" s="841"/>
      <c r="W627" s="841"/>
      <c r="X627" s="841"/>
      <c r="Y627" s="841"/>
      <c r="Z627" s="841"/>
      <c r="AA627" s="66"/>
      <c r="AB627" s="66"/>
      <c r="AC627" s="80"/>
      <c r="AD627" s="770"/>
    </row>
    <row r="628" spans="1:68" ht="27" customHeight="1" x14ac:dyDescent="0.25">
      <c r="A628" s="63" t="s">
        <v>1024</v>
      </c>
      <c r="B628" s="63" t="s">
        <v>1025</v>
      </c>
      <c r="C628" s="36">
        <v>4301060408</v>
      </c>
      <c r="D628" s="842">
        <v>4640242180120</v>
      </c>
      <c r="E628" s="842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128</v>
      </c>
      <c r="L628" s="37" t="s">
        <v>45</v>
      </c>
      <c r="M628" s="38" t="s">
        <v>80</v>
      </c>
      <c r="N628" s="38"/>
      <c r="O628" s="37">
        <v>40</v>
      </c>
      <c r="P628" s="1183" t="s">
        <v>1026</v>
      </c>
      <c r="Q628" s="844"/>
      <c r="R628" s="844"/>
      <c r="S628" s="844"/>
      <c r="T628" s="845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1027</v>
      </c>
      <c r="AD628" s="770"/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1024</v>
      </c>
      <c r="B629" s="63" t="s">
        <v>1028</v>
      </c>
      <c r="C629" s="36">
        <v>4301060354</v>
      </c>
      <c r="D629" s="842">
        <v>4640242180120</v>
      </c>
      <c r="E629" s="842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128</v>
      </c>
      <c r="L629" s="37" t="s">
        <v>45</v>
      </c>
      <c r="M629" s="38" t="s">
        <v>80</v>
      </c>
      <c r="N629" s="38"/>
      <c r="O629" s="37">
        <v>40</v>
      </c>
      <c r="P629" s="1184" t="s">
        <v>1029</v>
      </c>
      <c r="Q629" s="844"/>
      <c r="R629" s="844"/>
      <c r="S629" s="844"/>
      <c r="T629" s="845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1027</v>
      </c>
      <c r="AD629" s="770"/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1030</v>
      </c>
      <c r="B630" s="63" t="s">
        <v>1031</v>
      </c>
      <c r="C630" s="36">
        <v>4301060407</v>
      </c>
      <c r="D630" s="842">
        <v>4640242180137</v>
      </c>
      <c r="E630" s="842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128</v>
      </c>
      <c r="L630" s="37" t="s">
        <v>45</v>
      </c>
      <c r="M630" s="38" t="s">
        <v>80</v>
      </c>
      <c r="N630" s="38"/>
      <c r="O630" s="37">
        <v>40</v>
      </c>
      <c r="P630" s="1185" t="s">
        <v>1032</v>
      </c>
      <c r="Q630" s="844"/>
      <c r="R630" s="844"/>
      <c r="S630" s="844"/>
      <c r="T630" s="845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1033</v>
      </c>
      <c r="AD630" s="770"/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1030</v>
      </c>
      <c r="B631" s="63" t="s">
        <v>1034</v>
      </c>
      <c r="C631" s="36">
        <v>4301060355</v>
      </c>
      <c r="D631" s="842">
        <v>4640242180137</v>
      </c>
      <c r="E631" s="842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128</v>
      </c>
      <c r="L631" s="37" t="s">
        <v>45</v>
      </c>
      <c r="M631" s="38" t="s">
        <v>80</v>
      </c>
      <c r="N631" s="38"/>
      <c r="O631" s="37">
        <v>40</v>
      </c>
      <c r="P631" s="1186" t="s">
        <v>1035</v>
      </c>
      <c r="Q631" s="844"/>
      <c r="R631" s="844"/>
      <c r="S631" s="844"/>
      <c r="T631" s="845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1033</v>
      </c>
      <c r="AD631" s="770"/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849"/>
      <c r="B632" s="849"/>
      <c r="C632" s="849"/>
      <c r="D632" s="849"/>
      <c r="E632" s="849"/>
      <c r="F632" s="849"/>
      <c r="G632" s="849"/>
      <c r="H632" s="849"/>
      <c r="I632" s="849"/>
      <c r="J632" s="849"/>
      <c r="K632" s="849"/>
      <c r="L632" s="849"/>
      <c r="M632" s="849"/>
      <c r="N632" s="849"/>
      <c r="O632" s="850"/>
      <c r="P632" s="846" t="s">
        <v>40</v>
      </c>
      <c r="Q632" s="847"/>
      <c r="R632" s="847"/>
      <c r="S632" s="847"/>
      <c r="T632" s="847"/>
      <c r="U632" s="847"/>
      <c r="V632" s="848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  <c r="AD632" s="770"/>
    </row>
    <row r="633" spans="1:68" x14ac:dyDescent="0.2">
      <c r="A633" s="849"/>
      <c r="B633" s="849"/>
      <c r="C633" s="849"/>
      <c r="D633" s="849"/>
      <c r="E633" s="849"/>
      <c r="F633" s="849"/>
      <c r="G633" s="849"/>
      <c r="H633" s="849"/>
      <c r="I633" s="849"/>
      <c r="J633" s="849"/>
      <c r="K633" s="849"/>
      <c r="L633" s="849"/>
      <c r="M633" s="849"/>
      <c r="N633" s="849"/>
      <c r="O633" s="850"/>
      <c r="P633" s="846" t="s">
        <v>40</v>
      </c>
      <c r="Q633" s="847"/>
      <c r="R633" s="847"/>
      <c r="S633" s="847"/>
      <c r="T633" s="847"/>
      <c r="U633" s="847"/>
      <c r="V633" s="848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  <c r="AD633" s="770"/>
    </row>
    <row r="634" spans="1:68" ht="16.5" customHeight="1" x14ac:dyDescent="0.25">
      <c r="A634" s="840" t="s">
        <v>1036</v>
      </c>
      <c r="B634" s="840"/>
      <c r="C634" s="840"/>
      <c r="D634" s="840"/>
      <c r="E634" s="840"/>
      <c r="F634" s="840"/>
      <c r="G634" s="840"/>
      <c r="H634" s="840"/>
      <c r="I634" s="840"/>
      <c r="J634" s="840"/>
      <c r="K634" s="840"/>
      <c r="L634" s="840"/>
      <c r="M634" s="840"/>
      <c r="N634" s="840"/>
      <c r="O634" s="840"/>
      <c r="P634" s="840"/>
      <c r="Q634" s="840"/>
      <c r="R634" s="840"/>
      <c r="S634" s="840"/>
      <c r="T634" s="840"/>
      <c r="U634" s="840"/>
      <c r="V634" s="840"/>
      <c r="W634" s="840"/>
      <c r="X634" s="840"/>
      <c r="Y634" s="840"/>
      <c r="Z634" s="840"/>
      <c r="AA634" s="65"/>
      <c r="AB634" s="65"/>
      <c r="AC634" s="79"/>
      <c r="AD634" s="770"/>
    </row>
    <row r="635" spans="1:68" ht="14.25" customHeight="1" x14ac:dyDescent="0.25">
      <c r="A635" s="841" t="s">
        <v>123</v>
      </c>
      <c r="B635" s="841"/>
      <c r="C635" s="841"/>
      <c r="D635" s="841"/>
      <c r="E635" s="841"/>
      <c r="F635" s="841"/>
      <c r="G635" s="841"/>
      <c r="H635" s="841"/>
      <c r="I635" s="841"/>
      <c r="J635" s="841"/>
      <c r="K635" s="841"/>
      <c r="L635" s="841"/>
      <c r="M635" s="841"/>
      <c r="N635" s="841"/>
      <c r="O635" s="841"/>
      <c r="P635" s="841"/>
      <c r="Q635" s="841"/>
      <c r="R635" s="841"/>
      <c r="S635" s="841"/>
      <c r="T635" s="841"/>
      <c r="U635" s="841"/>
      <c r="V635" s="841"/>
      <c r="W635" s="841"/>
      <c r="X635" s="841"/>
      <c r="Y635" s="841"/>
      <c r="Z635" s="841"/>
      <c r="AA635" s="66"/>
      <c r="AB635" s="66"/>
      <c r="AC635" s="80"/>
      <c r="AD635" s="770"/>
    </row>
    <row r="636" spans="1:68" ht="27" customHeight="1" x14ac:dyDescent="0.25">
      <c r="A636" s="63" t="s">
        <v>1037</v>
      </c>
      <c r="B636" s="63" t="s">
        <v>1038</v>
      </c>
      <c r="C636" s="36">
        <v>4301011951</v>
      </c>
      <c r="D636" s="842">
        <v>4640242180045</v>
      </c>
      <c r="E636" s="842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128</v>
      </c>
      <c r="L636" s="37" t="s">
        <v>45</v>
      </c>
      <c r="M636" s="38" t="s">
        <v>127</v>
      </c>
      <c r="N636" s="38"/>
      <c r="O636" s="37">
        <v>55</v>
      </c>
      <c r="P636" s="1187" t="s">
        <v>1039</v>
      </c>
      <c r="Q636" s="844"/>
      <c r="R636" s="844"/>
      <c r="S636" s="844"/>
      <c r="T636" s="845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1040</v>
      </c>
      <c r="AD636" s="770"/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1041</v>
      </c>
      <c r="B637" s="63" t="s">
        <v>1042</v>
      </c>
      <c r="C637" s="36">
        <v>4301011950</v>
      </c>
      <c r="D637" s="842">
        <v>4640242180601</v>
      </c>
      <c r="E637" s="842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128</v>
      </c>
      <c r="L637" s="37" t="s">
        <v>45</v>
      </c>
      <c r="M637" s="38" t="s">
        <v>127</v>
      </c>
      <c r="N637" s="38"/>
      <c r="O637" s="37">
        <v>55</v>
      </c>
      <c r="P637" s="1188" t="s">
        <v>1043</v>
      </c>
      <c r="Q637" s="844"/>
      <c r="R637" s="844"/>
      <c r="S637" s="844"/>
      <c r="T637" s="845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1044</v>
      </c>
      <c r="AD637" s="770"/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849"/>
      <c r="B638" s="849"/>
      <c r="C638" s="849"/>
      <c r="D638" s="849"/>
      <c r="E638" s="849"/>
      <c r="F638" s="849"/>
      <c r="G638" s="849"/>
      <c r="H638" s="849"/>
      <c r="I638" s="849"/>
      <c r="J638" s="849"/>
      <c r="K638" s="849"/>
      <c r="L638" s="849"/>
      <c r="M638" s="849"/>
      <c r="N638" s="849"/>
      <c r="O638" s="850"/>
      <c r="P638" s="846" t="s">
        <v>40</v>
      </c>
      <c r="Q638" s="847"/>
      <c r="R638" s="847"/>
      <c r="S638" s="847"/>
      <c r="T638" s="847"/>
      <c r="U638" s="847"/>
      <c r="V638" s="848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  <c r="AD638" s="770"/>
    </row>
    <row r="639" spans="1:68" x14ac:dyDescent="0.2">
      <c r="A639" s="849"/>
      <c r="B639" s="849"/>
      <c r="C639" s="849"/>
      <c r="D639" s="849"/>
      <c r="E639" s="849"/>
      <c r="F639" s="849"/>
      <c r="G639" s="849"/>
      <c r="H639" s="849"/>
      <c r="I639" s="849"/>
      <c r="J639" s="849"/>
      <c r="K639" s="849"/>
      <c r="L639" s="849"/>
      <c r="M639" s="849"/>
      <c r="N639" s="849"/>
      <c r="O639" s="850"/>
      <c r="P639" s="846" t="s">
        <v>40</v>
      </c>
      <c r="Q639" s="847"/>
      <c r="R639" s="847"/>
      <c r="S639" s="847"/>
      <c r="T639" s="847"/>
      <c r="U639" s="847"/>
      <c r="V639" s="848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  <c r="AD639" s="770"/>
    </row>
    <row r="640" spans="1:68" ht="14.25" customHeight="1" x14ac:dyDescent="0.25">
      <c r="A640" s="841" t="s">
        <v>177</v>
      </c>
      <c r="B640" s="841"/>
      <c r="C640" s="841"/>
      <c r="D640" s="841"/>
      <c r="E640" s="841"/>
      <c r="F640" s="841"/>
      <c r="G640" s="841"/>
      <c r="H640" s="841"/>
      <c r="I640" s="841"/>
      <c r="J640" s="841"/>
      <c r="K640" s="841"/>
      <c r="L640" s="841"/>
      <c r="M640" s="841"/>
      <c r="N640" s="841"/>
      <c r="O640" s="841"/>
      <c r="P640" s="841"/>
      <c r="Q640" s="841"/>
      <c r="R640" s="841"/>
      <c r="S640" s="841"/>
      <c r="T640" s="841"/>
      <c r="U640" s="841"/>
      <c r="V640" s="841"/>
      <c r="W640" s="841"/>
      <c r="X640" s="841"/>
      <c r="Y640" s="841"/>
      <c r="Z640" s="841"/>
      <c r="AA640" s="66"/>
      <c r="AB640" s="66"/>
      <c r="AC640" s="80"/>
      <c r="AD640" s="770"/>
    </row>
    <row r="641" spans="1:68" ht="27" customHeight="1" x14ac:dyDescent="0.25">
      <c r="A641" s="63" t="s">
        <v>1045</v>
      </c>
      <c r="B641" s="63" t="s">
        <v>1046</v>
      </c>
      <c r="C641" s="36">
        <v>4301020314</v>
      </c>
      <c r="D641" s="842">
        <v>4640242180090</v>
      </c>
      <c r="E641" s="842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128</v>
      </c>
      <c r="L641" s="37" t="s">
        <v>45</v>
      </c>
      <c r="M641" s="38" t="s">
        <v>127</v>
      </c>
      <c r="N641" s="38"/>
      <c r="O641" s="37">
        <v>50</v>
      </c>
      <c r="P641" s="1189" t="s">
        <v>1047</v>
      </c>
      <c r="Q641" s="844"/>
      <c r="R641" s="844"/>
      <c r="S641" s="844"/>
      <c r="T641" s="845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1048</v>
      </c>
      <c r="AD641" s="770"/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9"/>
      <c r="B642" s="849"/>
      <c r="C642" s="849"/>
      <c r="D642" s="849"/>
      <c r="E642" s="849"/>
      <c r="F642" s="849"/>
      <c r="G642" s="849"/>
      <c r="H642" s="849"/>
      <c r="I642" s="849"/>
      <c r="J642" s="849"/>
      <c r="K642" s="849"/>
      <c r="L642" s="849"/>
      <c r="M642" s="849"/>
      <c r="N642" s="849"/>
      <c r="O642" s="850"/>
      <c r="P642" s="846" t="s">
        <v>40</v>
      </c>
      <c r="Q642" s="847"/>
      <c r="R642" s="847"/>
      <c r="S642" s="847"/>
      <c r="T642" s="847"/>
      <c r="U642" s="847"/>
      <c r="V642" s="848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  <c r="AD642" s="770"/>
    </row>
    <row r="643" spans="1:68" x14ac:dyDescent="0.2">
      <c r="A643" s="849"/>
      <c r="B643" s="849"/>
      <c r="C643" s="849"/>
      <c r="D643" s="849"/>
      <c r="E643" s="849"/>
      <c r="F643" s="849"/>
      <c r="G643" s="849"/>
      <c r="H643" s="849"/>
      <c r="I643" s="849"/>
      <c r="J643" s="849"/>
      <c r="K643" s="849"/>
      <c r="L643" s="849"/>
      <c r="M643" s="849"/>
      <c r="N643" s="849"/>
      <c r="O643" s="850"/>
      <c r="P643" s="846" t="s">
        <v>40</v>
      </c>
      <c r="Q643" s="847"/>
      <c r="R643" s="847"/>
      <c r="S643" s="847"/>
      <c r="T643" s="847"/>
      <c r="U643" s="847"/>
      <c r="V643" s="848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  <c r="AD643" s="770"/>
    </row>
    <row r="644" spans="1:68" ht="14.25" customHeight="1" x14ac:dyDescent="0.25">
      <c r="A644" s="841" t="s">
        <v>76</v>
      </c>
      <c r="B644" s="841"/>
      <c r="C644" s="841"/>
      <c r="D644" s="841"/>
      <c r="E644" s="841"/>
      <c r="F644" s="841"/>
      <c r="G644" s="841"/>
      <c r="H644" s="841"/>
      <c r="I644" s="841"/>
      <c r="J644" s="841"/>
      <c r="K644" s="841"/>
      <c r="L644" s="841"/>
      <c r="M644" s="841"/>
      <c r="N644" s="841"/>
      <c r="O644" s="841"/>
      <c r="P644" s="841"/>
      <c r="Q644" s="841"/>
      <c r="R644" s="841"/>
      <c r="S644" s="841"/>
      <c r="T644" s="841"/>
      <c r="U644" s="841"/>
      <c r="V644" s="841"/>
      <c r="W644" s="841"/>
      <c r="X644" s="841"/>
      <c r="Y644" s="841"/>
      <c r="Z644" s="841"/>
      <c r="AA644" s="66"/>
      <c r="AB644" s="66"/>
      <c r="AC644" s="80"/>
      <c r="AD644" s="770"/>
    </row>
    <row r="645" spans="1:68" ht="27" customHeight="1" x14ac:dyDescent="0.25">
      <c r="A645" s="63" t="s">
        <v>1049</v>
      </c>
      <c r="B645" s="63" t="s">
        <v>1050</v>
      </c>
      <c r="C645" s="36">
        <v>4301031321</v>
      </c>
      <c r="D645" s="842">
        <v>4640242180076</v>
      </c>
      <c r="E645" s="842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86</v>
      </c>
      <c r="L645" s="37" t="s">
        <v>45</v>
      </c>
      <c r="M645" s="38" t="s">
        <v>80</v>
      </c>
      <c r="N645" s="38"/>
      <c r="O645" s="37">
        <v>40</v>
      </c>
      <c r="P645" s="1190" t="s">
        <v>1051</v>
      </c>
      <c r="Q645" s="844"/>
      <c r="R645" s="844"/>
      <c r="S645" s="844"/>
      <c r="T645" s="845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1052</v>
      </c>
      <c r="AD645" s="770"/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9"/>
      <c r="B646" s="849"/>
      <c r="C646" s="849"/>
      <c r="D646" s="849"/>
      <c r="E646" s="849"/>
      <c r="F646" s="849"/>
      <c r="G646" s="849"/>
      <c r="H646" s="849"/>
      <c r="I646" s="849"/>
      <c r="J646" s="849"/>
      <c r="K646" s="849"/>
      <c r="L646" s="849"/>
      <c r="M646" s="849"/>
      <c r="N646" s="849"/>
      <c r="O646" s="850"/>
      <c r="P646" s="846" t="s">
        <v>40</v>
      </c>
      <c r="Q646" s="847"/>
      <c r="R646" s="847"/>
      <c r="S646" s="847"/>
      <c r="T646" s="847"/>
      <c r="U646" s="847"/>
      <c r="V646" s="848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  <c r="AD646" s="770"/>
    </row>
    <row r="647" spans="1:68" x14ac:dyDescent="0.2">
      <c r="A647" s="849"/>
      <c r="B647" s="849"/>
      <c r="C647" s="849"/>
      <c r="D647" s="849"/>
      <c r="E647" s="849"/>
      <c r="F647" s="849"/>
      <c r="G647" s="849"/>
      <c r="H647" s="849"/>
      <c r="I647" s="849"/>
      <c r="J647" s="849"/>
      <c r="K647" s="849"/>
      <c r="L647" s="849"/>
      <c r="M647" s="849"/>
      <c r="N647" s="849"/>
      <c r="O647" s="850"/>
      <c r="P647" s="846" t="s">
        <v>40</v>
      </c>
      <c r="Q647" s="847"/>
      <c r="R647" s="847"/>
      <c r="S647" s="847"/>
      <c r="T647" s="847"/>
      <c r="U647" s="847"/>
      <c r="V647" s="848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  <c r="AD647" s="770"/>
    </row>
    <row r="648" spans="1:68" ht="14.25" customHeight="1" x14ac:dyDescent="0.25">
      <c r="A648" s="841" t="s">
        <v>82</v>
      </c>
      <c r="B648" s="841"/>
      <c r="C648" s="841"/>
      <c r="D648" s="841"/>
      <c r="E648" s="841"/>
      <c r="F648" s="841"/>
      <c r="G648" s="841"/>
      <c r="H648" s="841"/>
      <c r="I648" s="841"/>
      <c r="J648" s="841"/>
      <c r="K648" s="841"/>
      <c r="L648" s="841"/>
      <c r="M648" s="841"/>
      <c r="N648" s="841"/>
      <c r="O648" s="841"/>
      <c r="P648" s="841"/>
      <c r="Q648" s="841"/>
      <c r="R648" s="841"/>
      <c r="S648" s="841"/>
      <c r="T648" s="841"/>
      <c r="U648" s="841"/>
      <c r="V648" s="841"/>
      <c r="W648" s="841"/>
      <c r="X648" s="841"/>
      <c r="Y648" s="841"/>
      <c r="Z648" s="841"/>
      <c r="AA648" s="66"/>
      <c r="AB648" s="66"/>
      <c r="AC648" s="80"/>
      <c r="AD648" s="770"/>
    </row>
    <row r="649" spans="1:68" ht="27" customHeight="1" x14ac:dyDescent="0.25">
      <c r="A649" s="63" t="s">
        <v>1053</v>
      </c>
      <c r="B649" s="63" t="s">
        <v>1054</v>
      </c>
      <c r="C649" s="36">
        <v>4301051780</v>
      </c>
      <c r="D649" s="842">
        <v>4640242180106</v>
      </c>
      <c r="E649" s="842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128</v>
      </c>
      <c r="L649" s="37" t="s">
        <v>45</v>
      </c>
      <c r="M649" s="38" t="s">
        <v>80</v>
      </c>
      <c r="N649" s="38"/>
      <c r="O649" s="37">
        <v>45</v>
      </c>
      <c r="P649" s="1191" t="s">
        <v>1055</v>
      </c>
      <c r="Q649" s="844"/>
      <c r="R649" s="844"/>
      <c r="S649" s="844"/>
      <c r="T649" s="845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1056</v>
      </c>
      <c r="AD649" s="770"/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49"/>
      <c r="B650" s="849"/>
      <c r="C650" s="849"/>
      <c r="D650" s="849"/>
      <c r="E650" s="849"/>
      <c r="F650" s="849"/>
      <c r="G650" s="849"/>
      <c r="H650" s="849"/>
      <c r="I650" s="849"/>
      <c r="J650" s="849"/>
      <c r="K650" s="849"/>
      <c r="L650" s="849"/>
      <c r="M650" s="849"/>
      <c r="N650" s="849"/>
      <c r="O650" s="850"/>
      <c r="P650" s="846" t="s">
        <v>40</v>
      </c>
      <c r="Q650" s="847"/>
      <c r="R650" s="847"/>
      <c r="S650" s="847"/>
      <c r="T650" s="847"/>
      <c r="U650" s="847"/>
      <c r="V650" s="848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49"/>
      <c r="B651" s="849"/>
      <c r="C651" s="849"/>
      <c r="D651" s="849"/>
      <c r="E651" s="849"/>
      <c r="F651" s="849"/>
      <c r="G651" s="849"/>
      <c r="H651" s="849"/>
      <c r="I651" s="849"/>
      <c r="J651" s="849"/>
      <c r="K651" s="849"/>
      <c r="L651" s="849"/>
      <c r="M651" s="849"/>
      <c r="N651" s="849"/>
      <c r="O651" s="850"/>
      <c r="P651" s="846" t="s">
        <v>40</v>
      </c>
      <c r="Q651" s="847"/>
      <c r="R651" s="847"/>
      <c r="S651" s="847"/>
      <c r="T651" s="847"/>
      <c r="U651" s="847"/>
      <c r="V651" s="848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849"/>
      <c r="B652" s="849"/>
      <c r="C652" s="849"/>
      <c r="D652" s="849"/>
      <c r="E652" s="849"/>
      <c r="F652" s="849"/>
      <c r="G652" s="849"/>
      <c r="H652" s="849"/>
      <c r="I652" s="849"/>
      <c r="J652" s="849"/>
      <c r="K652" s="849"/>
      <c r="L652" s="849"/>
      <c r="M652" s="849"/>
      <c r="N652" s="849"/>
      <c r="O652" s="1195"/>
      <c r="P652" s="1192" t="s">
        <v>33</v>
      </c>
      <c r="Q652" s="1193"/>
      <c r="R652" s="1193"/>
      <c r="S652" s="1193"/>
      <c r="T652" s="1193"/>
      <c r="U652" s="1193"/>
      <c r="V652" s="1194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4245.4699999999993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4250.2699999999995</v>
      </c>
      <c r="Z652" s="42"/>
      <c r="AA652" s="67"/>
      <c r="AB652" s="67"/>
      <c r="AC652" s="67"/>
    </row>
    <row r="653" spans="1:68" x14ac:dyDescent="0.2">
      <c r="A653" s="849"/>
      <c r="B653" s="849"/>
      <c r="C653" s="849"/>
      <c r="D653" s="849"/>
      <c r="E653" s="849"/>
      <c r="F653" s="849"/>
      <c r="G653" s="849"/>
      <c r="H653" s="849"/>
      <c r="I653" s="849"/>
      <c r="J653" s="849"/>
      <c r="K653" s="849"/>
      <c r="L653" s="849"/>
      <c r="M653" s="849"/>
      <c r="N653" s="849"/>
      <c r="O653" s="1195"/>
      <c r="P653" s="1192" t="s">
        <v>34</v>
      </c>
      <c r="Q653" s="1193"/>
      <c r="R653" s="1193"/>
      <c r="S653" s="1193"/>
      <c r="T653" s="1193"/>
      <c r="U653" s="1193"/>
      <c r="V653" s="1194"/>
      <c r="W653" s="42" t="s">
        <v>0</v>
      </c>
      <c r="X653" s="43">
        <f>IFERROR(SUM(BM22:BM649),"0")</f>
        <v>4612.2219230769233</v>
      </c>
      <c r="Y653" s="43">
        <f>IFERROR(SUM(BN22:BN649),"0")</f>
        <v>4617.3690000000006</v>
      </c>
      <c r="Z653" s="42"/>
      <c r="AA653" s="67"/>
      <c r="AB653" s="67"/>
      <c r="AC653" s="67"/>
    </row>
    <row r="654" spans="1:68" x14ac:dyDescent="0.2">
      <c r="A654" s="849"/>
      <c r="B654" s="849"/>
      <c r="C654" s="849"/>
      <c r="D654" s="849"/>
      <c r="E654" s="849"/>
      <c r="F654" s="849"/>
      <c r="G654" s="849"/>
      <c r="H654" s="849"/>
      <c r="I654" s="849"/>
      <c r="J654" s="849"/>
      <c r="K654" s="849"/>
      <c r="L654" s="849"/>
      <c r="M654" s="849"/>
      <c r="N654" s="849"/>
      <c r="O654" s="1195"/>
      <c r="P654" s="1192" t="s">
        <v>35</v>
      </c>
      <c r="Q654" s="1193"/>
      <c r="R654" s="1193"/>
      <c r="S654" s="1193"/>
      <c r="T654" s="1193"/>
      <c r="U654" s="1193"/>
      <c r="V654" s="1194"/>
      <c r="W654" s="42" t="s">
        <v>20</v>
      </c>
      <c r="X654" s="44">
        <f>ROUNDUP(SUM(BO22:BO649),0)</f>
        <v>11</v>
      </c>
      <c r="Y654" s="44">
        <f>ROUNDUP(SUM(BP22:BP649),0)</f>
        <v>11</v>
      </c>
      <c r="Z654" s="42"/>
      <c r="AA654" s="67"/>
      <c r="AB654" s="67"/>
      <c r="AC654" s="67"/>
    </row>
    <row r="655" spans="1:68" x14ac:dyDescent="0.2">
      <c r="A655" s="849"/>
      <c r="B655" s="849"/>
      <c r="C655" s="849"/>
      <c r="D655" s="849"/>
      <c r="E655" s="849"/>
      <c r="F655" s="849"/>
      <c r="G655" s="849"/>
      <c r="H655" s="849"/>
      <c r="I655" s="849"/>
      <c r="J655" s="849"/>
      <c r="K655" s="849"/>
      <c r="L655" s="849"/>
      <c r="M655" s="849"/>
      <c r="N655" s="849"/>
      <c r="O655" s="1195"/>
      <c r="P655" s="1192" t="s">
        <v>36</v>
      </c>
      <c r="Q655" s="1193"/>
      <c r="R655" s="1193"/>
      <c r="S655" s="1193"/>
      <c r="T655" s="1193"/>
      <c r="U655" s="1193"/>
      <c r="V655" s="1194"/>
      <c r="W655" s="42" t="s">
        <v>0</v>
      </c>
      <c r="X655" s="43">
        <f>GrossWeightTotal+PalletQtyTotal*25</f>
        <v>4887.2219230769233</v>
      </c>
      <c r="Y655" s="43">
        <f>GrossWeightTotalR+PalletQtyTotalR*25</f>
        <v>4892.3690000000006</v>
      </c>
      <c r="Z655" s="42"/>
      <c r="AA655" s="67"/>
      <c r="AB655" s="67"/>
      <c r="AC655" s="67"/>
    </row>
    <row r="656" spans="1:68" x14ac:dyDescent="0.2">
      <c r="A656" s="849"/>
      <c r="B656" s="849"/>
      <c r="C656" s="849"/>
      <c r="D656" s="849"/>
      <c r="E656" s="849"/>
      <c r="F656" s="849"/>
      <c r="G656" s="849"/>
      <c r="H656" s="849"/>
      <c r="I656" s="849"/>
      <c r="J656" s="849"/>
      <c r="K656" s="849"/>
      <c r="L656" s="849"/>
      <c r="M656" s="849"/>
      <c r="N656" s="849"/>
      <c r="O656" s="1195"/>
      <c r="P656" s="1192" t="s">
        <v>37</v>
      </c>
      <c r="Q656" s="1193"/>
      <c r="R656" s="1193"/>
      <c r="S656" s="1193"/>
      <c r="T656" s="1193"/>
      <c r="U656" s="1193"/>
      <c r="V656" s="1194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1451.3846153846155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1452</v>
      </c>
      <c r="Z656" s="42"/>
      <c r="AA656" s="67"/>
      <c r="AB656" s="67"/>
      <c r="AC656" s="67"/>
    </row>
    <row r="657" spans="1:32" ht="14.25" x14ac:dyDescent="0.2">
      <c r="A657" s="849"/>
      <c r="B657" s="849"/>
      <c r="C657" s="849"/>
      <c r="D657" s="849"/>
      <c r="E657" s="849"/>
      <c r="F657" s="849"/>
      <c r="G657" s="849"/>
      <c r="H657" s="849"/>
      <c r="I657" s="849"/>
      <c r="J657" s="849"/>
      <c r="K657" s="849"/>
      <c r="L657" s="849"/>
      <c r="M657" s="849"/>
      <c r="N657" s="849"/>
      <c r="O657" s="1195"/>
      <c r="P657" s="1192" t="s">
        <v>38</v>
      </c>
      <c r="Q657" s="1193"/>
      <c r="R657" s="1193"/>
      <c r="S657" s="1193"/>
      <c r="T657" s="1193"/>
      <c r="U657" s="1193"/>
      <c r="V657" s="1194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12.396709999999999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75</v>
      </c>
      <c r="C659" s="1196" t="s">
        <v>121</v>
      </c>
      <c r="D659" s="1196" t="s">
        <v>121</v>
      </c>
      <c r="E659" s="1196" t="s">
        <v>121</v>
      </c>
      <c r="F659" s="1196" t="s">
        <v>121</v>
      </c>
      <c r="G659" s="1196" t="s">
        <v>121</v>
      </c>
      <c r="H659" s="1196" t="s">
        <v>121</v>
      </c>
      <c r="I659" s="1196" t="s">
        <v>343</v>
      </c>
      <c r="J659" s="1196" t="s">
        <v>343</v>
      </c>
      <c r="K659" s="1196" t="s">
        <v>343</v>
      </c>
      <c r="L659" s="1196" t="s">
        <v>343</v>
      </c>
      <c r="M659" s="1196" t="s">
        <v>343</v>
      </c>
      <c r="N659" s="1197"/>
      <c r="O659" s="1196" t="s">
        <v>343</v>
      </c>
      <c r="P659" s="1196" t="s">
        <v>343</v>
      </c>
      <c r="Q659" s="1196" t="s">
        <v>343</v>
      </c>
      <c r="R659" s="1196" t="s">
        <v>343</v>
      </c>
      <c r="S659" s="1196" t="s">
        <v>343</v>
      </c>
      <c r="T659" s="1196" t="s">
        <v>343</v>
      </c>
      <c r="U659" s="1196" t="s">
        <v>343</v>
      </c>
      <c r="V659" s="1196" t="s">
        <v>343</v>
      </c>
      <c r="W659" s="1196" t="s">
        <v>677</v>
      </c>
      <c r="X659" s="1196" t="s">
        <v>677</v>
      </c>
      <c r="Y659" s="1196" t="s">
        <v>762</v>
      </c>
      <c r="Z659" s="1196" t="s">
        <v>762</v>
      </c>
      <c r="AA659" s="1196" t="s">
        <v>762</v>
      </c>
      <c r="AB659" s="1196" t="s">
        <v>762</v>
      </c>
      <c r="AC659" s="85" t="s">
        <v>862</v>
      </c>
      <c r="AD659" s="1196" t="s">
        <v>937</v>
      </c>
      <c r="AE659" s="1196" t="s">
        <v>937</v>
      </c>
      <c r="AF659" s="1"/>
    </row>
    <row r="660" spans="1:32" ht="14.25" customHeight="1" thickTop="1" x14ac:dyDescent="0.2">
      <c r="A660" s="1198" t="s">
        <v>10</v>
      </c>
      <c r="B660" s="1196" t="s">
        <v>75</v>
      </c>
      <c r="C660" s="1196" t="s">
        <v>122</v>
      </c>
      <c r="D660" s="1196" t="s">
        <v>147</v>
      </c>
      <c r="E660" s="1196" t="s">
        <v>231</v>
      </c>
      <c r="F660" s="1196" t="s">
        <v>256</v>
      </c>
      <c r="G660" s="1196" t="s">
        <v>307</v>
      </c>
      <c r="H660" s="1196" t="s">
        <v>121</v>
      </c>
      <c r="I660" s="1196" t="s">
        <v>344</v>
      </c>
      <c r="J660" s="1196" t="s">
        <v>369</v>
      </c>
      <c r="K660" s="1196" t="s">
        <v>442</v>
      </c>
      <c r="L660" s="1196" t="s">
        <v>462</v>
      </c>
      <c r="M660" s="1196" t="s">
        <v>488</v>
      </c>
      <c r="N660" s="1"/>
      <c r="O660" s="1196" t="s">
        <v>517</v>
      </c>
      <c r="P660" s="1196" t="s">
        <v>520</v>
      </c>
      <c r="Q660" s="1196" t="s">
        <v>529</v>
      </c>
      <c r="R660" s="1196" t="s">
        <v>547</v>
      </c>
      <c r="S660" s="1196" t="s">
        <v>557</v>
      </c>
      <c r="T660" s="1196" t="s">
        <v>570</v>
      </c>
      <c r="U660" s="1196" t="s">
        <v>578</v>
      </c>
      <c r="V660" s="1196" t="s">
        <v>664</v>
      </c>
      <c r="W660" s="1196" t="s">
        <v>678</v>
      </c>
      <c r="X660" s="1196" t="s">
        <v>723</v>
      </c>
      <c r="Y660" s="1196" t="s">
        <v>763</v>
      </c>
      <c r="Z660" s="1196" t="s">
        <v>822</v>
      </c>
      <c r="AA660" s="1196" t="s">
        <v>845</v>
      </c>
      <c r="AB660" s="1196" t="s">
        <v>858</v>
      </c>
      <c r="AC660" s="1196" t="s">
        <v>862</v>
      </c>
      <c r="AD660" s="1196" t="s">
        <v>937</v>
      </c>
      <c r="AE660" s="1196" t="s">
        <v>1036</v>
      </c>
      <c r="AF660" s="1"/>
    </row>
    <row r="661" spans="1:32" ht="13.5" thickBot="1" x14ac:dyDescent="0.25">
      <c r="A661" s="1199"/>
      <c r="B661" s="1196"/>
      <c r="C661" s="1196"/>
      <c r="D661" s="1196"/>
      <c r="E661" s="1196"/>
      <c r="F661" s="1196"/>
      <c r="G661" s="1196"/>
      <c r="H661" s="1196"/>
      <c r="I661" s="1196"/>
      <c r="J661" s="1196"/>
      <c r="K661" s="1196"/>
      <c r="L661" s="1196"/>
      <c r="M661" s="1196"/>
      <c r="N661" s="1"/>
      <c r="O661" s="1196"/>
      <c r="P661" s="1196"/>
      <c r="Q661" s="1196"/>
      <c r="R661" s="1196"/>
      <c r="S661" s="1196"/>
      <c r="T661" s="1196"/>
      <c r="U661" s="1196"/>
      <c r="V661" s="1196"/>
      <c r="W661" s="1196"/>
      <c r="X661" s="1196"/>
      <c r="Y661" s="1196"/>
      <c r="Z661" s="1196"/>
      <c r="AA661" s="1196"/>
      <c r="AB661" s="1196"/>
      <c r="AC661" s="1196"/>
      <c r="AD661" s="1196"/>
      <c r="AE661" s="1196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55.44</v>
      </c>
      <c r="C662" s="52">
        <f>IFERROR(Y48*1,"0")+IFERROR(Y49*1,"0")+IFERROR(Y50*1,"0")+IFERROR(Y51*1,"0")+IFERROR(Y52*1,"0")+IFERROR(Y53*1,"0")+IFERROR(Y57*1,"0")+IFERROR(Y58*1,"0")</f>
        <v>37.800000000000004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228.9</v>
      </c>
      <c r="E662" s="52">
        <f>IFERROR(Y107*1,"0")+IFERROR(Y108*1,"0")+IFERROR(Y109*1,"0")+IFERROR(Y110*1,"0")+IFERROR(Y114*1,"0")+IFERROR(Y115*1,"0")+IFERROR(Y116*1,"0")+IFERROR(Y117*1,"0")+IFERROR(Y118*1,"0")</f>
        <v>64.800000000000011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43.2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69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177.6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438.1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792.48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74.25</v>
      </c>
      <c r="V662" s="52">
        <f>IFERROR(Y401*1,"0")+IFERROR(Y405*1,"0")+IFERROR(Y406*1,"0")+IFERROR(Y407*1,"0")</f>
        <v>549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749.8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189.6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297.90000000000003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482.40000000000003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1057</v>
      </c>
      <c r="H1" s="9"/>
    </row>
    <row r="3" spans="2:8" x14ac:dyDescent="0.2">
      <c r="B3" s="53" t="s">
        <v>1058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1060</v>
      </c>
      <c r="C6" s="53" t="s">
        <v>1061</v>
      </c>
      <c r="D6" s="53" t="s">
        <v>1062</v>
      </c>
      <c r="E6" s="53" t="s">
        <v>45</v>
      </c>
    </row>
    <row r="7" spans="2:8" x14ac:dyDescent="0.2">
      <c r="B7" s="53" t="s">
        <v>1063</v>
      </c>
      <c r="C7" s="53" t="s">
        <v>1064</v>
      </c>
      <c r="D7" s="53" t="s">
        <v>1065</v>
      </c>
      <c r="E7" s="53" t="s">
        <v>45</v>
      </c>
    </row>
    <row r="8" spans="2:8" x14ac:dyDescent="0.2">
      <c r="B8" s="53" t="s">
        <v>1066</v>
      </c>
      <c r="C8" s="53" t="s">
        <v>1067</v>
      </c>
      <c r="D8" s="53" t="s">
        <v>1068</v>
      </c>
      <c r="E8" s="53" t="s">
        <v>45</v>
      </c>
    </row>
    <row r="9" spans="2:8" x14ac:dyDescent="0.2">
      <c r="B9" s="53" t="s">
        <v>1069</v>
      </c>
      <c r="C9" s="53" t="s">
        <v>1070</v>
      </c>
      <c r="D9" s="53" t="s">
        <v>1071</v>
      </c>
      <c r="E9" s="53" t="s">
        <v>45</v>
      </c>
    </row>
    <row r="10" spans="2:8" x14ac:dyDescent="0.2">
      <c r="B10" s="53" t="s">
        <v>1072</v>
      </c>
      <c r="C10" s="53" t="s">
        <v>1073</v>
      </c>
      <c r="D10" s="53" t="s">
        <v>1074</v>
      </c>
      <c r="E10" s="53" t="s">
        <v>45</v>
      </c>
    </row>
    <row r="12" spans="2:8" x14ac:dyDescent="0.2">
      <c r="B12" s="53" t="s">
        <v>1075</v>
      </c>
      <c r="C12" s="53" t="s">
        <v>1061</v>
      </c>
      <c r="D12" s="53" t="s">
        <v>45</v>
      </c>
      <c r="E12" s="53" t="s">
        <v>45</v>
      </c>
    </row>
    <row r="14" spans="2:8" x14ac:dyDescent="0.2">
      <c r="B14" s="53" t="s">
        <v>1076</v>
      </c>
      <c r="C14" s="53" t="s">
        <v>1064</v>
      </c>
      <c r="D14" s="53" t="s">
        <v>45</v>
      </c>
      <c r="E14" s="53" t="s">
        <v>45</v>
      </c>
    </row>
    <row r="16" spans="2:8" x14ac:dyDescent="0.2">
      <c r="B16" s="53" t="s">
        <v>1077</v>
      </c>
      <c r="C16" s="53" t="s">
        <v>1067</v>
      </c>
      <c r="D16" s="53" t="s">
        <v>45</v>
      </c>
      <c r="E16" s="53" t="s">
        <v>45</v>
      </c>
    </row>
    <row r="18" spans="2:5" x14ac:dyDescent="0.2">
      <c r="B18" s="53" t="s">
        <v>1078</v>
      </c>
      <c r="C18" s="53" t="s">
        <v>1070</v>
      </c>
      <c r="D18" s="53" t="s">
        <v>45</v>
      </c>
      <c r="E18" s="53" t="s">
        <v>45</v>
      </c>
    </row>
    <row r="20" spans="2:5" x14ac:dyDescent="0.2">
      <c r="B20" s="53" t="s">
        <v>1079</v>
      </c>
      <c r="C20" s="53" t="s">
        <v>1073</v>
      </c>
      <c r="D20" s="53" t="s">
        <v>45</v>
      </c>
      <c r="E20" s="53" t="s">
        <v>45</v>
      </c>
    </row>
    <row r="22" spans="2:5" x14ac:dyDescent="0.2">
      <c r="B22" s="53" t="s">
        <v>1080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1081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1082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1083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1087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1088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1089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1090</v>
      </c>
      <c r="C32" s="53" t="s">
        <v>45</v>
      </c>
      <c r="D32" s="53" t="s">
        <v>45</v>
      </c>
      <c r="E32" s="53" t="s">
        <v>45</v>
      </c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1418</vt:i4>
      </vt:variant>
    </vt:vector>
  </HeadingPairs>
  <TitlesOfParts>
    <vt:vector size="1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2024-11-14T07:37:42Z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