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6E26533-25CA-45A3-BCEB-13370AB99F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P262" i="1" s="1"/>
  <c r="BO261" i="1"/>
  <c r="BM261" i="1"/>
  <c r="Z261" i="1"/>
  <c r="Z263" i="1" s="1"/>
  <c r="Y261" i="1"/>
  <c r="Y264" i="1" s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P253" i="1" s="1"/>
  <c r="BO252" i="1"/>
  <c r="BM252" i="1"/>
  <c r="Z252" i="1"/>
  <c r="Y252" i="1"/>
  <c r="BP252" i="1" s="1"/>
  <c r="BO251" i="1"/>
  <c r="BM251" i="1"/>
  <c r="Z251" i="1"/>
  <c r="Z254" i="1" s="1"/>
  <c r="Y251" i="1"/>
  <c r="Y255" i="1" s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BP234" i="1" s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Y189" i="1" s="1"/>
  <c r="P185" i="1"/>
  <c r="X182" i="1"/>
  <c r="X181" i="1"/>
  <c r="BO180" i="1"/>
  <c r="BM180" i="1"/>
  <c r="Z180" i="1"/>
  <c r="Y180" i="1"/>
  <c r="BP180" i="1" s="1"/>
  <c r="BO179" i="1"/>
  <c r="BM179" i="1"/>
  <c r="Z179" i="1"/>
  <c r="Y179" i="1"/>
  <c r="BP179" i="1" s="1"/>
  <c r="BO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Z93" i="1" s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X23" i="1"/>
  <c r="X298" i="1" s="1"/>
  <c r="BO22" i="1"/>
  <c r="BM22" i="1"/>
  <c r="X295" i="1" s="1"/>
  <c r="Z22" i="1"/>
  <c r="Z23" i="1" s="1"/>
  <c r="Y22" i="1"/>
  <c r="Y24" i="1" s="1"/>
  <c r="P22" i="1"/>
  <c r="H10" i="1"/>
  <c r="A9" i="1"/>
  <c r="A10" i="1" s="1"/>
  <c r="D7" i="1"/>
  <c r="Q6" i="1"/>
  <c r="P2" i="1"/>
  <c r="Y77" i="1" l="1"/>
  <c r="BN75" i="1"/>
  <c r="Y86" i="1"/>
  <c r="BN91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X296" i="1"/>
  <c r="X297" i="1" s="1"/>
  <c r="X294" i="1"/>
  <c r="Y32" i="1"/>
  <c r="Y39" i="1"/>
  <c r="BN37" i="1"/>
  <c r="Y60" i="1"/>
  <c r="Z65" i="1"/>
  <c r="BN63" i="1"/>
  <c r="BP63" i="1"/>
  <c r="Z76" i="1"/>
  <c r="Z86" i="1"/>
  <c r="BN80" i="1"/>
  <c r="BP80" i="1"/>
  <c r="BN83" i="1"/>
  <c r="BN84" i="1"/>
  <c r="Y119" i="1"/>
  <c r="BN117" i="1"/>
  <c r="Y126" i="1"/>
  <c r="BN129" i="1"/>
  <c r="BP129" i="1"/>
  <c r="Y130" i="1"/>
  <c r="Y137" i="1"/>
  <c r="BN135" i="1"/>
  <c r="Y160" i="1"/>
  <c r="Y168" i="1"/>
  <c r="Z168" i="1"/>
  <c r="BN166" i="1"/>
  <c r="Y173" i="1"/>
  <c r="BN178" i="1"/>
  <c r="BP178" i="1"/>
  <c r="BN179" i="1"/>
  <c r="BN180" i="1"/>
  <c r="Y181" i="1"/>
  <c r="Z188" i="1"/>
  <c r="BN185" i="1"/>
  <c r="BP185" i="1"/>
  <c r="BN187" i="1"/>
  <c r="Y198" i="1"/>
  <c r="Y207" i="1"/>
  <c r="BN203" i="1"/>
  <c r="BN205" i="1"/>
  <c r="BN234" i="1"/>
  <c r="BN251" i="1"/>
  <c r="BP251" i="1"/>
  <c r="BN252" i="1"/>
  <c r="BN253" i="1"/>
  <c r="Y254" i="1"/>
  <c r="BN261" i="1"/>
  <c r="BP261" i="1"/>
  <c r="BN262" i="1"/>
  <c r="Y263" i="1"/>
  <c r="BN268" i="1"/>
  <c r="F9" i="1"/>
  <c r="J9" i="1"/>
  <c r="F10" i="1"/>
  <c r="BN22" i="1"/>
  <c r="BP22" i="1"/>
  <c r="Y23" i="1"/>
  <c r="Y33" i="1"/>
  <c r="Y38" i="1"/>
  <c r="Y59" i="1"/>
  <c r="Y66" i="1"/>
  <c r="Y71" i="1"/>
  <c r="Y76" i="1"/>
  <c r="Y87" i="1"/>
  <c r="Y93" i="1"/>
  <c r="BP90" i="1"/>
  <c r="Y94" i="1"/>
  <c r="Y106" i="1"/>
  <c r="BP97" i="1"/>
  <c r="BN97" i="1"/>
  <c r="Y105" i="1"/>
  <c r="BP99" i="1"/>
  <c r="BN99" i="1"/>
  <c r="BP101" i="1"/>
  <c r="BN101" i="1"/>
  <c r="BP103" i="1"/>
  <c r="BN103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2" i="1"/>
  <c r="BN92" i="1"/>
  <c r="Z105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Z299" i="1" l="1"/>
  <c r="Y294" i="1"/>
  <c r="B307" i="1"/>
  <c r="Y298" i="1"/>
  <c r="Y295" i="1"/>
  <c r="Y297" i="1" s="1"/>
  <c r="Y296" i="1"/>
  <c r="C307" i="1" l="1"/>
  <c r="A30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<sst xmlns="http://schemas.openxmlformats.org/spreadsheetml/2006/main" count="1501" uniqueCount="509">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</sst>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80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4" t="s">
        <v>7</v>
      </c>
      <c r="B5" s="361"/>
      <c r="C5" s="362"/>
      <c r="D5" s="381"/>
      <c r="E5" s="382"/>
      <c r="F5" s="511" t="s">
        <v>8</v>
      </c>
      <c r="G5" s="362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7" customFormat="1" ht="24" customHeight="1" x14ac:dyDescent="0.2">
      <c r="A6" s="414" t="s">
        <v>12</v>
      </c>
      <c r="B6" s="361"/>
      <c r="C6" s="362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58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7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9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7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21</v>
      </c>
      <c r="Q10" s="449"/>
      <c r="R10" s="450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4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65"/>
      <c r="P12" s="24" t="s">
        <v>29</v>
      </c>
      <c r="Q12" s="419"/>
      <c r="R12" s="367"/>
      <c r="S12" s="23"/>
      <c r="U12" s="24"/>
      <c r="V12" s="341"/>
      <c r="W12" s="330"/>
      <c r="AB12" s="51"/>
      <c r="AC12" s="51"/>
      <c r="AD12" s="51"/>
      <c r="AE12" s="51"/>
    </row>
    <row r="13" spans="1:32" s="317" customFormat="1" ht="23.25" customHeight="1" x14ac:dyDescent="0.2">
      <c r="A13" s="44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2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4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2"/>
      <c r="N15" s="66"/>
      <c r="P15" s="431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2"/>
      <c r="W17" s="352" t="s">
        <v>51</v>
      </c>
      <c r="X17" s="352" t="s">
        <v>52</v>
      </c>
      <c r="Y17" s="529" t="s">
        <v>53</v>
      </c>
      <c r="Z17" s="48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9"/>
      <c r="AB18" s="469"/>
      <c r="AC18" s="469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0</v>
      </c>
      <c r="Y32" s="322">
        <f>IFERROR(SUM(Y28:Y31),"0")</f>
        <v>0</v>
      </c>
      <c r="Z32" s="322">
        <f>IFERROR(IF(Z28="",0,Z28),"0")+IFERROR(IF(Z29="",0,Z29),"0")+IFERROR(IF(Z30="",0,Z30),"0")+IFERROR(IF(Z31="",0,Z31),"0")</f>
        <v>0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0</v>
      </c>
      <c r="Y33" s="322">
        <f>IFERROR(SUMPRODUCT(Y28:Y31*H28:H31),"0")</f>
        <v>0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24</v>
      </c>
      <c r="Y49" s="321">
        <f t="shared" si="0"/>
        <v>24</v>
      </c>
      <c r="Z49" s="36">
        <f t="shared" si="1"/>
        <v>0.372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179.66399999999999</v>
      </c>
      <c r="BN49" s="67">
        <f t="shared" si="3"/>
        <v>179.66399999999999</v>
      </c>
      <c r="BO49" s="67">
        <f t="shared" si="4"/>
        <v>0.2857142857142857</v>
      </c>
      <c r="BP49" s="67">
        <f t="shared" si="5"/>
        <v>0.2857142857142857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12</v>
      </c>
      <c r="Y51" s="321">
        <f t="shared" si="0"/>
        <v>12</v>
      </c>
      <c r="Z51" s="36">
        <f t="shared" si="1"/>
        <v>0.186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85.320000000000007</v>
      </c>
      <c r="BN51" s="67">
        <f t="shared" si="3"/>
        <v>85.320000000000007</v>
      </c>
      <c r="BO51" s="67">
        <f t="shared" si="4"/>
        <v>0.14285714285714285</v>
      </c>
      <c r="BP51" s="67">
        <f t="shared" si="5"/>
        <v>0.14285714285714285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60</v>
      </c>
      <c r="Y53" s="321">
        <f t="shared" si="0"/>
        <v>60</v>
      </c>
      <c r="Z53" s="36">
        <f t="shared" si="1"/>
        <v>0.92999999999999994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445.79999999999995</v>
      </c>
      <c r="BN53" s="67">
        <f t="shared" si="3"/>
        <v>445.79999999999995</v>
      </c>
      <c r="BO53" s="67">
        <f t="shared" si="4"/>
        <v>0.7142857142857143</v>
      </c>
      <c r="BP53" s="67">
        <f t="shared" si="5"/>
        <v>0.7142857142857143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24</v>
      </c>
      <c r="Y57" s="321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120</v>
      </c>
      <c r="Y59" s="322">
        <f>IFERROR(SUM(Y47:Y58),"0")</f>
        <v>120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1.8599999999999999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860.16000000000008</v>
      </c>
      <c r="Y60" s="322">
        <f>IFERROR(SUMPRODUCT(Y47:Y58*H47:H58),"0")</f>
        <v>860.16000000000008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144</v>
      </c>
      <c r="Y64" s="321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144</v>
      </c>
      <c r="Y65" s="322">
        <f>IFERROR(SUM(Y63:Y64),"0")</f>
        <v>144</v>
      </c>
      <c r="Z65" s="322">
        <f>IFERROR(IF(Z63="",0,Z63),"0")+IFERROR(IF(Z64="",0,Z64),"0")</f>
        <v>1.2470399999999999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720</v>
      </c>
      <c r="Y66" s="322">
        <f>IFERROR(SUMPRODUCT(Y63:Y64*H63:H64),"0")</f>
        <v>720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0</v>
      </c>
      <c r="Y76" s="322">
        <f>IFERROR(SUM(Y74:Y75),"0")</f>
        <v>0</v>
      </c>
      <c r="Z76" s="322">
        <f>IFERROR(IF(Z74="",0,Z74),"0")+IFERROR(IF(Z75="",0,Z75),"0")</f>
        <v>0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0</v>
      </c>
      <c r="Y77" s="322">
        <f>IFERROR(SUMPRODUCT(Y74:Y75*H74:H75),"0")</f>
        <v>0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14</v>
      </c>
      <c r="Y80" s="32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3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84</v>
      </c>
      <c r="Y84" s="321">
        <f t="shared" si="6"/>
        <v>84</v>
      </c>
      <c r="Z84" s="36">
        <f t="shared" si="7"/>
        <v>1.5019199999999999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98</v>
      </c>
      <c r="Y86" s="322">
        <f>IFERROR(SUM(Y80:Y85),"0")</f>
        <v>98</v>
      </c>
      <c r="Z86" s="322">
        <f>IFERROR(IF(Z80="",0,Z80),"0")+IFERROR(IF(Z81="",0,Z81),"0")+IFERROR(IF(Z82="",0,Z82),"0")+IFERROR(IF(Z83="",0,Z83),"0")+IFERROR(IF(Z84="",0,Z84),"0")+IFERROR(IF(Z85="",0,Z85),"0")</f>
        <v>1.75224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361.20000000000005</v>
      </c>
      <c r="Y87" s="322">
        <f>IFERROR(SUMPRODUCT(Y80:Y85*H80:H85),"0")</f>
        <v>361.20000000000005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14</v>
      </c>
      <c r="Y90" s="321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14</v>
      </c>
      <c r="Y93" s="322">
        <f>IFERROR(SUM(Y90:Y92),"0")</f>
        <v>14</v>
      </c>
      <c r="Z93" s="322">
        <f>IFERROR(IF(Z90="",0,Z90),"0")+IFERROR(IF(Z91="",0,Z91),"0")+IFERROR(IF(Z92="",0,Z92),"0")</f>
        <v>0.13103999999999999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30.240000000000002</v>
      </c>
      <c r="Y94" s="322">
        <f>IFERROR(SUMPRODUCT(Y90:Y92*H90:H92),"0")</f>
        <v>30.240000000000002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12</v>
      </c>
      <c r="Y97" s="321">
        <f t="shared" ref="Y97:Y104" si="12">IFERROR(IF(X97="","",X97),"")</f>
        <v>12</v>
      </c>
      <c r="Z97" s="36">
        <f t="shared" ref="Z97:Z104" si="13">IFERROR(IF(X97="","",X97*0.0155),"")</f>
        <v>0.186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86.395200000000003</v>
      </c>
      <c r="BN97" s="67">
        <f t="shared" ref="BN97:BN104" si="15">IFERROR(Y97*I97,"0")</f>
        <v>86.395200000000003</v>
      </c>
      <c r="BO97" s="67">
        <f t="shared" ref="BO97:BO104" si="16">IFERROR(X97/J97,"0")</f>
        <v>0.14285714285714285</v>
      </c>
      <c r="BP97" s="67">
        <f t="shared" ref="BP97:BP104" si="17">IFERROR(Y97/J97,"0")</f>
        <v>0.14285714285714285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24</v>
      </c>
      <c r="Y99" s="321">
        <f t="shared" si="12"/>
        <v>24</v>
      </c>
      <c r="Z99" s="36">
        <f t="shared" si="13"/>
        <v>0.372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179.66399999999999</v>
      </c>
      <c r="BN99" s="67">
        <f t="shared" si="15"/>
        <v>179.66399999999999</v>
      </c>
      <c r="BO99" s="67">
        <f t="shared" si="16"/>
        <v>0.2857142857142857</v>
      </c>
      <c r="BP99" s="67">
        <f t="shared" si="17"/>
        <v>0.2857142857142857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84</v>
      </c>
      <c r="Y103" s="321">
        <f t="shared" si="12"/>
        <v>84</v>
      </c>
      <c r="Z103" s="36">
        <f t="shared" si="13"/>
        <v>1.302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628.82399999999996</v>
      </c>
      <c r="BN103" s="67">
        <f t="shared" si="15"/>
        <v>628.82399999999996</v>
      </c>
      <c r="BO103" s="67">
        <f t="shared" si="16"/>
        <v>1</v>
      </c>
      <c r="BP103" s="67">
        <f t="shared" si="17"/>
        <v>1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120</v>
      </c>
      <c r="Y105" s="322">
        <f>IFERROR(SUM(Y97:Y104),"0")</f>
        <v>120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1.86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860.16000000000008</v>
      </c>
      <c r="Y106" s="322">
        <f>IFERROR(SUMPRODUCT(Y97:Y104*H97:H104),"0")</f>
        <v>860.16000000000008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0</v>
      </c>
      <c r="Y109" s="321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0</v>
      </c>
      <c r="Y110" s="321">
        <f>IFERROR(IF(X110="","",X110),"")</f>
        <v>0</v>
      </c>
      <c r="Z110" s="36">
        <f>IFERROR(IF(X110="","",X110*0.01788),"")</f>
        <v>0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0</v>
      </c>
      <c r="Y111" s="322">
        <f>IFERROR(SUM(Y109:Y110),"0")</f>
        <v>0</v>
      </c>
      <c r="Z111" s="322">
        <f>IFERROR(IF(Z109="",0,Z109),"0")+IFERROR(IF(Z110="",0,Z110),"0")</f>
        <v>0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0</v>
      </c>
      <c r="Y112" s="322">
        <f>IFERROR(SUMPRODUCT(Y109:Y110*H109:H110),"0")</f>
        <v>0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4"/>
      <c r="AB114" s="314"/>
      <c r="AC114" s="314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0</v>
      </c>
      <c r="Y118" s="322">
        <f>IFERROR(SUM(Y115:Y117),"0")</f>
        <v>0</v>
      </c>
      <c r="Z118" s="322">
        <f>IFERROR(IF(Z115="",0,Z115),"0")+IFERROR(IF(Z116="",0,Z116),"0")+IFERROR(IF(Z117="",0,Z117),"0")</f>
        <v>0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0</v>
      </c>
      <c r="Y119" s="322">
        <f>IFERROR(SUMPRODUCT(Y115:Y117*H115:H117),"0")</f>
        <v>0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4"/>
      <c r="AB121" s="314"/>
      <c r="AC121" s="314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42</v>
      </c>
      <c r="Y123" s="321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137.76</v>
      </c>
      <c r="BN123" s="67">
        <f>IFERROR(Y123*I123,"0")</f>
        <v>137.76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28</v>
      </c>
      <c r="Y124" s="321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70</v>
      </c>
      <c r="Y125" s="322">
        <f>IFERROR(SUM(Y122:Y124),"0")</f>
        <v>70</v>
      </c>
      <c r="Z125" s="322">
        <f>IFERROR(IF(Z122="",0,Z122),"0")+IFERROR(IF(Z123="",0,Z123),"0")+IFERROR(IF(Z124="",0,Z124),"0")</f>
        <v>1.2515999999999998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210</v>
      </c>
      <c r="Y126" s="322">
        <f>IFERROR(SUMPRODUCT(Y122:Y124*H122:H124),"0")</f>
        <v>210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16</v>
      </c>
      <c r="Y134" s="321">
        <f>IFERROR(IF(X134="","",X134),"")</f>
        <v>16</v>
      </c>
      <c r="Z134" s="36">
        <f>IFERROR(IF(X134="","",X134*0.01157),"")</f>
        <v>0.18512000000000001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33.92</v>
      </c>
      <c r="BN134" s="67">
        <f>IFERROR(Y134*I134,"0")</f>
        <v>33.92</v>
      </c>
      <c r="BO134" s="67">
        <f>IFERROR(X134/J134,"0")</f>
        <v>0.22222222222222221</v>
      </c>
      <c r="BP134" s="67">
        <f>IFERROR(Y134/J134,"0")</f>
        <v>0.22222222222222221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18</v>
      </c>
      <c r="Y135" s="321">
        <f>IFERROR(IF(X135="","",X135),"")</f>
        <v>18</v>
      </c>
      <c r="Z135" s="36">
        <f>IFERROR(IF(X135="","",X135*0.01157),"")</f>
        <v>0.20826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38.160000000000004</v>
      </c>
      <c r="BN135" s="67">
        <f>IFERROR(Y135*I135,"0")</f>
        <v>38.160000000000004</v>
      </c>
      <c r="BO135" s="67">
        <f>IFERROR(X135/J135,"0")</f>
        <v>0.25</v>
      </c>
      <c r="BP135" s="67">
        <f>IFERROR(Y135/J135,"0")</f>
        <v>0.25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34</v>
      </c>
      <c r="Y136" s="322">
        <f>IFERROR(SUM(Y134:Y135),"0")</f>
        <v>34</v>
      </c>
      <c r="Z136" s="322">
        <f>IFERROR(IF(Z134="",0,Z134),"0")+IFERROR(IF(Z135="",0,Z135),"0")</f>
        <v>0.39338000000000001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54.400000000000006</v>
      </c>
      <c r="Y137" s="322">
        <f>IFERROR(SUMPRODUCT(Y134:Y135*H134:H135),"0")</f>
        <v>54.400000000000006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8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60</v>
      </c>
      <c r="Y153" s="321">
        <f>IFERROR(IF(X153="","",X153),"")</f>
        <v>60</v>
      </c>
      <c r="Z153" s="36">
        <f>IFERROR(IF(X153="","",X153*0.00866),"")</f>
        <v>0.51959999999999995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312.79199999999997</v>
      </c>
      <c r="BN153" s="67">
        <f>IFERROR(Y153*I153,"0")</f>
        <v>312.79199999999997</v>
      </c>
      <c r="BO153" s="67">
        <f>IFERROR(X153/J153,"0")</f>
        <v>0.41666666666666669</v>
      </c>
      <c r="BP153" s="67">
        <f>IFERROR(Y153/J153,"0")</f>
        <v>0.41666666666666669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60</v>
      </c>
      <c r="Y155" s="322">
        <f>IFERROR(SUM(Y151:Y154),"0")</f>
        <v>60</v>
      </c>
      <c r="Z155" s="322">
        <f>IFERROR(IF(Z151="",0,Z151),"0")+IFERROR(IF(Z152="",0,Z152),"0")+IFERROR(IF(Z153="",0,Z153),"0")+IFERROR(IF(Z154="",0,Z154),"0")</f>
        <v>0.51959999999999995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300</v>
      </c>
      <c r="Y156" s="322">
        <f>IFERROR(SUMPRODUCT(Y151:Y154*H151:H154),"0")</f>
        <v>300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24</v>
      </c>
      <c r="Y159" s="321">
        <f>IFERROR(IF(X159="","",X159),"")</f>
        <v>24</v>
      </c>
      <c r="Z159" s="36">
        <f>IFERROR(IF(X159="","",X159*0.00866),"")</f>
        <v>0.20783999999999997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126.072</v>
      </c>
      <c r="BN159" s="67">
        <f>IFERROR(Y159*I159,"0")</f>
        <v>126.072</v>
      </c>
      <c r="BO159" s="67">
        <f>IFERROR(X159/J159,"0")</f>
        <v>0.16666666666666666</v>
      </c>
      <c r="BP159" s="67">
        <f>IFERROR(Y159/J159,"0")</f>
        <v>0.16666666666666666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24</v>
      </c>
      <c r="Y160" s="322">
        <f>IFERROR(SUM(Y158:Y159),"0")</f>
        <v>24</v>
      </c>
      <c r="Z160" s="322">
        <f>IFERROR(IF(Z158="",0,Z158),"0")+IFERROR(IF(Z159="",0,Z159),"0")</f>
        <v>0.20783999999999997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120</v>
      </c>
      <c r="Y161" s="322">
        <f>IFERROR(SUMPRODUCT(Y158:Y159*H158:H159),"0")</f>
        <v>120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56</v>
      </c>
      <c r="Y165" s="321">
        <f>IFERROR(IF(X165="","",X165),"")</f>
        <v>56</v>
      </c>
      <c r="Z165" s="36">
        <f>IFERROR(IF(X165="","",X165*0.01788),"")</f>
        <v>1.0012799999999999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189.72800000000001</v>
      </c>
      <c r="BN165" s="67">
        <f>IFERROR(Y165*I165,"0")</f>
        <v>189.72800000000001</v>
      </c>
      <c r="BO165" s="67">
        <f>IFERROR(X165/J165,"0")</f>
        <v>0.8</v>
      </c>
      <c r="BP165" s="67">
        <f>IFERROR(Y165/J165,"0")</f>
        <v>0.8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70</v>
      </c>
      <c r="Y166" s="321">
        <f>IFERROR(IF(X166="","",X166),"")</f>
        <v>70</v>
      </c>
      <c r="Z166" s="36">
        <f>IFERROR(IF(X166="","",X166*0.01788),"")</f>
        <v>1.2516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237.16</v>
      </c>
      <c r="BN166" s="67">
        <f>IFERROR(Y166*I166,"0")</f>
        <v>237.16</v>
      </c>
      <c r="BO166" s="67">
        <f>IFERROR(X166/J166,"0")</f>
        <v>1</v>
      </c>
      <c r="BP166" s="67">
        <f>IFERROR(Y166/J166,"0")</f>
        <v>1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28</v>
      </c>
      <c r="Y167" s="32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154</v>
      </c>
      <c r="Y168" s="322">
        <f>IFERROR(SUM(Y165:Y167),"0")</f>
        <v>154</v>
      </c>
      <c r="Z168" s="322">
        <f>IFERROR(IF(Z165="",0,Z165),"0")+IFERROR(IF(Z166="",0,Z166),"0")+IFERROR(IF(Z167="",0,Z167),"0")</f>
        <v>2.75352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462</v>
      </c>
      <c r="Y169" s="322">
        <f>IFERROR(SUMPRODUCT(Y165:Y167*H165:H167),"0")</f>
        <v>462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14</v>
      </c>
      <c r="Y178" s="321">
        <f>IFERROR(IF(X178="","",X178),"")</f>
        <v>14</v>
      </c>
      <c r="Z178" s="36">
        <f>IFERROR(IF(X178="","",X178*0.01788),"")</f>
        <v>0.25031999999999999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14</v>
      </c>
      <c r="Y179" s="321">
        <f>IFERROR(IF(X179="","",X179),"")</f>
        <v>14</v>
      </c>
      <c r="Z179" s="36">
        <f>IFERROR(IF(X179="","",X179*0.01788),"")</f>
        <v>0.25031999999999999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43.450400000000002</v>
      </c>
      <c r="BN179" s="67">
        <f>IFERROR(Y179*I179,"0")</f>
        <v>43.450400000000002</v>
      </c>
      <c r="BO179" s="67">
        <f>IFERROR(X179/J179,"0")</f>
        <v>0.2</v>
      </c>
      <c r="BP179" s="67">
        <f>IFERROR(Y179/J179,"0")</f>
        <v>0.2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28</v>
      </c>
      <c r="Y181" s="322">
        <f>IFERROR(SUM(Y178:Y180),"0")</f>
        <v>28</v>
      </c>
      <c r="Z181" s="322">
        <f>IFERROR(IF(Z178="",0,Z178),"0")+IFERROR(IF(Z179="",0,Z179),"0")+IFERROR(IF(Z180="",0,Z180),"0")</f>
        <v>0.50063999999999997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67.2</v>
      </c>
      <c r="Y182" s="322">
        <f>IFERROR(SUMPRODUCT(Y178:Y180*H178:H180),"0")</f>
        <v>67.2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24</v>
      </c>
      <c r="Y185" s="321">
        <f>IFERROR(IF(X185="","",X185),"")</f>
        <v>24</v>
      </c>
      <c r="Z185" s="36">
        <f>IFERROR(IF(X185="","",X185*0.0155),"")</f>
        <v>0.372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140.88</v>
      </c>
      <c r="BN185" s="67">
        <f>IFERROR(Y185*I185,"0")</f>
        <v>140.88</v>
      </c>
      <c r="BO185" s="67">
        <f>IFERROR(X185/J185,"0")</f>
        <v>0.2857142857142857</v>
      </c>
      <c r="BP185" s="67">
        <f>IFERROR(Y185/J185,"0")</f>
        <v>0.2857142857142857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24</v>
      </c>
      <c r="Y188" s="322">
        <f>IFERROR(SUM(Y185:Y187),"0")</f>
        <v>24</v>
      </c>
      <c r="Z188" s="322">
        <f>IFERROR(IF(Z185="",0,Z185),"0")+IFERROR(IF(Z186="",0,Z186),"0")+IFERROR(IF(Z187="",0,Z187),"0")</f>
        <v>0.372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134.39999999999998</v>
      </c>
      <c r="Y189" s="322">
        <f>IFERROR(SUMPRODUCT(Y185:Y187*H185:H187),"0")</f>
        <v>134.39999999999998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4"/>
      <c r="AB191" s="314"/>
      <c r="AC191" s="314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24</v>
      </c>
      <c r="Y193" s="321">
        <f t="shared" si="18"/>
        <v>24</v>
      </c>
      <c r="Z193" s="36">
        <f t="shared" si="19"/>
        <v>0.372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139.92000000000002</v>
      </c>
      <c r="BN193" s="67">
        <f t="shared" si="21"/>
        <v>139.92000000000002</v>
      </c>
      <c r="BO193" s="67">
        <f t="shared" si="22"/>
        <v>0.2857142857142857</v>
      </c>
      <c r="BP193" s="67">
        <f t="shared" si="23"/>
        <v>0.2857142857142857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12</v>
      </c>
      <c r="Y195" s="321">
        <f t="shared" si="18"/>
        <v>12</v>
      </c>
      <c r="Z195" s="36">
        <f t="shared" si="19"/>
        <v>0.186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12</v>
      </c>
      <c r="Y197" s="321">
        <f t="shared" si="18"/>
        <v>12</v>
      </c>
      <c r="Z197" s="36">
        <f t="shared" si="19"/>
        <v>0.186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48</v>
      </c>
      <c r="Y198" s="322">
        <f>IFERROR(SUM(Y192:Y197),"0")</f>
        <v>48</v>
      </c>
      <c r="Z198" s="322">
        <f>IFERROR(IF(Z192="",0,Z192),"0")+IFERROR(IF(Z193="",0,Z193),"0")+IFERROR(IF(Z194="",0,Z194),"0")+IFERROR(IF(Z195="",0,Z195),"0")+IFERROR(IF(Z196="",0,Z196),"0")+IFERROR(IF(Z197="",0,Z197),"0")</f>
        <v>0.74399999999999999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268.79999999999995</v>
      </c>
      <c r="Y199" s="322">
        <f>IFERROR(SUMPRODUCT(Y192:Y197*H192:H197),"0")</f>
        <v>268.79999999999995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4"/>
      <c r="AB201" s="314"/>
      <c r="AC201" s="314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24</v>
      </c>
      <c r="Y203" s="321">
        <f>IFERROR(IF(X203="","",X203),"")</f>
        <v>24</v>
      </c>
      <c r="Z203" s="36">
        <f>IFERROR(IF(X203="","",X203*0.0155),"")</f>
        <v>0.372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24</v>
      </c>
      <c r="Y205" s="321">
        <f>IFERROR(IF(X205="","",X205),"")</f>
        <v>24</v>
      </c>
      <c r="Z205" s="36">
        <f>IFERROR(IF(X205="","",X205*0.0155),"")</f>
        <v>0.372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48</v>
      </c>
      <c r="Y206" s="322">
        <f>IFERROR(SUM(Y202:Y205),"0")</f>
        <v>48</v>
      </c>
      <c r="Z206" s="322">
        <f>IFERROR(IF(Z202="",0,Z202),"0")+IFERROR(IF(Z203="",0,Z203),"0")+IFERROR(IF(Z204="",0,Z204),"0")+IFERROR(IF(Z205="",0,Z205),"0")</f>
        <v>0.74399999999999999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345.6</v>
      </c>
      <c r="Y207" s="322">
        <f>IFERROR(SUMPRODUCT(Y202:Y205*H202:H205),"0")</f>
        <v>345.6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4"/>
      <c r="AB209" s="314"/>
      <c r="AC209" s="314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4"/>
      <c r="AB226" s="314"/>
      <c r="AC226" s="314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9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4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18</v>
      </c>
      <c r="Y257" s="321">
        <f>IFERROR(IF(X257="","",X257),"")</f>
        <v>18</v>
      </c>
      <c r="Z257" s="36">
        <f>IFERROR(IF(X257="","",X257*0.00502),"")</f>
        <v>9.0359999999999996E-2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34.47</v>
      </c>
      <c r="BN257" s="67">
        <f>IFERROR(Y257*I257,"0")</f>
        <v>34.47</v>
      </c>
      <c r="BO257" s="67">
        <f>IFERROR(X257/J257,"0")</f>
        <v>7.6923076923076927E-2</v>
      </c>
      <c r="BP257" s="67">
        <f>IFERROR(Y257/J257,"0")</f>
        <v>7.6923076923076927E-2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18</v>
      </c>
      <c r="Y258" s="322">
        <f>IFERROR(SUM(Y257:Y257),"0")</f>
        <v>18</v>
      </c>
      <c r="Z258" s="322">
        <f>IFERROR(IF(Z257="",0,Z257),"0")</f>
        <v>9.0359999999999996E-2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32.4</v>
      </c>
      <c r="Y259" s="322">
        <f>IFERROR(SUMPRODUCT(Y257:Y257*H257:H257),"0")</f>
        <v>32.4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2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0</v>
      </c>
      <c r="Y263" s="322">
        <f>IFERROR(SUM(Y261:Y262),"0")</f>
        <v>0</v>
      </c>
      <c r="Z263" s="322">
        <f>IFERROR(IF(Z261="",0,Z261),"0")+IFERROR(IF(Z262="",0,Z262),"0")</f>
        <v>0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0</v>
      </c>
      <c r="Y264" s="322">
        <f>IFERROR(SUMPRODUCT(Y261:Y262*H261:H262),"0")</f>
        <v>0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120</v>
      </c>
      <c r="Y267" s="321">
        <f>IFERROR(IF(X267="","",X267),"")</f>
        <v>120</v>
      </c>
      <c r="Z267" s="36">
        <f>IFERROR(IF(X267="","",X267*0.0155),"")</f>
        <v>1.8599999999999999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628.20000000000005</v>
      </c>
      <c r="BN267" s="67">
        <f>IFERROR(Y267*I267,"0")</f>
        <v>628.20000000000005</v>
      </c>
      <c r="BO267" s="67">
        <f>IFERROR(X267/J267,"0")</f>
        <v>1.4285714285714286</v>
      </c>
      <c r="BP267" s="67">
        <f>IFERROR(Y267/J267,"0")</f>
        <v>1.4285714285714286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120</v>
      </c>
      <c r="Y269" s="322">
        <f>IFERROR(SUM(Y266:Y268),"0")</f>
        <v>120</v>
      </c>
      <c r="Z269" s="322">
        <f>IFERROR(IF(Z266="",0,Z266),"0")+IFERROR(IF(Z267="",0,Z267),"0")+IFERROR(IF(Z268="",0,Z268),"0")</f>
        <v>1.8599999999999999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600</v>
      </c>
      <c r="Y270" s="322">
        <f>IFERROR(SUMPRODUCT(Y266:Y268*H266:H268),"0")</f>
        <v>600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4"/>
      <c r="AB271" s="314"/>
      <c r="AC271" s="314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28</v>
      </c>
      <c r="Y273" s="321">
        <f t="shared" si="24"/>
        <v>28</v>
      </c>
      <c r="Z273" s="36">
        <f>IFERROR(IF(X273="","",X273*0.00936),"")</f>
        <v>0.26207999999999998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108.976</v>
      </c>
      <c r="BN273" s="67">
        <f t="shared" si="26"/>
        <v>108.976</v>
      </c>
      <c r="BO273" s="67">
        <f t="shared" si="27"/>
        <v>0.22222222222222221</v>
      </c>
      <c r="BP273" s="67">
        <f t="shared" si="28"/>
        <v>0.22222222222222221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1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84</v>
      </c>
      <c r="Y277" s="321">
        <f t="shared" si="24"/>
        <v>84</v>
      </c>
      <c r="Z277" s="36">
        <f t="shared" si="29"/>
        <v>0.78624000000000005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268.12800000000004</v>
      </c>
      <c r="BN277" s="67">
        <f t="shared" si="26"/>
        <v>268.12800000000004</v>
      </c>
      <c r="BO277" s="67">
        <f t="shared" si="27"/>
        <v>0.66666666666666663</v>
      </c>
      <c r="BP277" s="67">
        <f t="shared" si="28"/>
        <v>0.66666666666666663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0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406</v>
      </c>
      <c r="Y280" s="321">
        <f t="shared" si="24"/>
        <v>406</v>
      </c>
      <c r="Z280" s="36">
        <f t="shared" si="29"/>
        <v>3.80016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1580.152</v>
      </c>
      <c r="BN280" s="67">
        <f t="shared" si="26"/>
        <v>1580.152</v>
      </c>
      <c r="BO280" s="67">
        <f t="shared" si="27"/>
        <v>3.2222222222222223</v>
      </c>
      <c r="BP280" s="67">
        <f t="shared" si="28"/>
        <v>3.2222222222222223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518</v>
      </c>
      <c r="Y292" s="322">
        <f>IFERROR(SUM(Y272:Y291),"0")</f>
        <v>518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4.8484800000000003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1857.8000000000002</v>
      </c>
      <c r="Y293" s="322">
        <f>IFERROR(SUMPRODUCT(Y272:Y291*H272:H291),"0")</f>
        <v>1857.8000000000002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60" t="s">
        <v>480</v>
      </c>
      <c r="Q294" s="361"/>
      <c r="R294" s="361"/>
      <c r="S294" s="361"/>
      <c r="T294" s="361"/>
      <c r="U294" s="361"/>
      <c r="V294" s="36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7284.3600000000006</v>
      </c>
      <c r="Y294" s="322">
        <f>IFERROR(Y24+Y33+Y39+Y44+Y60+Y66+Y71+Y77+Y87+Y94+Y106+Y112+Y119+Y126+Y131+Y137+Y142+Y148+Y156+Y161+Y169+Y174+Y182+Y189+Y199+Y207+Y212+Y217+Y223+Y229+Y236+Y241+Y247+Y255+Y259+Y264+Y270+Y293,"0")</f>
        <v>7284.3600000000006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60" t="s">
        <v>481</v>
      </c>
      <c r="Q295" s="361"/>
      <c r="R295" s="361"/>
      <c r="S295" s="361"/>
      <c r="T295" s="361"/>
      <c r="U295" s="361"/>
      <c r="V295" s="362"/>
      <c r="W295" s="37" t="s">
        <v>73</v>
      </c>
      <c r="X295" s="322">
        <f>IFERROR(SUM(BM22:BM291),"0")</f>
        <v>7754.9267999999984</v>
      </c>
      <c r="Y295" s="322">
        <f>IFERROR(SUM(BN22:BN291),"0")</f>
        <v>7754.9267999999984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60" t="s">
        <v>482</v>
      </c>
      <c r="Q296" s="361"/>
      <c r="R296" s="361"/>
      <c r="S296" s="361"/>
      <c r="T296" s="361"/>
      <c r="U296" s="361"/>
      <c r="V296" s="362"/>
      <c r="W296" s="37" t="s">
        <v>483</v>
      </c>
      <c r="X296" s="38">
        <f>ROUNDUP(SUM(BO22:BO291),0)</f>
        <v>18</v>
      </c>
      <c r="Y296" s="38">
        <f>ROUNDUP(SUM(BP22:BP291),0)</f>
        <v>18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60" t="s">
        <v>484</v>
      </c>
      <c r="Q297" s="361"/>
      <c r="R297" s="361"/>
      <c r="S297" s="361"/>
      <c r="T297" s="361"/>
      <c r="U297" s="361"/>
      <c r="V297" s="362"/>
      <c r="W297" s="37" t="s">
        <v>73</v>
      </c>
      <c r="X297" s="322">
        <f>GrossWeightTotal+PalletQtyTotal*25</f>
        <v>8204.9267999999975</v>
      </c>
      <c r="Y297" s="322">
        <f>GrossWeightTotalR+PalletQtyTotalR*25</f>
        <v>8204.9267999999975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60" t="s">
        <v>485</v>
      </c>
      <c r="Q298" s="361"/>
      <c r="R298" s="361"/>
      <c r="S298" s="361"/>
      <c r="T298" s="361"/>
      <c r="U298" s="361"/>
      <c r="V298" s="36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1642</v>
      </c>
      <c r="Y298" s="322">
        <f>IFERROR(Y23+Y32+Y38+Y43+Y59+Y65+Y70+Y76+Y86+Y93+Y105+Y111+Y118+Y125+Y130+Y136+Y141+Y147+Y155+Y160+Y168+Y173+Y181+Y188+Y198+Y206+Y211+Y216+Y222+Y228+Y235+Y240+Y246+Y254+Y258+Y263+Y269+Y292,"0")</f>
        <v>1642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60" t="s">
        <v>486</v>
      </c>
      <c r="Q299" s="361"/>
      <c r="R299" s="361"/>
      <c r="S299" s="361"/>
      <c r="T299" s="361"/>
      <c r="U299" s="361"/>
      <c r="V299" s="36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21.135739999999998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2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2" t="s">
        <v>359</v>
      </c>
      <c r="AE301" s="338" t="s">
        <v>365</v>
      </c>
      <c r="AF301" s="422"/>
      <c r="AG301" s="312" t="s">
        <v>375</v>
      </c>
      <c r="AH301" s="312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3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3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0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860.16000000000008</v>
      </c>
      <c r="G304" s="46">
        <f>IFERROR(X63*H63,"0")+IFERROR(X64*H64,"0")</f>
        <v>720</v>
      </c>
      <c r="H304" s="46">
        <f>IFERROR(X69*H69,"0")</f>
        <v>0</v>
      </c>
      <c r="I304" s="46">
        <f>IFERROR(X74*H74,"0")+IFERROR(X75*H75,"0")</f>
        <v>0</v>
      </c>
      <c r="J304" s="46">
        <f>IFERROR(X80*H80,"0")+IFERROR(X81*H81,"0")+IFERROR(X82*H82,"0")+IFERROR(X83*H83,"0")+IFERROR(X84*H84,"0")+IFERROR(X85*H85,"0")</f>
        <v>361.20000000000005</v>
      </c>
      <c r="K304" s="46">
        <f>IFERROR(X90*H90,"0")+IFERROR(X91*H91,"0")+IFERROR(X92*H92,"0")</f>
        <v>30.240000000000002</v>
      </c>
      <c r="L304" s="46">
        <f>IFERROR(X97*H97,"0")+IFERROR(X98*H98,"0")+IFERROR(X99*H99,"0")+IFERROR(X100*H100,"0")+IFERROR(X101*H101,"0")+IFERROR(X102*H102,"0")+IFERROR(X103*H103,"0")+IFERROR(X104*H104,"0")</f>
        <v>860.16000000000008</v>
      </c>
      <c r="M304" s="46">
        <f>IFERROR(X109*H109,"0")+IFERROR(X110*H110,"0")</f>
        <v>0</v>
      </c>
      <c r="N304" s="313"/>
      <c r="O304" s="46">
        <f>IFERROR(X115*H115,"0")+IFERROR(X116*H116,"0")+IFERROR(X117*H117,"0")</f>
        <v>0</v>
      </c>
      <c r="P304" s="46">
        <f>IFERROR(X122*H122,"0")+IFERROR(X123*H123,"0")+IFERROR(X124*H124,"0")</f>
        <v>210</v>
      </c>
      <c r="Q304" s="46">
        <f>IFERROR(X129*H129,"0")</f>
        <v>0</v>
      </c>
      <c r="R304" s="46">
        <f>IFERROR(X134*H134,"0")+IFERROR(X135*H135,"0")</f>
        <v>54.400000000000006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420</v>
      </c>
      <c r="V304" s="46">
        <f>IFERROR(X165*H165,"0")+IFERROR(X166*H166,"0")+IFERROR(X167*H167,"0")+IFERROR(X171*H171,"0")+IFERROR(X172*H172,"0")</f>
        <v>462</v>
      </c>
      <c r="W304" s="46">
        <f>IFERROR(X178*H178,"0")+IFERROR(X179*H179,"0")+IFERROR(X180*H180,"0")</f>
        <v>67.2</v>
      </c>
      <c r="X304" s="46">
        <f>IFERROR(X185*H185,"0")+IFERROR(X186*H186,"0")+IFERROR(X187*H187,"0")</f>
        <v>134.39999999999998</v>
      </c>
      <c r="Y304" s="46">
        <f>IFERROR(X192*H192,"0")+IFERROR(X193*H193,"0")+IFERROR(X194*H194,"0")+IFERROR(X195*H195,"0")+IFERROR(X196*H196,"0")+IFERROR(X197*H197,"0")</f>
        <v>268.79999999999995</v>
      </c>
      <c r="Z304" s="46">
        <f>IFERROR(X202*H202,"0")+IFERROR(X203*H203,"0")+IFERROR(X204*H204,"0")+IFERROR(X205*H205,"0")</f>
        <v>345.6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2490.1999999999998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3609.1200000000003</v>
      </c>
      <c r="B307" s="60">
        <f>SUMPRODUCT(--(BB:BB="ПГП"),--(W:W="кор"),H:H,Y:Y)+SUMPRODUCT(--(BB:BB="ПГП"),--(W:W="кг"),Y:Y)</f>
        <v>3675.24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A107:Z107"/>
    <mergeCell ref="D276:E27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6:W9"/>
    <mergeCell ref="P109:T109"/>
    <mergeCell ref="A155:O156"/>
    <mergeCell ref="D186:E186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P302:P303"/>
    <mergeCell ref="A43:O44"/>
    <mergeCell ref="P298:V298"/>
    <mergeCell ref="P198:V198"/>
    <mergeCell ref="A250:Z250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P55:T55"/>
    <mergeCell ref="D115:E115"/>
    <mergeCell ref="Q12:R1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A38:O39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P188:V188"/>
    <mergeCell ref="D274:E274"/>
    <mergeCell ref="D245:E245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2024-11-15T08:12:49Z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