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544B677-E94B-4C88-B1E8-395EC9B5A7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O109" i="1"/>
  <c r="BM109" i="1"/>
  <c r="Z109" i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5" i="1"/>
  <c r="X296" i="1"/>
  <c r="X298" i="1"/>
  <c r="BN29" i="1"/>
  <c r="BP29" i="1"/>
  <c r="BN31" i="1"/>
  <c r="BN36" i="1"/>
  <c r="BP36" i="1"/>
  <c r="Y39" i="1"/>
  <c r="Y294" i="1" s="1"/>
  <c r="B307" i="1" s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Z299" i="1" s="1"/>
  <c r="F9" i="1"/>
  <c r="J9" i="1"/>
  <c r="Y93" i="1"/>
  <c r="BP90" i="1"/>
  <c r="Y296" i="1" s="1"/>
  <c r="Y94" i="1"/>
  <c r="Y106" i="1"/>
  <c r="BP97" i="1"/>
  <c r="BN97" i="1"/>
  <c r="Y295" i="1" s="1"/>
  <c r="Y297" i="1" s="1"/>
  <c r="BP99" i="1"/>
  <c r="BN99" i="1"/>
  <c r="BP101" i="1"/>
  <c r="BN101" i="1"/>
  <c r="BP103" i="1"/>
  <c r="BN103" i="1"/>
  <c r="Y105" i="1"/>
  <c r="Y298" i="1" s="1"/>
  <c r="Y111" i="1"/>
  <c r="BP109" i="1"/>
  <c r="BN109" i="1"/>
  <c r="Y112" i="1"/>
  <c r="BP110" i="1"/>
  <c r="BN110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C307" i="1" s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A307" i="1" l="1"/>
  <c r="X29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<sst xmlns="http://schemas.openxmlformats.org/spreadsheetml/2006/main" count="1501" uniqueCount="509">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</sst>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4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126</v>
      </c>
      <c r="Y30" s="321">
        <f>IFERROR(IF(X30="","",X30),"")</f>
        <v>126</v>
      </c>
      <c r="Z30" s="36">
        <f>IFERROR(IF(X30="","",X30*0.00941),"")</f>
        <v>1.1856599999999999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0.9</v>
      </c>
      <c r="BP30" s="67">
        <f>IFERROR(Y30/J30,"0")</f>
        <v>0.9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126</v>
      </c>
      <c r="Y32" s="322">
        <f>IFERROR(SUM(Y28:Y31),"0")</f>
        <v>126</v>
      </c>
      <c r="Z32" s="322">
        <f>IFERROR(IF(Z28="",0,Z28),"0")+IFERROR(IF(Z29="",0,Z29),"0")+IFERROR(IF(Z30="",0,Z30),"0")+IFERROR(IF(Z31="",0,Z31),"0")</f>
        <v>1.1856599999999999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189</v>
      </c>
      <c r="Y33" s="322">
        <f>IFERROR(SUMPRODUCT(Y28:Y31*H28:H31),"0")</f>
        <v>189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0</v>
      </c>
      <c r="Y59" s="322">
        <f>IFERROR(SUM(Y47:Y58),"0")</f>
        <v>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0</v>
      </c>
      <c r="Y60" s="322">
        <f>IFERROR(SUMPRODUCT(Y47:Y58*H47:H58),"0")</f>
        <v>0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288</v>
      </c>
      <c r="Y64" s="321">
        <f>IFERROR(IF(X64="","",X64),"")</f>
        <v>288</v>
      </c>
      <c r="Z64" s="36">
        <f>IFERROR(IF(X64="","",X64*0.00866),"")</f>
        <v>2.4940799999999999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1501.4015999999999</v>
      </c>
      <c r="BN64" s="67">
        <f>IFERROR(Y64*I64,"0")</f>
        <v>1501.4015999999999</v>
      </c>
      <c r="BO64" s="67">
        <f>IFERROR(X64/J64,"0")</f>
        <v>2</v>
      </c>
      <c r="BP64" s="67">
        <f>IFERROR(Y64/J64,"0")</f>
        <v>2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288</v>
      </c>
      <c r="Y65" s="322">
        <f>IFERROR(SUM(Y63:Y64),"0")</f>
        <v>288</v>
      </c>
      <c r="Z65" s="322">
        <f>IFERROR(IF(Z63="",0,Z63),"0")+IFERROR(IF(Z64="",0,Z64),"0")</f>
        <v>2.4940799999999999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1440</v>
      </c>
      <c r="Y66" s="322">
        <f>IFERROR(SUMPRODUCT(Y63:Y64*H63:H64),"0")</f>
        <v>1440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70</v>
      </c>
      <c r="Y84" s="32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70</v>
      </c>
      <c r="Y86" s="322">
        <f>IFERROR(SUM(Y80:Y85),"0")</f>
        <v>70</v>
      </c>
      <c r="Z86" s="322">
        <f>IFERROR(IF(Z80="",0,Z80),"0")+IFERROR(IF(Z81="",0,Z81),"0")+IFERROR(IF(Z82="",0,Z82),"0")+IFERROR(IF(Z83="",0,Z83),"0")+IFERROR(IF(Z84="",0,Z84),"0")+IFERROR(IF(Z85="",0,Z85),"0")</f>
        <v>1.2516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252</v>
      </c>
      <c r="Y87" s="322">
        <f>IFERROR(SUMPRODUCT(Y80:Y85*H80:H85),"0")</f>
        <v>252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84</v>
      </c>
      <c r="Y99" s="321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168</v>
      </c>
      <c r="Y103" s="321">
        <f t="shared" si="12"/>
        <v>168</v>
      </c>
      <c r="Z103" s="36">
        <f t="shared" si="13"/>
        <v>2.6040000000000001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1257.6479999999999</v>
      </c>
      <c r="BN103" s="67">
        <f t="shared" si="15"/>
        <v>1257.6479999999999</v>
      </c>
      <c r="BO103" s="67">
        <f t="shared" si="16"/>
        <v>2</v>
      </c>
      <c r="BP103" s="67">
        <f t="shared" si="17"/>
        <v>2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252</v>
      </c>
      <c r="Y105" s="322">
        <f>IFERROR(SUM(Y97:Y104),"0")</f>
        <v>252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3.9060000000000001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1814.4</v>
      </c>
      <c r="Y106" s="322">
        <f>IFERROR(SUMPRODUCT(Y97:Y104*H97:H104),"0")</f>
        <v>1814.4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0</v>
      </c>
      <c r="Y109" s="321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0</v>
      </c>
      <c r="Y110" s="321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0</v>
      </c>
      <c r="Y111" s="322">
        <f>IFERROR(SUM(Y109:Y110),"0")</f>
        <v>0</v>
      </c>
      <c r="Z111" s="322">
        <f>IFERROR(IF(Z109="",0,Z109),"0")+IFERROR(IF(Z110="",0,Z110),"0")</f>
        <v>0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0</v>
      </c>
      <c r="Y112" s="322">
        <f>IFERROR(SUMPRODUCT(Y109:Y110*H109:H110),"0")</f>
        <v>0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0</v>
      </c>
      <c r="Y118" s="322">
        <f>IFERROR(SUM(Y115:Y117),"0")</f>
        <v>0</v>
      </c>
      <c r="Z118" s="322">
        <f>IFERROR(IF(Z115="",0,Z115),"0")+IFERROR(IF(Z116="",0,Z116),"0")+IFERROR(IF(Z117="",0,Z117),"0")</f>
        <v>0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0</v>
      </c>
      <c r="Y119" s="322">
        <f>IFERROR(SUMPRODUCT(Y115:Y117*H115:H117),"0")</f>
        <v>0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144</v>
      </c>
      <c r="Y153" s="321">
        <f>IFERROR(IF(X153="","",X153),"")</f>
        <v>144</v>
      </c>
      <c r="Z153" s="36">
        <f>IFERROR(IF(X153="","",X153*0.00866),"")</f>
        <v>1.2470399999999999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750.70079999999996</v>
      </c>
      <c r="BN153" s="67">
        <f>IFERROR(Y153*I153,"0")</f>
        <v>750.70079999999996</v>
      </c>
      <c r="BO153" s="67">
        <f>IFERROR(X153/J153,"0")</f>
        <v>1</v>
      </c>
      <c r="BP153" s="67">
        <f>IFERROR(Y153/J153,"0")</f>
        <v>1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144</v>
      </c>
      <c r="Y155" s="322">
        <f>IFERROR(SUM(Y151:Y154),"0")</f>
        <v>144</v>
      </c>
      <c r="Z155" s="322">
        <f>IFERROR(IF(Z151="",0,Z151),"0")+IFERROR(IF(Z152="",0,Z152),"0")+IFERROR(IF(Z153="",0,Z153),"0")+IFERROR(IF(Z154="",0,Z154),"0")</f>
        <v>1.2470399999999999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720</v>
      </c>
      <c r="Y156" s="322">
        <f>IFERROR(SUMPRODUCT(Y151:Y154*H151:H154),"0")</f>
        <v>720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0</v>
      </c>
      <c r="Y165" s="32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0</v>
      </c>
      <c r="Y168" s="322">
        <f>IFERROR(SUM(Y165:Y167),"0")</f>
        <v>0</v>
      </c>
      <c r="Z168" s="322">
        <f>IFERROR(IF(Z165="",0,Z165),"0")+IFERROR(IF(Z166="",0,Z166),"0")+IFERROR(IF(Z167="",0,Z167),"0")</f>
        <v>0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0</v>
      </c>
      <c r="Y169" s="322">
        <f>IFERROR(SUMPRODUCT(Y165:Y167*H165:H167),"0")</f>
        <v>0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168</v>
      </c>
      <c r="Y233" s="321">
        <f>IFERROR(IF(X233="","",X233),"")</f>
        <v>168</v>
      </c>
      <c r="Z233" s="36">
        <f>IFERROR(IF(X233="","",X233*0.0155),"")</f>
        <v>2.6040000000000001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884.01599999999996</v>
      </c>
      <c r="BN233" s="67">
        <f>IFERROR(Y233*I233,"0")</f>
        <v>884.01599999999996</v>
      </c>
      <c r="BO233" s="67">
        <f>IFERROR(X233/J233,"0")</f>
        <v>2</v>
      </c>
      <c r="BP233" s="67">
        <f>IFERROR(Y233/J233,"0")</f>
        <v>2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168</v>
      </c>
      <c r="Y235" s="322">
        <f>IFERROR(SUM(Y233:Y234),"0")</f>
        <v>168</v>
      </c>
      <c r="Z235" s="322">
        <f>IFERROR(IF(Z233="",0,Z233),"0")+IFERROR(IF(Z234="",0,Z234),"0")</f>
        <v>2.6040000000000001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840</v>
      </c>
      <c r="Y236" s="322">
        <f>IFERROR(SUMPRODUCT(Y233:Y234*H233:H234),"0")</f>
        <v>840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IFERROR(IF(X267="","",X267*0.0155),"")</f>
        <v>0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0</v>
      </c>
      <c r="Y269" s="322">
        <f>IFERROR(SUM(Y266:Y268),"0")</f>
        <v>0</v>
      </c>
      <c r="Z269" s="322">
        <f>IFERROR(IF(Z266="",0,Z266),"0")+IFERROR(IF(Z267="",0,Z267),"0")+IFERROR(IF(Z268="",0,Z268),"0")</f>
        <v>0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0</v>
      </c>
      <c r="Y270" s="322">
        <f>IFERROR(SUMPRODUCT(Y266:Y268*H266:H268),"0")</f>
        <v>0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0</v>
      </c>
      <c r="Y292" s="322">
        <f>IFERROR(SUM(Y272:Y291),"0")</f>
        <v>0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0</v>
      </c>
      <c r="Y293" s="322">
        <f>IFERROR(SUMPRODUCT(Y272:Y291*H272:H291),"0")</f>
        <v>0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5255.4</v>
      </c>
      <c r="Y294" s="322">
        <f>IFERROR(Y24+Y33+Y39+Y44+Y60+Y66+Y71+Y77+Y87+Y94+Y106+Y112+Y119+Y126+Y131+Y137+Y142+Y148+Y156+Y161+Y169+Y174+Y182+Y189+Y199+Y207+Y212+Y217+Y223+Y229+Y236+Y241+Y247+Y255+Y259+Y264+Y270+Y293,"0")</f>
        <v>5255.4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5565.9891999999991</v>
      </c>
      <c r="Y295" s="322">
        <f>IFERROR(SUM(BN22:BN291),"0")</f>
        <v>5565.9891999999991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10</v>
      </c>
      <c r="Y296" s="38">
        <f>ROUNDUP(SUM(BP22:BP291),0)</f>
        <v>10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5815.9891999999991</v>
      </c>
      <c r="Y297" s="322">
        <f>GrossWeightTotalR+PalletQtyTotalR*25</f>
        <v>5815.9891999999991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1048</v>
      </c>
      <c r="Y298" s="322">
        <f>IFERROR(Y23+Y32+Y38+Y43+Y59+Y65+Y70+Y76+Y86+Y93+Y105+Y111+Y118+Y125+Y130+Y136+Y141+Y147+Y155+Y160+Y168+Y173+Y181+Y188+Y198+Y206+Y211+Y216+Y222+Y228+Y235+Y240+Y246+Y254+Y258+Y263+Y269+Y292,"0")</f>
        <v>1048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12.688379999999999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189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4" s="46">
        <f>IFERROR(X63*H63,"0")+IFERROR(X64*H64,"0")</f>
        <v>1440</v>
      </c>
      <c r="H304" s="46">
        <f>IFERROR(X69*H69,"0")</f>
        <v>0</v>
      </c>
      <c r="I304" s="46">
        <f>IFERROR(X74*H74,"0")+IFERROR(X75*H75,"0")</f>
        <v>0</v>
      </c>
      <c r="J304" s="46">
        <f>IFERROR(X80*H80,"0")+IFERROR(X81*H81,"0")+IFERROR(X82*H82,"0")+IFERROR(X83*H83,"0")+IFERROR(X84*H84,"0")+IFERROR(X85*H85,"0")</f>
        <v>252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1814.4</v>
      </c>
      <c r="M304" s="46">
        <f>IFERROR(X109*H109,"0")+IFERROR(X110*H110,"0")</f>
        <v>0</v>
      </c>
      <c r="N304" s="313"/>
      <c r="O304" s="46">
        <f>IFERROR(X115*H115,"0")+IFERROR(X116*H116,"0")+IFERROR(X117*H117,"0")</f>
        <v>0</v>
      </c>
      <c r="P304" s="46">
        <f>IFERROR(X122*H122,"0")+IFERROR(X123*H123,"0")+IFERROR(X124*H124,"0")</f>
        <v>0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720</v>
      </c>
      <c r="V304" s="46">
        <f>IFERROR(X165*H165,"0")+IFERROR(X166*H166,"0")+IFERROR(X167*H167,"0")+IFERROR(X171*H171,"0")+IFERROR(X172*H172,"0")</f>
        <v>0</v>
      </c>
      <c r="W304" s="46">
        <f>IFERROR(X178*H178,"0")+IFERROR(X179*H179,"0")+IFERROR(X180*H180,"0")</f>
        <v>0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840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0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4814.4000000000005</v>
      </c>
      <c r="B307" s="60">
        <f>SUMPRODUCT(--(BB:BB="ПГП"),--(W:W="кор"),H:H,Y:Y)+SUMPRODUCT(--(BB:BB="ПГП"),--(W:W="кг"),Y:Y)</f>
        <v>441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2024-11-15T08:43:56Z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