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11,24 Бычков\"/>
    </mc:Choice>
  </mc:AlternateContent>
  <xr:revisionPtr revIDLastSave="0" documentId="13_ncr:1_{3DB1D6EA-B1B3-4A21-ABC7-7C5CFC4ACD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Y562" i="1" s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N481" i="1"/>
  <c r="BM481" i="1"/>
  <c r="Z481" i="1"/>
  <c r="Y481" i="1"/>
  <c r="BP481" i="1" s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X335" i="1"/>
  <c r="Y334" i="1"/>
  <c r="X334" i="1"/>
  <c r="BP333" i="1"/>
  <c r="BO333" i="1"/>
  <c r="BN333" i="1"/>
  <c r="BM333" i="1"/>
  <c r="Z333" i="1"/>
  <c r="Z334" i="1" s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P329" i="1"/>
  <c r="X326" i="1"/>
  <c r="Y325" i="1"/>
  <c r="X325" i="1"/>
  <c r="BP324" i="1"/>
  <c r="BO324" i="1"/>
  <c r="BN324" i="1"/>
  <c r="BM324" i="1"/>
  <c r="Z324" i="1"/>
  <c r="Z325" i="1" s="1"/>
  <c r="Y324" i="1"/>
  <c r="Y326" i="1" s="1"/>
  <c r="P324" i="1"/>
  <c r="X322" i="1"/>
  <c r="Y321" i="1"/>
  <c r="X321" i="1"/>
  <c r="BP320" i="1"/>
  <c r="BO320" i="1"/>
  <c r="BN320" i="1"/>
  <c r="BM320" i="1"/>
  <c r="Z320" i="1"/>
  <c r="Z321" i="1" s="1"/>
  <c r="Y320" i="1"/>
  <c r="Y322" i="1" s="1"/>
  <c r="P320" i="1"/>
  <c r="X318" i="1"/>
  <c r="Y317" i="1"/>
  <c r="X317" i="1"/>
  <c r="BP316" i="1"/>
  <c r="BO316" i="1"/>
  <c r="BN316" i="1"/>
  <c r="BM316" i="1"/>
  <c r="Z316" i="1"/>
  <c r="Z317" i="1" s="1"/>
  <c r="Y316" i="1"/>
  <c r="R662" i="1" s="1"/>
  <c r="P316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Y302" i="1" s="1"/>
  <c r="P299" i="1"/>
  <c r="X296" i="1"/>
  <c r="X295" i="1"/>
  <c r="BO294" i="1"/>
  <c r="BM294" i="1"/>
  <c r="Y294" i="1"/>
  <c r="P294" i="1"/>
  <c r="X291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O281" i="1"/>
  <c r="BM281" i="1"/>
  <c r="Y281" i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P271" i="1"/>
  <c r="BO270" i="1"/>
  <c r="BM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X260" i="1"/>
  <c r="X259" i="1"/>
  <c r="BO258" i="1"/>
  <c r="BM258" i="1"/>
  <c r="Z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O223" i="1"/>
  <c r="BM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O213" i="1"/>
  <c r="BM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X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P185" i="1"/>
  <c r="BO185" i="1"/>
  <c r="BN185" i="1"/>
  <c r="BM185" i="1"/>
  <c r="Z185" i="1"/>
  <c r="Y185" i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X173" i="1"/>
  <c r="Y172" i="1"/>
  <c r="X172" i="1"/>
  <c r="BP171" i="1"/>
  <c r="BO171" i="1"/>
  <c r="BN171" i="1"/>
  <c r="BM171" i="1"/>
  <c r="Z171" i="1"/>
  <c r="Z172" i="1" s="1"/>
  <c r="Y171" i="1"/>
  <c r="P171" i="1"/>
  <c r="X168" i="1"/>
  <c r="X167" i="1"/>
  <c r="BO166" i="1"/>
  <c r="BM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BP160" i="1" s="1"/>
  <c r="P160" i="1"/>
  <c r="X158" i="1"/>
  <c r="X157" i="1"/>
  <c r="BO156" i="1"/>
  <c r="BM156" i="1"/>
  <c r="Y156" i="1"/>
  <c r="P156" i="1"/>
  <c r="BO155" i="1"/>
  <c r="BM155" i="1"/>
  <c r="Y155" i="1"/>
  <c r="G662" i="1" s="1"/>
  <c r="P155" i="1"/>
  <c r="X152" i="1"/>
  <c r="X151" i="1"/>
  <c r="BO150" i="1"/>
  <c r="BM150" i="1"/>
  <c r="Y150" i="1"/>
  <c r="BP150" i="1" s="1"/>
  <c r="P150" i="1"/>
  <c r="BP149" i="1"/>
  <c r="BO149" i="1"/>
  <c r="BN149" i="1"/>
  <c r="BM149" i="1"/>
  <c r="Z149" i="1"/>
  <c r="Y149" i="1"/>
  <c r="P149" i="1"/>
  <c r="X147" i="1"/>
  <c r="X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O140" i="1"/>
  <c r="BM140" i="1"/>
  <c r="Y140" i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O132" i="1"/>
  <c r="BM132" i="1"/>
  <c r="Y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E662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C662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J9" i="1"/>
  <c r="F9" i="1"/>
  <c r="A9" i="1"/>
  <c r="A10" i="1" s="1"/>
  <c r="D7" i="1"/>
  <c r="Q6" i="1"/>
  <c r="P2" i="1"/>
  <c r="BP301" i="1" l="1"/>
  <c r="BN301" i="1"/>
  <c r="Z301" i="1"/>
  <c r="BP306" i="1"/>
  <c r="BN306" i="1"/>
  <c r="Z306" i="1"/>
  <c r="BP360" i="1"/>
  <c r="BN360" i="1"/>
  <c r="Z360" i="1"/>
  <c r="BP394" i="1"/>
  <c r="BN394" i="1"/>
  <c r="Z394" i="1"/>
  <c r="Z397" i="1" s="1"/>
  <c r="BP423" i="1"/>
  <c r="BN423" i="1"/>
  <c r="Z423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Z22" i="1"/>
  <c r="Z23" i="1" s="1"/>
  <c r="BN22" i="1"/>
  <c r="BP22" i="1"/>
  <c r="Y35" i="1"/>
  <c r="Z51" i="1"/>
  <c r="BN51" i="1"/>
  <c r="Z87" i="1"/>
  <c r="BN87" i="1"/>
  <c r="Z110" i="1"/>
  <c r="BN110" i="1"/>
  <c r="Y120" i="1"/>
  <c r="Z123" i="1"/>
  <c r="BN123" i="1"/>
  <c r="Z143" i="1"/>
  <c r="BN143" i="1"/>
  <c r="Z160" i="1"/>
  <c r="BN160" i="1"/>
  <c r="Z179" i="1"/>
  <c r="BN179" i="1"/>
  <c r="Z200" i="1"/>
  <c r="BN200" i="1"/>
  <c r="Z217" i="1"/>
  <c r="BN217" i="1"/>
  <c r="Z229" i="1"/>
  <c r="BN229" i="1"/>
  <c r="Z237" i="1"/>
  <c r="BN237" i="1"/>
  <c r="Z254" i="1"/>
  <c r="BN254" i="1"/>
  <c r="BP258" i="1"/>
  <c r="BN258" i="1"/>
  <c r="BP285" i="1"/>
  <c r="BN285" i="1"/>
  <c r="Z285" i="1"/>
  <c r="BP309" i="1"/>
  <c r="BN309" i="1"/>
  <c r="Z309" i="1"/>
  <c r="BP374" i="1"/>
  <c r="BN374" i="1"/>
  <c r="Z374" i="1"/>
  <c r="BP415" i="1"/>
  <c r="BN415" i="1"/>
  <c r="Z415" i="1"/>
  <c r="BP455" i="1"/>
  <c r="BN455" i="1"/>
  <c r="Z455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136" i="1"/>
  <c r="BP131" i="1"/>
  <c r="BN131" i="1"/>
  <c r="Z131" i="1"/>
  <c r="BP133" i="1"/>
  <c r="BN133" i="1"/>
  <c r="Z133" i="1"/>
  <c r="BP141" i="1"/>
  <c r="BN141" i="1"/>
  <c r="Z141" i="1"/>
  <c r="BP156" i="1"/>
  <c r="BN156" i="1"/>
  <c r="Z156" i="1"/>
  <c r="BP177" i="1"/>
  <c r="BN177" i="1"/>
  <c r="Z177" i="1"/>
  <c r="BP198" i="1"/>
  <c r="BN198" i="1"/>
  <c r="Z198" i="1"/>
  <c r="BP213" i="1"/>
  <c r="BN213" i="1"/>
  <c r="Z213" i="1"/>
  <c r="BP223" i="1"/>
  <c r="BN223" i="1"/>
  <c r="Z223" i="1"/>
  <c r="BP235" i="1"/>
  <c r="BN235" i="1"/>
  <c r="Z235" i="1"/>
  <c r="BP252" i="1"/>
  <c r="BN252" i="1"/>
  <c r="Z252" i="1"/>
  <c r="BP263" i="1"/>
  <c r="BN263" i="1"/>
  <c r="Z263" i="1"/>
  <c r="Y277" i="1"/>
  <c r="Y276" i="1"/>
  <c r="BP275" i="1"/>
  <c r="BN275" i="1"/>
  <c r="Z275" i="1"/>
  <c r="Z276" i="1" s="1"/>
  <c r="BP280" i="1"/>
  <c r="BN280" i="1"/>
  <c r="Z280" i="1"/>
  <c r="BP287" i="1"/>
  <c r="BN287" i="1"/>
  <c r="Z287" i="1"/>
  <c r="BP311" i="1"/>
  <c r="BN311" i="1"/>
  <c r="Z311" i="1"/>
  <c r="BP354" i="1"/>
  <c r="BN354" i="1"/>
  <c r="Z354" i="1"/>
  <c r="BP366" i="1"/>
  <c r="BN366" i="1"/>
  <c r="Z366" i="1"/>
  <c r="BP376" i="1"/>
  <c r="BN376" i="1"/>
  <c r="Z376" i="1"/>
  <c r="BP396" i="1"/>
  <c r="BN396" i="1"/>
  <c r="Z396" i="1"/>
  <c r="Y402" i="1"/>
  <c r="BP401" i="1"/>
  <c r="BN401" i="1"/>
  <c r="Z401" i="1"/>
  <c r="Z402" i="1" s="1"/>
  <c r="BP405" i="1"/>
  <c r="BN405" i="1"/>
  <c r="Z405" i="1"/>
  <c r="BP417" i="1"/>
  <c r="BN417" i="1"/>
  <c r="Z417" i="1"/>
  <c r="BP427" i="1"/>
  <c r="BN427" i="1"/>
  <c r="Z427" i="1"/>
  <c r="BP445" i="1"/>
  <c r="BN445" i="1"/>
  <c r="Z445" i="1"/>
  <c r="Y465" i="1"/>
  <c r="BP459" i="1"/>
  <c r="BN459" i="1"/>
  <c r="Z459" i="1"/>
  <c r="BP479" i="1"/>
  <c r="BN479" i="1"/>
  <c r="Z479" i="1"/>
  <c r="X653" i="1"/>
  <c r="X652" i="1"/>
  <c r="Z27" i="1"/>
  <c r="BN27" i="1"/>
  <c r="Z49" i="1"/>
  <c r="BN49" i="1"/>
  <c r="Z53" i="1"/>
  <c r="BN53" i="1"/>
  <c r="Y59" i="1"/>
  <c r="Z65" i="1"/>
  <c r="BN65" i="1"/>
  <c r="Z68" i="1"/>
  <c r="BN68" i="1"/>
  <c r="Z76" i="1"/>
  <c r="BN76" i="1"/>
  <c r="Z77" i="1"/>
  <c r="BN77" i="1"/>
  <c r="Y89" i="1"/>
  <c r="Z85" i="1"/>
  <c r="BN85" i="1"/>
  <c r="Y97" i="1"/>
  <c r="Z95" i="1"/>
  <c r="BN95" i="1"/>
  <c r="Y103" i="1"/>
  <c r="Z108" i="1"/>
  <c r="BN108" i="1"/>
  <c r="Z114" i="1"/>
  <c r="BN114" i="1"/>
  <c r="BP114" i="1"/>
  <c r="Z118" i="1"/>
  <c r="BN118" i="1"/>
  <c r="Z125" i="1"/>
  <c r="BN125" i="1"/>
  <c r="BP132" i="1"/>
  <c r="BN132" i="1"/>
  <c r="Z132" i="1"/>
  <c r="Y147" i="1"/>
  <c r="BP140" i="1"/>
  <c r="BN140" i="1"/>
  <c r="Z140" i="1"/>
  <c r="BP145" i="1"/>
  <c r="BN145" i="1"/>
  <c r="Z145" i="1"/>
  <c r="BP166" i="1"/>
  <c r="BN166" i="1"/>
  <c r="Z166" i="1"/>
  <c r="Y187" i="1"/>
  <c r="BP183" i="1"/>
  <c r="BN183" i="1"/>
  <c r="Z183" i="1"/>
  <c r="BP202" i="1"/>
  <c r="BN202" i="1"/>
  <c r="Z202" i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70" i="1"/>
  <c r="BN270" i="1"/>
  <c r="Z270" i="1"/>
  <c r="BP283" i="1"/>
  <c r="BN283" i="1"/>
  <c r="Z283" i="1"/>
  <c r="O662" i="1"/>
  <c r="Y295" i="1"/>
  <c r="BP294" i="1"/>
  <c r="BN294" i="1"/>
  <c r="Z294" i="1"/>
  <c r="Z295" i="1" s="1"/>
  <c r="BP299" i="1"/>
  <c r="BN299" i="1"/>
  <c r="Z299" i="1"/>
  <c r="BP348" i="1"/>
  <c r="BN348" i="1"/>
  <c r="Z348" i="1"/>
  <c r="BP353" i="1"/>
  <c r="BN353" i="1"/>
  <c r="Z353" i="1"/>
  <c r="BP358" i="1"/>
  <c r="BN358" i="1"/>
  <c r="Z358" i="1"/>
  <c r="Y378" i="1"/>
  <c r="BP372" i="1"/>
  <c r="BN372" i="1"/>
  <c r="Z372" i="1"/>
  <c r="BP390" i="1"/>
  <c r="BN390" i="1"/>
  <c r="Z390" i="1"/>
  <c r="BP413" i="1"/>
  <c r="BN413" i="1"/>
  <c r="Z413" i="1"/>
  <c r="BP421" i="1"/>
  <c r="BN421" i="1"/>
  <c r="Z421" i="1"/>
  <c r="BP439" i="1"/>
  <c r="BN439" i="1"/>
  <c r="Z439" i="1"/>
  <c r="BP444" i="1"/>
  <c r="BN444" i="1"/>
  <c r="Z444" i="1"/>
  <c r="BP449" i="1"/>
  <c r="BN449" i="1"/>
  <c r="Z449" i="1"/>
  <c r="BP463" i="1"/>
  <c r="BN463" i="1"/>
  <c r="Z463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151" i="1"/>
  <c r="Y162" i="1"/>
  <c r="Y181" i="1"/>
  <c r="Y204" i="1"/>
  <c r="Y339" i="1"/>
  <c r="Y398" i="1"/>
  <c r="Y397" i="1"/>
  <c r="Y497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Y408" i="1"/>
  <c r="BP462" i="1"/>
  <c r="BN462" i="1"/>
  <c r="Z462" i="1"/>
  <c r="I662" i="1"/>
  <c r="H9" i="1"/>
  <c r="B662" i="1"/>
  <c r="X654" i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BN155" i="1"/>
  <c r="BP155" i="1"/>
  <c r="Y158" i="1"/>
  <c r="Z161" i="1"/>
  <c r="Z162" i="1" s="1"/>
  <c r="BN161" i="1"/>
  <c r="Z165" i="1"/>
  <c r="BN165" i="1"/>
  <c r="BP165" i="1"/>
  <c r="H662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Z209" i="1" s="1"/>
  <c r="BN208" i="1"/>
  <c r="Y209" i="1"/>
  <c r="Z212" i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Z391" i="1" s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Y392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362" i="1" l="1"/>
  <c r="Z535" i="1"/>
  <c r="Z464" i="1"/>
  <c r="Z384" i="1"/>
  <c r="Z378" i="1"/>
  <c r="Z369" i="1"/>
  <c r="Z302" i="1"/>
  <c r="Z214" i="1"/>
  <c r="Z136" i="1"/>
  <c r="Z408" i="1"/>
  <c r="Z632" i="1"/>
  <c r="Z597" i="1"/>
  <c r="X655" i="1"/>
  <c r="Z225" i="1"/>
  <c r="Z180" i="1"/>
  <c r="Z119" i="1"/>
  <c r="Y653" i="1"/>
  <c r="Y656" i="1"/>
  <c r="Z638" i="1"/>
  <c r="Z574" i="1"/>
  <c r="Z562" i="1"/>
  <c r="Z556" i="1"/>
  <c r="Z496" i="1"/>
  <c r="Z424" i="1"/>
  <c r="Z451" i="1"/>
  <c r="Z435" i="1"/>
  <c r="Z290" i="1"/>
  <c r="Z203" i="1"/>
  <c r="Z167" i="1"/>
  <c r="Z157" i="1"/>
  <c r="Z128" i="1"/>
  <c r="Z103" i="1"/>
  <c r="Z88" i="1"/>
  <c r="Z72" i="1"/>
  <c r="Y654" i="1"/>
  <c r="Z35" i="1"/>
  <c r="Z312" i="1"/>
  <c r="Z272" i="1"/>
  <c r="Z247" i="1"/>
  <c r="Z614" i="1"/>
  <c r="Z604" i="1"/>
  <c r="Z239" i="1"/>
  <c r="Z625" i="1"/>
  <c r="Z580" i="1"/>
  <c r="Z519" i="1"/>
  <c r="Z585" i="1"/>
  <c r="Z146" i="1"/>
  <c r="Z111" i="1"/>
  <c r="Z97" i="1"/>
  <c r="Z79" i="1"/>
  <c r="Z54" i="1"/>
  <c r="Y652" i="1"/>
  <c r="Z259" i="1"/>
  <c r="Z657" i="1" l="1"/>
  <c r="Y655" i="1"/>
</calcChain>
</file>

<file path=xl/sharedStrings.xml><?xml version="1.0" encoding="utf-8"?>
<sst xmlns="http://schemas.openxmlformats.org/spreadsheetml/2006/main" count="3058" uniqueCount="1074">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</sst>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7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3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60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639" zoomScaleNormal="100" zoomScaleSheetLayoutView="100" workbookViewId="0">
      <selection activeCell="Z658" sqref="Z65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1108" t="s">
        <v>0</v>
      </c>
      <c r="E1" s="802"/>
      <c r="F1" s="802"/>
      <c r="G1" s="12" t="s">
        <v>1</v>
      </c>
      <c r="H1" s="1108" t="s">
        <v>2</v>
      </c>
      <c r="I1" s="802"/>
      <c r="J1" s="802"/>
      <c r="K1" s="802"/>
      <c r="L1" s="802"/>
      <c r="M1" s="802"/>
      <c r="N1" s="802"/>
      <c r="O1" s="802"/>
      <c r="P1" s="802"/>
      <c r="Q1" s="802"/>
      <c r="R1" s="1180" t="s">
        <v>3</v>
      </c>
      <c r="S1" s="802"/>
      <c r="T1" s="8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8"/>
      <c r="R2" s="768"/>
      <c r="S2" s="768"/>
      <c r="T2" s="768"/>
      <c r="U2" s="768"/>
      <c r="V2" s="768"/>
      <c r="W2" s="76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68"/>
      <c r="Q3" s="768"/>
      <c r="R3" s="768"/>
      <c r="S3" s="768"/>
      <c r="T3" s="768"/>
      <c r="U3" s="768"/>
      <c r="V3" s="768"/>
      <c r="W3" s="76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1056" t="s">
        <v>8</v>
      </c>
      <c r="B5" s="818"/>
      <c r="C5" s="811"/>
      <c r="D5" s="909"/>
      <c r="E5" s="911"/>
      <c r="F5" s="844" t="s">
        <v>9</v>
      </c>
      <c r="G5" s="811"/>
      <c r="H5" s="909"/>
      <c r="I5" s="910"/>
      <c r="J5" s="910"/>
      <c r="K5" s="910"/>
      <c r="L5" s="910"/>
      <c r="M5" s="911"/>
      <c r="N5" s="58"/>
      <c r="P5" s="24" t="s">
        <v>10</v>
      </c>
      <c r="Q5" s="812">
        <v>45606</v>
      </c>
      <c r="R5" s="813"/>
      <c r="T5" s="1020" t="s">
        <v>11</v>
      </c>
      <c r="U5" s="829"/>
      <c r="V5" s="1022" t="s">
        <v>12</v>
      </c>
      <c r="W5" s="813"/>
      <c r="AB5" s="51"/>
      <c r="AC5" s="51"/>
      <c r="AD5" s="51"/>
      <c r="AE5" s="51"/>
    </row>
    <row r="6" spans="1:32" s="755" customFormat="1" ht="24" customHeight="1" x14ac:dyDescent="0.2">
      <c r="A6" s="1056" t="s">
        <v>13</v>
      </c>
      <c r="B6" s="818"/>
      <c r="C6" s="811"/>
      <c r="D6" s="918" t="s">
        <v>14</v>
      </c>
      <c r="E6" s="919"/>
      <c r="F6" s="919"/>
      <c r="G6" s="919"/>
      <c r="H6" s="919"/>
      <c r="I6" s="919"/>
      <c r="J6" s="919"/>
      <c r="K6" s="919"/>
      <c r="L6" s="919"/>
      <c r="M6" s="813"/>
      <c r="N6" s="59"/>
      <c r="P6" s="24" t="s">
        <v>15</v>
      </c>
      <c r="Q6" s="827" t="str">
        <f>IF(Q5=0," ",CHOOSE(WEEKDAY(Q5,2),"Понедельник","Вторник","Среда","Четверг","Пятница","Суббота","Воскресенье"))</f>
        <v>Воскресенье</v>
      </c>
      <c r="R6" s="766"/>
      <c r="T6" s="1032" t="s">
        <v>16</v>
      </c>
      <c r="U6" s="829"/>
      <c r="V6" s="927" t="s">
        <v>17</v>
      </c>
      <c r="W6" s="928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1139" t="str">
        <f>IFERROR(VLOOKUP(DeliveryAddress,Table,3,0),1)</f>
        <v>1</v>
      </c>
      <c r="E7" s="1140"/>
      <c r="F7" s="1140"/>
      <c r="G7" s="1140"/>
      <c r="H7" s="1140"/>
      <c r="I7" s="1140"/>
      <c r="J7" s="1140"/>
      <c r="K7" s="1140"/>
      <c r="L7" s="1140"/>
      <c r="M7" s="1026"/>
      <c r="N7" s="60"/>
      <c r="P7" s="24"/>
      <c r="Q7" s="42"/>
      <c r="R7" s="42"/>
      <c r="T7" s="768"/>
      <c r="U7" s="829"/>
      <c r="V7" s="929"/>
      <c r="W7" s="930"/>
      <c r="AB7" s="51"/>
      <c r="AC7" s="51"/>
      <c r="AD7" s="51"/>
      <c r="AE7" s="51"/>
    </row>
    <row r="8" spans="1:32" s="755" customFormat="1" ht="25.5" customHeight="1" x14ac:dyDescent="0.2">
      <c r="A8" s="784" t="s">
        <v>18</v>
      </c>
      <c r="B8" s="785"/>
      <c r="C8" s="786"/>
      <c r="D8" s="1150" t="s">
        <v>19</v>
      </c>
      <c r="E8" s="1151"/>
      <c r="F8" s="1151"/>
      <c r="G8" s="1151"/>
      <c r="H8" s="1151"/>
      <c r="I8" s="1151"/>
      <c r="J8" s="1151"/>
      <c r="K8" s="1151"/>
      <c r="L8" s="1151"/>
      <c r="M8" s="1152"/>
      <c r="N8" s="61"/>
      <c r="P8" s="24" t="s">
        <v>20</v>
      </c>
      <c r="Q8" s="1025">
        <v>0.41666666666666669</v>
      </c>
      <c r="R8" s="1026"/>
      <c r="T8" s="768"/>
      <c r="U8" s="829"/>
      <c r="V8" s="929"/>
      <c r="W8" s="930"/>
      <c r="AB8" s="51"/>
      <c r="AC8" s="51"/>
      <c r="AD8" s="51"/>
      <c r="AE8" s="51"/>
    </row>
    <row r="9" spans="1:32" s="755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8"/>
      <c r="C9" s="768"/>
      <c r="D9" s="864"/>
      <c r="E9" s="865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8"/>
      <c r="H9" s="982" t="str">
        <f>IF(AND($A$9="Тип доверенности/получателя при получении в адресе перегруза:",$D$9="Разовая доверенность"),"Введите ФИО","")</f>
        <v/>
      </c>
      <c r="I9" s="865"/>
      <c r="J9" s="9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65"/>
      <c r="L9" s="865"/>
      <c r="M9" s="865"/>
      <c r="N9" s="753"/>
      <c r="P9" s="26" t="s">
        <v>21</v>
      </c>
      <c r="Q9" s="1072"/>
      <c r="R9" s="850"/>
      <c r="T9" s="768"/>
      <c r="U9" s="829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8"/>
      <c r="C10" s="768"/>
      <c r="D10" s="864"/>
      <c r="E10" s="865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8"/>
      <c r="H10" s="947" t="str">
        <f>IFERROR(VLOOKUP($D$10,Proxy,2,FALSE),"")</f>
        <v/>
      </c>
      <c r="I10" s="768"/>
      <c r="J10" s="768"/>
      <c r="K10" s="768"/>
      <c r="L10" s="768"/>
      <c r="M10" s="768"/>
      <c r="N10" s="754"/>
      <c r="P10" s="26" t="s">
        <v>22</v>
      </c>
      <c r="Q10" s="1033"/>
      <c r="R10" s="1034"/>
      <c r="U10" s="24" t="s">
        <v>23</v>
      </c>
      <c r="V10" s="1182" t="s">
        <v>24</v>
      </c>
      <c r="W10" s="928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76"/>
      <c r="R11" s="813"/>
      <c r="U11" s="24" t="s">
        <v>27</v>
      </c>
      <c r="V11" s="849" t="s">
        <v>28</v>
      </c>
      <c r="W11" s="850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96" t="s">
        <v>29</v>
      </c>
      <c r="B12" s="818"/>
      <c r="C12" s="818"/>
      <c r="D12" s="818"/>
      <c r="E12" s="818"/>
      <c r="F12" s="818"/>
      <c r="G12" s="818"/>
      <c r="H12" s="818"/>
      <c r="I12" s="818"/>
      <c r="J12" s="818"/>
      <c r="K12" s="818"/>
      <c r="L12" s="818"/>
      <c r="M12" s="811"/>
      <c r="N12" s="62"/>
      <c r="P12" s="24" t="s">
        <v>30</v>
      </c>
      <c r="Q12" s="1025"/>
      <c r="R12" s="1026"/>
      <c r="S12" s="23"/>
      <c r="U12" s="24"/>
      <c r="V12" s="802"/>
      <c r="W12" s="768"/>
      <c r="AB12" s="51"/>
      <c r="AC12" s="51"/>
      <c r="AD12" s="51"/>
      <c r="AE12" s="51"/>
    </row>
    <row r="13" spans="1:32" s="755" customFormat="1" ht="23.25" customHeight="1" x14ac:dyDescent="0.2">
      <c r="A13" s="996" t="s">
        <v>31</v>
      </c>
      <c r="B13" s="818"/>
      <c r="C13" s="818"/>
      <c r="D13" s="818"/>
      <c r="E13" s="818"/>
      <c r="F13" s="818"/>
      <c r="G13" s="818"/>
      <c r="H13" s="818"/>
      <c r="I13" s="818"/>
      <c r="J13" s="818"/>
      <c r="K13" s="818"/>
      <c r="L13" s="818"/>
      <c r="M13" s="811"/>
      <c r="N13" s="62"/>
      <c r="O13" s="26"/>
      <c r="P13" s="26" t="s">
        <v>32</v>
      </c>
      <c r="Q13" s="849"/>
      <c r="R13" s="85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96" t="s">
        <v>33</v>
      </c>
      <c r="B14" s="818"/>
      <c r="C14" s="818"/>
      <c r="D14" s="818"/>
      <c r="E14" s="818"/>
      <c r="F14" s="818"/>
      <c r="G14" s="818"/>
      <c r="H14" s="818"/>
      <c r="I14" s="818"/>
      <c r="J14" s="818"/>
      <c r="K14" s="818"/>
      <c r="L14" s="818"/>
      <c r="M14" s="8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98" t="s">
        <v>34</v>
      </c>
      <c r="B15" s="818"/>
      <c r="C15" s="818"/>
      <c r="D15" s="818"/>
      <c r="E15" s="818"/>
      <c r="F15" s="818"/>
      <c r="G15" s="818"/>
      <c r="H15" s="818"/>
      <c r="I15" s="818"/>
      <c r="J15" s="818"/>
      <c r="K15" s="818"/>
      <c r="L15" s="818"/>
      <c r="M15" s="811"/>
      <c r="N15" s="63"/>
      <c r="P15" s="1040" t="s">
        <v>35</v>
      </c>
      <c r="Q15" s="802"/>
      <c r="R15" s="802"/>
      <c r="S15" s="802"/>
      <c r="T15" s="8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41"/>
      <c r="Q16" s="1041"/>
      <c r="R16" s="1041"/>
      <c r="S16" s="1041"/>
      <c r="T16" s="104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73" t="s">
        <v>36</v>
      </c>
      <c r="B17" s="773" t="s">
        <v>37</v>
      </c>
      <c r="C17" s="1062" t="s">
        <v>38</v>
      </c>
      <c r="D17" s="773" t="s">
        <v>39</v>
      </c>
      <c r="E17" s="774"/>
      <c r="F17" s="773" t="s">
        <v>40</v>
      </c>
      <c r="G17" s="773" t="s">
        <v>41</v>
      </c>
      <c r="H17" s="773" t="s">
        <v>42</v>
      </c>
      <c r="I17" s="773" t="s">
        <v>43</v>
      </c>
      <c r="J17" s="773" t="s">
        <v>44</v>
      </c>
      <c r="K17" s="773" t="s">
        <v>45</v>
      </c>
      <c r="L17" s="773" t="s">
        <v>46</v>
      </c>
      <c r="M17" s="773" t="s">
        <v>47</v>
      </c>
      <c r="N17" s="773" t="s">
        <v>48</v>
      </c>
      <c r="O17" s="773" t="s">
        <v>49</v>
      </c>
      <c r="P17" s="773" t="s">
        <v>50</v>
      </c>
      <c r="Q17" s="1112"/>
      <c r="R17" s="1112"/>
      <c r="S17" s="1112"/>
      <c r="T17" s="774"/>
      <c r="U17" s="810" t="s">
        <v>51</v>
      </c>
      <c r="V17" s="811"/>
      <c r="W17" s="773" t="s">
        <v>52</v>
      </c>
      <c r="X17" s="773" t="s">
        <v>53</v>
      </c>
      <c r="Y17" s="808" t="s">
        <v>54</v>
      </c>
      <c r="Z17" s="942" t="s">
        <v>55</v>
      </c>
      <c r="AA17" s="838" t="s">
        <v>56</v>
      </c>
      <c r="AB17" s="838" t="s">
        <v>57</v>
      </c>
      <c r="AC17" s="838" t="s">
        <v>58</v>
      </c>
      <c r="AD17" s="838" t="s">
        <v>59</v>
      </c>
      <c r="AE17" s="839"/>
      <c r="AF17" s="840"/>
      <c r="AG17" s="66"/>
      <c r="BD17" s="65" t="s">
        <v>60</v>
      </c>
    </row>
    <row r="18" spans="1:68" ht="14.25" customHeight="1" x14ac:dyDescent="0.2">
      <c r="A18" s="783"/>
      <c r="B18" s="783"/>
      <c r="C18" s="783"/>
      <c r="D18" s="775"/>
      <c r="E18" s="776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75"/>
      <c r="Q18" s="1113"/>
      <c r="R18" s="1113"/>
      <c r="S18" s="1113"/>
      <c r="T18" s="776"/>
      <c r="U18" s="67" t="s">
        <v>61</v>
      </c>
      <c r="V18" s="67" t="s">
        <v>62</v>
      </c>
      <c r="W18" s="783"/>
      <c r="X18" s="783"/>
      <c r="Y18" s="809"/>
      <c r="Z18" s="943"/>
      <c r="AA18" s="946"/>
      <c r="AB18" s="946"/>
      <c r="AC18" s="946"/>
      <c r="AD18" s="841"/>
      <c r="AE18" s="842"/>
      <c r="AF18" s="843"/>
      <c r="AG18" s="66"/>
      <c r="BD18" s="65"/>
    </row>
    <row r="19" spans="1:68" ht="27.75" customHeight="1" x14ac:dyDescent="0.2">
      <c r="A19" s="965" t="s">
        <v>63</v>
      </c>
      <c r="B19" s="966"/>
      <c r="C19" s="966"/>
      <c r="D19" s="966"/>
      <c r="E19" s="966"/>
      <c r="F19" s="966"/>
      <c r="G19" s="966"/>
      <c r="H19" s="966"/>
      <c r="I19" s="966"/>
      <c r="J19" s="966"/>
      <c r="K19" s="966"/>
      <c r="L19" s="966"/>
      <c r="M19" s="966"/>
      <c r="N19" s="966"/>
      <c r="O19" s="966"/>
      <c r="P19" s="966"/>
      <c r="Q19" s="966"/>
      <c r="R19" s="966"/>
      <c r="S19" s="966"/>
      <c r="T19" s="966"/>
      <c r="U19" s="966"/>
      <c r="V19" s="966"/>
      <c r="W19" s="966"/>
      <c r="X19" s="966"/>
      <c r="Y19" s="966"/>
      <c r="Z19" s="966"/>
      <c r="AA19" s="48"/>
      <c r="AB19" s="48"/>
      <c r="AC19" s="48"/>
    </row>
    <row r="20" spans="1:68" ht="16.5" customHeight="1" x14ac:dyDescent="0.25">
      <c r="A20" s="790" t="s">
        <v>63</v>
      </c>
      <c r="B20" s="768"/>
      <c r="C20" s="768"/>
      <c r="D20" s="768"/>
      <c r="E20" s="768"/>
      <c r="F20" s="768"/>
      <c r="G20" s="768"/>
      <c r="H20" s="768"/>
      <c r="I20" s="7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56"/>
      <c r="AB20" s="756"/>
      <c r="AC20" s="756"/>
    </row>
    <row r="21" spans="1:68" ht="14.25" customHeight="1" x14ac:dyDescent="0.25">
      <c r="A21" s="794" t="s">
        <v>64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757"/>
      <c r="AB21" s="757"/>
      <c r="AC21" s="757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65">
        <v>4680115885004</v>
      </c>
      <c r="E22" s="766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3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1"/>
      <c r="R22" s="771"/>
      <c r="S22" s="771"/>
      <c r="T22" s="772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67"/>
      <c r="B23" s="768"/>
      <c r="C23" s="768"/>
      <c r="D23" s="768"/>
      <c r="E23" s="768"/>
      <c r="F23" s="768"/>
      <c r="G23" s="768"/>
      <c r="H23" s="768"/>
      <c r="I23" s="768"/>
      <c r="J23" s="768"/>
      <c r="K23" s="768"/>
      <c r="L23" s="768"/>
      <c r="M23" s="768"/>
      <c r="N23" s="768"/>
      <c r="O23" s="769"/>
      <c r="P23" s="788" t="s">
        <v>71</v>
      </c>
      <c r="Q23" s="785"/>
      <c r="R23" s="785"/>
      <c r="S23" s="785"/>
      <c r="T23" s="785"/>
      <c r="U23" s="785"/>
      <c r="V23" s="786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x14ac:dyDescent="0.2">
      <c r="A24" s="768"/>
      <c r="B24" s="768"/>
      <c r="C24" s="768"/>
      <c r="D24" s="768"/>
      <c r="E24" s="768"/>
      <c r="F24" s="768"/>
      <c r="G24" s="768"/>
      <c r="H24" s="768"/>
      <c r="I24" s="768"/>
      <c r="J24" s="768"/>
      <c r="K24" s="768"/>
      <c r="L24" s="768"/>
      <c r="M24" s="768"/>
      <c r="N24" s="768"/>
      <c r="O24" s="769"/>
      <c r="P24" s="788" t="s">
        <v>71</v>
      </c>
      <c r="Q24" s="785"/>
      <c r="R24" s="785"/>
      <c r="S24" s="785"/>
      <c r="T24" s="785"/>
      <c r="U24" s="785"/>
      <c r="V24" s="786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customHeight="1" x14ac:dyDescent="0.25">
      <c r="A25" s="794" t="s">
        <v>73</v>
      </c>
      <c r="B25" s="768"/>
      <c r="C25" s="768"/>
      <c r="D25" s="768"/>
      <c r="E25" s="768"/>
      <c r="F25" s="768"/>
      <c r="G25" s="768"/>
      <c r="H25" s="768"/>
      <c r="I25" s="768"/>
      <c r="J25" s="768"/>
      <c r="K25" s="768"/>
      <c r="L25" s="768"/>
      <c r="M25" s="768"/>
      <c r="N25" s="768"/>
      <c r="O25" s="768"/>
      <c r="P25" s="768"/>
      <c r="Q25" s="768"/>
      <c r="R25" s="768"/>
      <c r="S25" s="768"/>
      <c r="T25" s="768"/>
      <c r="U25" s="768"/>
      <c r="V25" s="768"/>
      <c r="W25" s="768"/>
      <c r="X25" s="768"/>
      <c r="Y25" s="768"/>
      <c r="Z25" s="768"/>
      <c r="AA25" s="757"/>
      <c r="AB25" s="757"/>
      <c r="AC25" s="75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65">
        <v>4680115885912</v>
      </c>
      <c r="E26" s="766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">
        <v>77</v>
      </c>
      <c r="Q26" s="771"/>
      <c r="R26" s="771"/>
      <c r="S26" s="771"/>
      <c r="T26" s="772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65">
        <v>4607091383881</v>
      </c>
      <c r="E27" s="766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6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71"/>
      <c r="R27" s="771"/>
      <c r="S27" s="771"/>
      <c r="T27" s="772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65">
        <v>4607091388237</v>
      </c>
      <c r="E28" s="766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71"/>
      <c r="R28" s="771"/>
      <c r="S28" s="771"/>
      <c r="T28" s="772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65">
        <v>4607091383935</v>
      </c>
      <c r="E29" s="766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114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71"/>
      <c r="R29" s="771"/>
      <c r="S29" s="771"/>
      <c r="T29" s="772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65">
        <v>4680115881990</v>
      </c>
      <c r="E30" s="766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117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71"/>
      <c r="R30" s="771"/>
      <c r="S30" s="771"/>
      <c r="T30" s="772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65">
        <v>4680115881853</v>
      </c>
      <c r="E31" s="766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155" t="s">
        <v>92</v>
      </c>
      <c r="Q31" s="771"/>
      <c r="R31" s="771"/>
      <c r="S31" s="771"/>
      <c r="T31" s="772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65">
        <v>4607091383911</v>
      </c>
      <c r="E32" s="766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3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71"/>
      <c r="R32" s="771"/>
      <c r="S32" s="771"/>
      <c r="T32" s="772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65">
        <v>4680115885905</v>
      </c>
      <c r="E33" s="766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25" t="s">
        <v>99</v>
      </c>
      <c r="Q33" s="771"/>
      <c r="R33" s="771"/>
      <c r="S33" s="771"/>
      <c r="T33" s="772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65">
        <v>4607091388244</v>
      </c>
      <c r="E34" s="766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8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71"/>
      <c r="R34" s="771"/>
      <c r="S34" s="771"/>
      <c r="T34" s="772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67"/>
      <c r="B35" s="768"/>
      <c r="C35" s="768"/>
      <c r="D35" s="768"/>
      <c r="E35" s="768"/>
      <c r="F35" s="768"/>
      <c r="G35" s="768"/>
      <c r="H35" s="768"/>
      <c r="I35" s="768"/>
      <c r="J35" s="768"/>
      <c r="K35" s="768"/>
      <c r="L35" s="768"/>
      <c r="M35" s="768"/>
      <c r="N35" s="768"/>
      <c r="O35" s="769"/>
      <c r="P35" s="788" t="s">
        <v>71</v>
      </c>
      <c r="Q35" s="785"/>
      <c r="R35" s="785"/>
      <c r="S35" s="785"/>
      <c r="T35" s="785"/>
      <c r="U35" s="785"/>
      <c r="V35" s="786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x14ac:dyDescent="0.2">
      <c r="A36" s="768"/>
      <c r="B36" s="768"/>
      <c r="C36" s="768"/>
      <c r="D36" s="768"/>
      <c r="E36" s="768"/>
      <c r="F36" s="768"/>
      <c r="G36" s="768"/>
      <c r="H36" s="768"/>
      <c r="I36" s="768"/>
      <c r="J36" s="768"/>
      <c r="K36" s="768"/>
      <c r="L36" s="768"/>
      <c r="M36" s="768"/>
      <c r="N36" s="768"/>
      <c r="O36" s="769"/>
      <c r="P36" s="788" t="s">
        <v>71</v>
      </c>
      <c r="Q36" s="785"/>
      <c r="R36" s="785"/>
      <c r="S36" s="785"/>
      <c r="T36" s="785"/>
      <c r="U36" s="785"/>
      <c r="V36" s="786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customHeight="1" x14ac:dyDescent="0.25">
      <c r="A37" s="794" t="s">
        <v>103</v>
      </c>
      <c r="B37" s="768"/>
      <c r="C37" s="768"/>
      <c r="D37" s="768"/>
      <c r="E37" s="768"/>
      <c r="F37" s="768"/>
      <c r="G37" s="768"/>
      <c r="H37" s="768"/>
      <c r="I37" s="768"/>
      <c r="J37" s="768"/>
      <c r="K37" s="768"/>
      <c r="L37" s="768"/>
      <c r="M37" s="768"/>
      <c r="N37" s="768"/>
      <c r="O37" s="768"/>
      <c r="P37" s="768"/>
      <c r="Q37" s="768"/>
      <c r="R37" s="768"/>
      <c r="S37" s="768"/>
      <c r="T37" s="768"/>
      <c r="U37" s="768"/>
      <c r="V37" s="768"/>
      <c r="W37" s="768"/>
      <c r="X37" s="768"/>
      <c r="Y37" s="768"/>
      <c r="Z37" s="768"/>
      <c r="AA37" s="757"/>
      <c r="AB37" s="757"/>
      <c r="AC37" s="757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65">
        <v>4607091388503</v>
      </c>
      <c r="E38" s="766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71"/>
      <c r="R38" s="771"/>
      <c r="S38" s="771"/>
      <c r="T38" s="772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67"/>
      <c r="B39" s="768"/>
      <c r="C39" s="768"/>
      <c r="D39" s="768"/>
      <c r="E39" s="768"/>
      <c r="F39" s="768"/>
      <c r="G39" s="768"/>
      <c r="H39" s="768"/>
      <c r="I39" s="768"/>
      <c r="J39" s="768"/>
      <c r="K39" s="768"/>
      <c r="L39" s="768"/>
      <c r="M39" s="768"/>
      <c r="N39" s="768"/>
      <c r="O39" s="769"/>
      <c r="P39" s="788" t="s">
        <v>71</v>
      </c>
      <c r="Q39" s="785"/>
      <c r="R39" s="785"/>
      <c r="S39" s="785"/>
      <c r="T39" s="785"/>
      <c r="U39" s="785"/>
      <c r="V39" s="786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x14ac:dyDescent="0.2">
      <c r="A40" s="768"/>
      <c r="B40" s="768"/>
      <c r="C40" s="768"/>
      <c r="D40" s="768"/>
      <c r="E40" s="768"/>
      <c r="F40" s="768"/>
      <c r="G40" s="768"/>
      <c r="H40" s="768"/>
      <c r="I40" s="768"/>
      <c r="J40" s="768"/>
      <c r="K40" s="768"/>
      <c r="L40" s="768"/>
      <c r="M40" s="768"/>
      <c r="N40" s="768"/>
      <c r="O40" s="769"/>
      <c r="P40" s="788" t="s">
        <v>71</v>
      </c>
      <c r="Q40" s="785"/>
      <c r="R40" s="785"/>
      <c r="S40" s="785"/>
      <c r="T40" s="785"/>
      <c r="U40" s="785"/>
      <c r="V40" s="786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customHeight="1" x14ac:dyDescent="0.25">
      <c r="A41" s="794" t="s">
        <v>109</v>
      </c>
      <c r="B41" s="768"/>
      <c r="C41" s="768"/>
      <c r="D41" s="768"/>
      <c r="E41" s="768"/>
      <c r="F41" s="768"/>
      <c r="G41" s="768"/>
      <c r="H41" s="768"/>
      <c r="I41" s="768"/>
      <c r="J41" s="768"/>
      <c r="K41" s="768"/>
      <c r="L41" s="768"/>
      <c r="M41" s="768"/>
      <c r="N41" s="768"/>
      <c r="O41" s="768"/>
      <c r="P41" s="768"/>
      <c r="Q41" s="768"/>
      <c r="R41" s="768"/>
      <c r="S41" s="768"/>
      <c r="T41" s="768"/>
      <c r="U41" s="768"/>
      <c r="V41" s="768"/>
      <c r="W41" s="768"/>
      <c r="X41" s="768"/>
      <c r="Y41" s="768"/>
      <c r="Z41" s="768"/>
      <c r="AA41" s="757"/>
      <c r="AB41" s="757"/>
      <c r="AC41" s="757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65">
        <v>4607091389111</v>
      </c>
      <c r="E42" s="766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11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71"/>
      <c r="R42" s="771"/>
      <c r="S42" s="771"/>
      <c r="T42" s="772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67"/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9"/>
      <c r="P43" s="788" t="s">
        <v>71</v>
      </c>
      <c r="Q43" s="785"/>
      <c r="R43" s="785"/>
      <c r="S43" s="785"/>
      <c r="T43" s="785"/>
      <c r="U43" s="785"/>
      <c r="V43" s="786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x14ac:dyDescent="0.2">
      <c r="A44" s="768"/>
      <c r="B44" s="768"/>
      <c r="C44" s="768"/>
      <c r="D44" s="768"/>
      <c r="E44" s="768"/>
      <c r="F44" s="768"/>
      <c r="G44" s="768"/>
      <c r="H44" s="768"/>
      <c r="I44" s="768"/>
      <c r="J44" s="768"/>
      <c r="K44" s="768"/>
      <c r="L44" s="768"/>
      <c r="M44" s="768"/>
      <c r="N44" s="768"/>
      <c r="O44" s="769"/>
      <c r="P44" s="788" t="s">
        <v>71</v>
      </c>
      <c r="Q44" s="785"/>
      <c r="R44" s="785"/>
      <c r="S44" s="785"/>
      <c r="T44" s="785"/>
      <c r="U44" s="785"/>
      <c r="V44" s="786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customHeight="1" x14ac:dyDescent="0.2">
      <c r="A45" s="965" t="s">
        <v>112</v>
      </c>
      <c r="B45" s="966"/>
      <c r="C45" s="966"/>
      <c r="D45" s="966"/>
      <c r="E45" s="966"/>
      <c r="F45" s="966"/>
      <c r="G45" s="966"/>
      <c r="H45" s="966"/>
      <c r="I45" s="966"/>
      <c r="J45" s="966"/>
      <c r="K45" s="966"/>
      <c r="L45" s="966"/>
      <c r="M45" s="966"/>
      <c r="N45" s="966"/>
      <c r="O45" s="966"/>
      <c r="P45" s="966"/>
      <c r="Q45" s="966"/>
      <c r="R45" s="966"/>
      <c r="S45" s="966"/>
      <c r="T45" s="966"/>
      <c r="U45" s="966"/>
      <c r="V45" s="966"/>
      <c r="W45" s="966"/>
      <c r="X45" s="966"/>
      <c r="Y45" s="966"/>
      <c r="Z45" s="966"/>
      <c r="AA45" s="48"/>
      <c r="AB45" s="48"/>
      <c r="AC45" s="48"/>
    </row>
    <row r="46" spans="1:68" ht="16.5" customHeight="1" x14ac:dyDescent="0.25">
      <c r="A46" s="790" t="s">
        <v>113</v>
      </c>
      <c r="B46" s="768"/>
      <c r="C46" s="768"/>
      <c r="D46" s="768"/>
      <c r="E46" s="768"/>
      <c r="F46" s="768"/>
      <c r="G46" s="768"/>
      <c r="H46" s="768"/>
      <c r="I46" s="768"/>
      <c r="J46" s="768"/>
      <c r="K46" s="768"/>
      <c r="L46" s="768"/>
      <c r="M46" s="768"/>
      <c r="N46" s="768"/>
      <c r="O46" s="768"/>
      <c r="P46" s="768"/>
      <c r="Q46" s="768"/>
      <c r="R46" s="768"/>
      <c r="S46" s="768"/>
      <c r="T46" s="768"/>
      <c r="U46" s="768"/>
      <c r="V46" s="768"/>
      <c r="W46" s="768"/>
      <c r="X46" s="768"/>
      <c r="Y46" s="768"/>
      <c r="Z46" s="768"/>
      <c r="AA46" s="756"/>
      <c r="AB46" s="756"/>
      <c r="AC46" s="756"/>
    </row>
    <row r="47" spans="1:68" ht="14.25" customHeight="1" x14ac:dyDescent="0.25">
      <c r="A47" s="794" t="s">
        <v>114</v>
      </c>
      <c r="B47" s="768"/>
      <c r="C47" s="768"/>
      <c r="D47" s="768"/>
      <c r="E47" s="768"/>
      <c r="F47" s="768"/>
      <c r="G47" s="768"/>
      <c r="H47" s="768"/>
      <c r="I47" s="768"/>
      <c r="J47" s="768"/>
      <c r="K47" s="768"/>
      <c r="L47" s="768"/>
      <c r="M47" s="768"/>
      <c r="N47" s="768"/>
      <c r="O47" s="768"/>
      <c r="P47" s="768"/>
      <c r="Q47" s="768"/>
      <c r="R47" s="768"/>
      <c r="S47" s="768"/>
      <c r="T47" s="768"/>
      <c r="U47" s="768"/>
      <c r="V47" s="768"/>
      <c r="W47" s="768"/>
      <c r="X47" s="768"/>
      <c r="Y47" s="768"/>
      <c r="Z47" s="768"/>
      <c r="AA47" s="757"/>
      <c r="AB47" s="757"/>
      <c r="AC47" s="757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65">
        <v>4607091385670</v>
      </c>
      <c r="E48" s="766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90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71"/>
      <c r="R48" s="771"/>
      <c r="S48" s="771"/>
      <c r="T48" s="772"/>
      <c r="U48" s="34"/>
      <c r="V48" s="34"/>
      <c r="W48" s="35" t="s">
        <v>69</v>
      </c>
      <c r="X48" s="761">
        <v>100</v>
      </c>
      <c r="Y48" s="762">
        <f t="shared" ref="Y48:Y53" si="6">IFERROR(IF(X48="",0,CEILING((X48/$H48),1)*$H48),"")</f>
        <v>108</v>
      </c>
      <c r="Z48" s="36">
        <f>IFERROR(IF(Y48=0,"",ROUNDUP(Y48/H48,0)*0.02175),"")</f>
        <v>0.21749999999999997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104.44444444444444</v>
      </c>
      <c r="BN48" s="64">
        <f t="shared" ref="BN48:BN53" si="8">IFERROR(Y48*I48/H48,"0")</f>
        <v>112.8</v>
      </c>
      <c r="BO48" s="64">
        <f t="shared" ref="BO48:BO53" si="9">IFERROR(1/J48*(X48/H48),"0")</f>
        <v>0.16534391534391535</v>
      </c>
      <c r="BP48" s="64">
        <f t="shared" ref="BP48:BP53" si="10">IFERROR(1/J48*(Y48/H48),"0")</f>
        <v>0.17857142857142855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65">
        <v>4607091385670</v>
      </c>
      <c r="E49" s="766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88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71"/>
      <c r="R49" s="771"/>
      <c r="S49" s="771"/>
      <c r="T49" s="772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65">
        <v>4680115883956</v>
      </c>
      <c r="E50" s="766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111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71"/>
      <c r="R50" s="771"/>
      <c r="S50" s="771"/>
      <c r="T50" s="772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65">
        <v>4607091385687</v>
      </c>
      <c r="E51" s="766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71"/>
      <c r="R51" s="771"/>
      <c r="S51" s="771"/>
      <c r="T51" s="772"/>
      <c r="U51" s="34"/>
      <c r="V51" s="34"/>
      <c r="W51" s="35" t="s">
        <v>69</v>
      </c>
      <c r="X51" s="761">
        <v>12</v>
      </c>
      <c r="Y51" s="762">
        <f t="shared" si="6"/>
        <v>12</v>
      </c>
      <c r="Z51" s="36">
        <f>IFERROR(IF(Y51=0,"",ROUNDUP(Y51/H51,0)*0.00902),"")</f>
        <v>2.7060000000000001E-2</v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12.629999999999999</v>
      </c>
      <c r="BN51" s="64">
        <f t="shared" si="8"/>
        <v>12.629999999999999</v>
      </c>
      <c r="BO51" s="64">
        <f t="shared" si="9"/>
        <v>2.2727272727272728E-2</v>
      </c>
      <c r="BP51" s="64">
        <f t="shared" si="10"/>
        <v>2.2727272727272728E-2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65">
        <v>4680115882539</v>
      </c>
      <c r="E52" s="766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11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71"/>
      <c r="R52" s="771"/>
      <c r="S52" s="771"/>
      <c r="T52" s="772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65">
        <v>4680115883949</v>
      </c>
      <c r="E53" s="766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10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71"/>
      <c r="R53" s="771"/>
      <c r="S53" s="771"/>
      <c r="T53" s="772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67"/>
      <c r="B54" s="768"/>
      <c r="C54" s="768"/>
      <c r="D54" s="768"/>
      <c r="E54" s="768"/>
      <c r="F54" s="768"/>
      <c r="G54" s="768"/>
      <c r="H54" s="768"/>
      <c r="I54" s="768"/>
      <c r="J54" s="768"/>
      <c r="K54" s="768"/>
      <c r="L54" s="768"/>
      <c r="M54" s="768"/>
      <c r="N54" s="768"/>
      <c r="O54" s="769"/>
      <c r="P54" s="788" t="s">
        <v>71</v>
      </c>
      <c r="Q54" s="785"/>
      <c r="R54" s="785"/>
      <c r="S54" s="785"/>
      <c r="T54" s="785"/>
      <c r="U54" s="785"/>
      <c r="V54" s="786"/>
      <c r="W54" s="37" t="s">
        <v>72</v>
      </c>
      <c r="X54" s="763">
        <f>IFERROR(X48/H48,"0")+IFERROR(X49/H49,"0")+IFERROR(X50/H50,"0")+IFERROR(X51/H51,"0")+IFERROR(X52/H52,"0")+IFERROR(X53/H53,"0")</f>
        <v>12.25925925925926</v>
      </c>
      <c r="Y54" s="763">
        <f>IFERROR(Y48/H48,"0")+IFERROR(Y49/H49,"0")+IFERROR(Y50/H50,"0")+IFERROR(Y51/H51,"0")+IFERROR(Y52/H52,"0")+IFERROR(Y53/H53,"0")</f>
        <v>13</v>
      </c>
      <c r="Z54" s="763">
        <f>IFERROR(IF(Z48="",0,Z48),"0")+IFERROR(IF(Z49="",0,Z49),"0")+IFERROR(IF(Z50="",0,Z50),"0")+IFERROR(IF(Z51="",0,Z51),"0")+IFERROR(IF(Z52="",0,Z52),"0")+IFERROR(IF(Z53="",0,Z53),"0")</f>
        <v>0.24455999999999997</v>
      </c>
      <c r="AA54" s="764"/>
      <c r="AB54" s="764"/>
      <c r="AC54" s="764"/>
    </row>
    <row r="55" spans="1:68" x14ac:dyDescent="0.2">
      <c r="A55" s="768"/>
      <c r="B55" s="768"/>
      <c r="C55" s="768"/>
      <c r="D55" s="768"/>
      <c r="E55" s="768"/>
      <c r="F55" s="768"/>
      <c r="G55" s="768"/>
      <c r="H55" s="768"/>
      <c r="I55" s="768"/>
      <c r="J55" s="768"/>
      <c r="K55" s="768"/>
      <c r="L55" s="768"/>
      <c r="M55" s="768"/>
      <c r="N55" s="768"/>
      <c r="O55" s="769"/>
      <c r="P55" s="788" t="s">
        <v>71</v>
      </c>
      <c r="Q55" s="785"/>
      <c r="R55" s="785"/>
      <c r="S55" s="785"/>
      <c r="T55" s="785"/>
      <c r="U55" s="785"/>
      <c r="V55" s="786"/>
      <c r="W55" s="37" t="s">
        <v>69</v>
      </c>
      <c r="X55" s="763">
        <f>IFERROR(SUM(X48:X53),"0")</f>
        <v>112</v>
      </c>
      <c r="Y55" s="763">
        <f>IFERROR(SUM(Y48:Y53),"0")</f>
        <v>120</v>
      </c>
      <c r="Z55" s="37"/>
      <c r="AA55" s="764"/>
      <c r="AB55" s="764"/>
      <c r="AC55" s="764"/>
    </row>
    <row r="56" spans="1:68" ht="14.25" customHeight="1" x14ac:dyDescent="0.25">
      <c r="A56" s="794" t="s">
        <v>73</v>
      </c>
      <c r="B56" s="768"/>
      <c r="C56" s="768"/>
      <c r="D56" s="768"/>
      <c r="E56" s="768"/>
      <c r="F56" s="768"/>
      <c r="G56" s="768"/>
      <c r="H56" s="768"/>
      <c r="I56" s="768"/>
      <c r="J56" s="768"/>
      <c r="K56" s="768"/>
      <c r="L56" s="768"/>
      <c r="M56" s="768"/>
      <c r="N56" s="768"/>
      <c r="O56" s="768"/>
      <c r="P56" s="768"/>
      <c r="Q56" s="768"/>
      <c r="R56" s="768"/>
      <c r="S56" s="768"/>
      <c r="T56" s="768"/>
      <c r="U56" s="768"/>
      <c r="V56" s="768"/>
      <c r="W56" s="768"/>
      <c r="X56" s="768"/>
      <c r="Y56" s="768"/>
      <c r="Z56" s="768"/>
      <c r="AA56" s="757"/>
      <c r="AB56" s="757"/>
      <c r="AC56" s="75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65">
        <v>4680115885233</v>
      </c>
      <c r="E57" s="766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85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71"/>
      <c r="R57" s="771"/>
      <c r="S57" s="771"/>
      <c r="T57" s="772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65">
        <v>4680115884915</v>
      </c>
      <c r="E58" s="766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78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71"/>
      <c r="R58" s="771"/>
      <c r="S58" s="771"/>
      <c r="T58" s="772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67"/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9"/>
      <c r="P59" s="788" t="s">
        <v>71</v>
      </c>
      <c r="Q59" s="785"/>
      <c r="R59" s="785"/>
      <c r="S59" s="785"/>
      <c r="T59" s="785"/>
      <c r="U59" s="785"/>
      <c r="V59" s="786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x14ac:dyDescent="0.2">
      <c r="A60" s="768"/>
      <c r="B60" s="768"/>
      <c r="C60" s="768"/>
      <c r="D60" s="768"/>
      <c r="E60" s="768"/>
      <c r="F60" s="768"/>
      <c r="G60" s="768"/>
      <c r="H60" s="768"/>
      <c r="I60" s="768"/>
      <c r="J60" s="768"/>
      <c r="K60" s="768"/>
      <c r="L60" s="768"/>
      <c r="M60" s="768"/>
      <c r="N60" s="768"/>
      <c r="O60" s="769"/>
      <c r="P60" s="788" t="s">
        <v>71</v>
      </c>
      <c r="Q60" s="785"/>
      <c r="R60" s="785"/>
      <c r="S60" s="785"/>
      <c r="T60" s="785"/>
      <c r="U60" s="785"/>
      <c r="V60" s="786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customHeight="1" x14ac:dyDescent="0.25">
      <c r="A61" s="790" t="s">
        <v>138</v>
      </c>
      <c r="B61" s="768"/>
      <c r="C61" s="768"/>
      <c r="D61" s="768"/>
      <c r="E61" s="768"/>
      <c r="F61" s="768"/>
      <c r="G61" s="768"/>
      <c r="H61" s="768"/>
      <c r="I61" s="768"/>
      <c r="J61" s="768"/>
      <c r="K61" s="768"/>
      <c r="L61" s="768"/>
      <c r="M61" s="768"/>
      <c r="N61" s="768"/>
      <c r="O61" s="768"/>
      <c r="P61" s="768"/>
      <c r="Q61" s="768"/>
      <c r="R61" s="768"/>
      <c r="S61" s="768"/>
      <c r="T61" s="768"/>
      <c r="U61" s="768"/>
      <c r="V61" s="768"/>
      <c r="W61" s="768"/>
      <c r="X61" s="768"/>
      <c r="Y61" s="768"/>
      <c r="Z61" s="768"/>
      <c r="AA61" s="756"/>
      <c r="AB61" s="756"/>
      <c r="AC61" s="756"/>
    </row>
    <row r="62" spans="1:68" ht="14.25" customHeight="1" x14ac:dyDescent="0.25">
      <c r="A62" s="794" t="s">
        <v>114</v>
      </c>
      <c r="B62" s="768"/>
      <c r="C62" s="768"/>
      <c r="D62" s="768"/>
      <c r="E62" s="768"/>
      <c r="F62" s="768"/>
      <c r="G62" s="768"/>
      <c r="H62" s="768"/>
      <c r="I62" s="768"/>
      <c r="J62" s="768"/>
      <c r="K62" s="768"/>
      <c r="L62" s="768"/>
      <c r="M62" s="768"/>
      <c r="N62" s="768"/>
      <c r="O62" s="768"/>
      <c r="P62" s="768"/>
      <c r="Q62" s="768"/>
      <c r="R62" s="768"/>
      <c r="S62" s="768"/>
      <c r="T62" s="768"/>
      <c r="U62" s="768"/>
      <c r="V62" s="768"/>
      <c r="W62" s="768"/>
      <c r="X62" s="768"/>
      <c r="Y62" s="768"/>
      <c r="Z62" s="768"/>
      <c r="AA62" s="757"/>
      <c r="AB62" s="757"/>
      <c r="AC62" s="757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65">
        <v>4680115885882</v>
      </c>
      <c r="E63" s="766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1114" t="s">
        <v>141</v>
      </c>
      <c r="Q63" s="771"/>
      <c r="R63" s="771"/>
      <c r="S63" s="771"/>
      <c r="T63" s="772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4301011948</v>
      </c>
      <c r="D64" s="765">
        <v>4680115881426</v>
      </c>
      <c r="E64" s="766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8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71"/>
      <c r="R64" s="771"/>
      <c r="S64" s="771"/>
      <c r="T64" s="772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65">
        <v>4680115881426</v>
      </c>
      <c r="E65" s="766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82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71"/>
      <c r="R65" s="771"/>
      <c r="S65" s="771"/>
      <c r="T65" s="772"/>
      <c r="U65" s="34"/>
      <c r="V65" s="34"/>
      <c r="W65" s="35" t="s">
        <v>69</v>
      </c>
      <c r="X65" s="761">
        <v>660</v>
      </c>
      <c r="Y65" s="762">
        <f t="shared" si="11"/>
        <v>669.6</v>
      </c>
      <c r="Z65" s="36">
        <f>IFERROR(IF(Y65=0,"",ROUNDUP(Y65/H65,0)*0.02175),"")</f>
        <v>1.3484999999999998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689.33333333333326</v>
      </c>
      <c r="BN65" s="64">
        <f t="shared" si="13"/>
        <v>699.3599999999999</v>
      </c>
      <c r="BO65" s="64">
        <f t="shared" si="14"/>
        <v>1.0912698412698412</v>
      </c>
      <c r="BP65" s="64">
        <f t="shared" si="15"/>
        <v>1.107142857142857</v>
      </c>
    </row>
    <row r="66" spans="1:68" ht="27" customHeight="1" x14ac:dyDescent="0.25">
      <c r="A66" s="54" t="s">
        <v>149</v>
      </c>
      <c r="B66" s="54" t="s">
        <v>150</v>
      </c>
      <c r="C66" s="31">
        <v>4301011192</v>
      </c>
      <c r="D66" s="765">
        <v>4607091382952</v>
      </c>
      <c r="E66" s="766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10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71"/>
      <c r="R66" s="771"/>
      <c r="S66" s="771"/>
      <c r="T66" s="772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152</v>
      </c>
      <c r="B67" s="54" t="s">
        <v>153</v>
      </c>
      <c r="C67" s="31">
        <v>4301011589</v>
      </c>
      <c r="D67" s="765">
        <v>4680115885899</v>
      </c>
      <c r="E67" s="766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845" t="s">
        <v>155</v>
      </c>
      <c r="Q67" s="771"/>
      <c r="R67" s="771"/>
      <c r="S67" s="771"/>
      <c r="T67" s="772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157</v>
      </c>
      <c r="B68" s="54" t="s">
        <v>158</v>
      </c>
      <c r="C68" s="31">
        <v>4301011386</v>
      </c>
      <c r="D68" s="765">
        <v>4680115880283</v>
      </c>
      <c r="E68" s="766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10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71"/>
      <c r="R68" s="771"/>
      <c r="S68" s="771"/>
      <c r="T68" s="772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160</v>
      </c>
      <c r="B69" s="54" t="s">
        <v>161</v>
      </c>
      <c r="C69" s="31">
        <v>4301011432</v>
      </c>
      <c r="D69" s="765">
        <v>4680115882720</v>
      </c>
      <c r="E69" s="766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102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71"/>
      <c r="R69" s="771"/>
      <c r="S69" s="771"/>
      <c r="T69" s="772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163</v>
      </c>
      <c r="B70" s="54" t="s">
        <v>164</v>
      </c>
      <c r="C70" s="31">
        <v>4301012008</v>
      </c>
      <c r="D70" s="765">
        <v>4680115881525</v>
      </c>
      <c r="E70" s="766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82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71"/>
      <c r="R70" s="771"/>
      <c r="S70" s="771"/>
      <c r="T70" s="772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65">
        <v>4680115881419</v>
      </c>
      <c r="E71" s="766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7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71"/>
      <c r="R71" s="771"/>
      <c r="S71" s="771"/>
      <c r="T71" s="772"/>
      <c r="U71" s="34"/>
      <c r="V71" s="34"/>
      <c r="W71" s="35" t="s">
        <v>69</v>
      </c>
      <c r="X71" s="761">
        <v>328.5</v>
      </c>
      <c r="Y71" s="762">
        <f t="shared" si="11"/>
        <v>328.5</v>
      </c>
      <c r="Z71" s="36">
        <f>IFERROR(IF(Y71=0,"",ROUNDUP(Y71/H71,0)*0.00902),"")</f>
        <v>0.65846000000000005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343.83</v>
      </c>
      <c r="BN71" s="64">
        <f t="shared" si="13"/>
        <v>343.83</v>
      </c>
      <c r="BO71" s="64">
        <f t="shared" si="14"/>
        <v>0.55303030303030309</v>
      </c>
      <c r="BP71" s="64">
        <f t="shared" si="15"/>
        <v>0.55303030303030309</v>
      </c>
    </row>
    <row r="72" spans="1:68" x14ac:dyDescent="0.2">
      <c r="A72" s="767"/>
      <c r="B72" s="768"/>
      <c r="C72" s="768"/>
      <c r="D72" s="768"/>
      <c r="E72" s="768"/>
      <c r="F72" s="768"/>
      <c r="G72" s="768"/>
      <c r="H72" s="768"/>
      <c r="I72" s="768"/>
      <c r="J72" s="768"/>
      <c r="K72" s="768"/>
      <c r="L72" s="768"/>
      <c r="M72" s="768"/>
      <c r="N72" s="768"/>
      <c r="O72" s="769"/>
      <c r="P72" s="788" t="s">
        <v>71</v>
      </c>
      <c r="Q72" s="785"/>
      <c r="R72" s="785"/>
      <c r="S72" s="785"/>
      <c r="T72" s="785"/>
      <c r="U72" s="785"/>
      <c r="V72" s="786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134.11111111111111</v>
      </c>
      <c r="Y72" s="763">
        <f>IFERROR(Y63/H63,"0")+IFERROR(Y64/H64,"0")+IFERROR(Y65/H65,"0")+IFERROR(Y66/H66,"0")+IFERROR(Y67/H67,"0")+IFERROR(Y68/H68,"0")+IFERROR(Y69/H69,"0")+IFERROR(Y70/H70,"0")+IFERROR(Y71/H71,"0")</f>
        <v>135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2.0069599999999999</v>
      </c>
      <c r="AA72" s="764"/>
      <c r="AB72" s="764"/>
      <c r="AC72" s="764"/>
    </row>
    <row r="73" spans="1:68" x14ac:dyDescent="0.2">
      <c r="A73" s="768"/>
      <c r="B73" s="768"/>
      <c r="C73" s="768"/>
      <c r="D73" s="768"/>
      <c r="E73" s="768"/>
      <c r="F73" s="768"/>
      <c r="G73" s="768"/>
      <c r="H73" s="768"/>
      <c r="I73" s="768"/>
      <c r="J73" s="768"/>
      <c r="K73" s="768"/>
      <c r="L73" s="768"/>
      <c r="M73" s="768"/>
      <c r="N73" s="768"/>
      <c r="O73" s="769"/>
      <c r="P73" s="788" t="s">
        <v>71</v>
      </c>
      <c r="Q73" s="785"/>
      <c r="R73" s="785"/>
      <c r="S73" s="785"/>
      <c r="T73" s="785"/>
      <c r="U73" s="785"/>
      <c r="V73" s="786"/>
      <c r="W73" s="37" t="s">
        <v>69</v>
      </c>
      <c r="X73" s="763">
        <f>IFERROR(SUM(X63:X71),"0")</f>
        <v>988.5</v>
      </c>
      <c r="Y73" s="763">
        <f>IFERROR(SUM(Y63:Y71),"0")</f>
        <v>998.1</v>
      </c>
      <c r="Z73" s="37"/>
      <c r="AA73" s="764"/>
      <c r="AB73" s="764"/>
      <c r="AC73" s="764"/>
    </row>
    <row r="74" spans="1:68" ht="14.25" customHeight="1" x14ac:dyDescent="0.25">
      <c r="A74" s="794" t="s">
        <v>168</v>
      </c>
      <c r="B74" s="768"/>
      <c r="C74" s="768"/>
      <c r="D74" s="768"/>
      <c r="E74" s="768"/>
      <c r="F74" s="768"/>
      <c r="G74" s="768"/>
      <c r="H74" s="768"/>
      <c r="I74" s="768"/>
      <c r="J74" s="768"/>
      <c r="K74" s="768"/>
      <c r="L74" s="768"/>
      <c r="M74" s="768"/>
      <c r="N74" s="768"/>
      <c r="O74" s="768"/>
      <c r="P74" s="768"/>
      <c r="Q74" s="768"/>
      <c r="R74" s="768"/>
      <c r="S74" s="768"/>
      <c r="T74" s="768"/>
      <c r="U74" s="768"/>
      <c r="V74" s="768"/>
      <c r="W74" s="768"/>
      <c r="X74" s="768"/>
      <c r="Y74" s="768"/>
      <c r="Z74" s="768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65">
        <v>4680115881440</v>
      </c>
      <c r="E75" s="766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85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71"/>
      <c r="R75" s="771"/>
      <c r="S75" s="771"/>
      <c r="T75" s="772"/>
      <c r="U75" s="34"/>
      <c r="V75" s="34"/>
      <c r="W75" s="35" t="s">
        <v>69</v>
      </c>
      <c r="X75" s="761">
        <v>590</v>
      </c>
      <c r="Y75" s="762">
        <f>IFERROR(IF(X75="",0,CEILING((X75/$H75),1)*$H75),"")</f>
        <v>594</v>
      </c>
      <c r="Z75" s="36">
        <f>IFERROR(IF(Y75=0,"",ROUNDUP(Y75/H75,0)*0.02175),"")</f>
        <v>1.1962499999999998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616.22222222222217</v>
      </c>
      <c r="BN75" s="64">
        <f>IFERROR(Y75*I75/H75,"0")</f>
        <v>620.4</v>
      </c>
      <c r="BO75" s="64">
        <f>IFERROR(1/J75*(X75/H75),"0")</f>
        <v>0.97552910052910047</v>
      </c>
      <c r="BP75" s="64">
        <f>IFERROR(1/J75*(Y75/H75),"0")</f>
        <v>0.98214285714285698</v>
      </c>
    </row>
    <row r="76" spans="1:68" ht="27" customHeight="1" x14ac:dyDescent="0.25">
      <c r="A76" s="54" t="s">
        <v>172</v>
      </c>
      <c r="B76" s="54" t="s">
        <v>173</v>
      </c>
      <c r="C76" s="31">
        <v>4301020228</v>
      </c>
      <c r="D76" s="765">
        <v>4680115882751</v>
      </c>
      <c r="E76" s="766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102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71"/>
      <c r="R76" s="771"/>
      <c r="S76" s="771"/>
      <c r="T76" s="772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175</v>
      </c>
      <c r="B77" s="54" t="s">
        <v>176</v>
      </c>
      <c r="C77" s="31">
        <v>4301020358</v>
      </c>
      <c r="D77" s="765">
        <v>4680115885950</v>
      </c>
      <c r="E77" s="766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01" t="s">
        <v>177</v>
      </c>
      <c r="Q77" s="771"/>
      <c r="R77" s="771"/>
      <c r="S77" s="771"/>
      <c r="T77" s="772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65">
        <v>4680115881433</v>
      </c>
      <c r="E78" s="766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10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71"/>
      <c r="R78" s="771"/>
      <c r="S78" s="771"/>
      <c r="T78" s="772"/>
      <c r="U78" s="34"/>
      <c r="V78" s="34"/>
      <c r="W78" s="35" t="s">
        <v>69</v>
      </c>
      <c r="X78" s="761">
        <v>127.8</v>
      </c>
      <c r="Y78" s="762">
        <f>IFERROR(IF(X78="",0,CEILING((X78/$H78),1)*$H78),"")</f>
        <v>129.60000000000002</v>
      </c>
      <c r="Z78" s="36">
        <f>IFERROR(IF(Y78=0,"",ROUNDUP(Y78/H78,0)*0.00753),"")</f>
        <v>0.36143999999999998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137.26666666666665</v>
      </c>
      <c r="BN78" s="64">
        <f>IFERROR(Y78*I78/H78,"0")</f>
        <v>139.19999999999999</v>
      </c>
      <c r="BO78" s="64">
        <f>IFERROR(1/J78*(X78/H78),"0")</f>
        <v>0.3034188034188034</v>
      </c>
      <c r="BP78" s="64">
        <f>IFERROR(1/J78*(Y78/H78),"0")</f>
        <v>0.30769230769230771</v>
      </c>
    </row>
    <row r="79" spans="1:68" x14ac:dyDescent="0.2">
      <c r="A79" s="767"/>
      <c r="B79" s="768"/>
      <c r="C79" s="768"/>
      <c r="D79" s="768"/>
      <c r="E79" s="768"/>
      <c r="F79" s="768"/>
      <c r="G79" s="768"/>
      <c r="H79" s="768"/>
      <c r="I79" s="768"/>
      <c r="J79" s="768"/>
      <c r="K79" s="768"/>
      <c r="L79" s="768"/>
      <c r="M79" s="768"/>
      <c r="N79" s="768"/>
      <c r="O79" s="769"/>
      <c r="P79" s="788" t="s">
        <v>71</v>
      </c>
      <c r="Q79" s="785"/>
      <c r="R79" s="785"/>
      <c r="S79" s="785"/>
      <c r="T79" s="785"/>
      <c r="U79" s="785"/>
      <c r="V79" s="786"/>
      <c r="W79" s="37" t="s">
        <v>72</v>
      </c>
      <c r="X79" s="763">
        <f>IFERROR(X75/H75,"0")+IFERROR(X76/H76,"0")+IFERROR(X77/H77,"0")+IFERROR(X78/H78,"0")</f>
        <v>101.96296296296296</v>
      </c>
      <c r="Y79" s="763">
        <f>IFERROR(Y75/H75,"0")+IFERROR(Y76/H76,"0")+IFERROR(Y77/H77,"0")+IFERROR(Y78/H78,"0")</f>
        <v>103</v>
      </c>
      <c r="Z79" s="763">
        <f>IFERROR(IF(Z75="",0,Z75),"0")+IFERROR(IF(Z76="",0,Z76),"0")+IFERROR(IF(Z77="",0,Z77),"0")+IFERROR(IF(Z78="",0,Z78),"0")</f>
        <v>1.5576899999999998</v>
      </c>
      <c r="AA79" s="764"/>
      <c r="AB79" s="764"/>
      <c r="AC79" s="764"/>
    </row>
    <row r="80" spans="1:68" x14ac:dyDescent="0.2">
      <c r="A80" s="768"/>
      <c r="B80" s="768"/>
      <c r="C80" s="768"/>
      <c r="D80" s="768"/>
      <c r="E80" s="768"/>
      <c r="F80" s="768"/>
      <c r="G80" s="768"/>
      <c r="H80" s="768"/>
      <c r="I80" s="768"/>
      <c r="J80" s="768"/>
      <c r="K80" s="768"/>
      <c r="L80" s="768"/>
      <c r="M80" s="768"/>
      <c r="N80" s="768"/>
      <c r="O80" s="769"/>
      <c r="P80" s="788" t="s">
        <v>71</v>
      </c>
      <c r="Q80" s="785"/>
      <c r="R80" s="785"/>
      <c r="S80" s="785"/>
      <c r="T80" s="785"/>
      <c r="U80" s="785"/>
      <c r="V80" s="786"/>
      <c r="W80" s="37" t="s">
        <v>69</v>
      </c>
      <c r="X80" s="763">
        <f>IFERROR(SUM(X75:X78),"0")</f>
        <v>717.8</v>
      </c>
      <c r="Y80" s="763">
        <f>IFERROR(SUM(Y75:Y78),"0")</f>
        <v>723.6</v>
      </c>
      <c r="Z80" s="37"/>
      <c r="AA80" s="764"/>
      <c r="AB80" s="764"/>
      <c r="AC80" s="764"/>
    </row>
    <row r="81" spans="1:68" ht="14.25" customHeight="1" x14ac:dyDescent="0.25">
      <c r="A81" s="794" t="s">
        <v>64</v>
      </c>
      <c r="B81" s="768"/>
      <c r="C81" s="768"/>
      <c r="D81" s="768"/>
      <c r="E81" s="768"/>
      <c r="F81" s="768"/>
      <c r="G81" s="768"/>
      <c r="H81" s="768"/>
      <c r="I81" s="768"/>
      <c r="J81" s="768"/>
      <c r="K81" s="768"/>
      <c r="L81" s="768"/>
      <c r="M81" s="768"/>
      <c r="N81" s="768"/>
      <c r="O81" s="768"/>
      <c r="P81" s="768"/>
      <c r="Q81" s="768"/>
      <c r="R81" s="768"/>
      <c r="S81" s="768"/>
      <c r="T81" s="768"/>
      <c r="U81" s="768"/>
      <c r="V81" s="768"/>
      <c r="W81" s="768"/>
      <c r="X81" s="768"/>
      <c r="Y81" s="768"/>
      <c r="Z81" s="768"/>
      <c r="AA81" s="757"/>
      <c r="AB81" s="757"/>
      <c r="AC81" s="757"/>
    </row>
    <row r="82" spans="1:68" ht="16.5" customHeight="1" x14ac:dyDescent="0.25">
      <c r="A82" s="54" t="s">
        <v>180</v>
      </c>
      <c r="B82" s="54" t="s">
        <v>181</v>
      </c>
      <c r="C82" s="31">
        <v>4301031242</v>
      </c>
      <c r="D82" s="765">
        <v>4680115885066</v>
      </c>
      <c r="E82" s="766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84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71"/>
      <c r="R82" s="771"/>
      <c r="S82" s="771"/>
      <c r="T82" s="772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4301031240</v>
      </c>
      <c r="D83" s="765">
        <v>4680115885042</v>
      </c>
      <c r="E83" s="766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8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71"/>
      <c r="R83" s="771"/>
      <c r="S83" s="771"/>
      <c r="T83" s="772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186</v>
      </c>
      <c r="B84" s="54" t="s">
        <v>187</v>
      </c>
      <c r="C84" s="31">
        <v>4301031315</v>
      </c>
      <c r="D84" s="765">
        <v>4680115885080</v>
      </c>
      <c r="E84" s="766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93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71"/>
      <c r="R84" s="771"/>
      <c r="S84" s="771"/>
      <c r="T84" s="772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4301031243</v>
      </c>
      <c r="D85" s="765">
        <v>4680115885073</v>
      </c>
      <c r="E85" s="766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8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71"/>
      <c r="R85" s="771"/>
      <c r="S85" s="771"/>
      <c r="T85" s="772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4301031241</v>
      </c>
      <c r="D86" s="765">
        <v>4680115885059</v>
      </c>
      <c r="E86" s="766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11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71"/>
      <c r="R86" s="771"/>
      <c r="S86" s="771"/>
      <c r="T86" s="772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193</v>
      </c>
      <c r="B87" s="54" t="s">
        <v>194</v>
      </c>
      <c r="C87" s="31">
        <v>4301031316</v>
      </c>
      <c r="D87" s="765">
        <v>4680115885097</v>
      </c>
      <c r="E87" s="766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1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71"/>
      <c r="R87" s="771"/>
      <c r="S87" s="771"/>
      <c r="T87" s="772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67"/>
      <c r="B88" s="768"/>
      <c r="C88" s="768"/>
      <c r="D88" s="768"/>
      <c r="E88" s="768"/>
      <c r="F88" s="768"/>
      <c r="G88" s="768"/>
      <c r="H88" s="768"/>
      <c r="I88" s="768"/>
      <c r="J88" s="768"/>
      <c r="K88" s="768"/>
      <c r="L88" s="768"/>
      <c r="M88" s="768"/>
      <c r="N88" s="768"/>
      <c r="O88" s="769"/>
      <c r="P88" s="788" t="s">
        <v>71</v>
      </c>
      <c r="Q88" s="785"/>
      <c r="R88" s="785"/>
      <c r="S88" s="785"/>
      <c r="T88" s="785"/>
      <c r="U88" s="785"/>
      <c r="V88" s="786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x14ac:dyDescent="0.2">
      <c r="A89" s="768"/>
      <c r="B89" s="768"/>
      <c r="C89" s="768"/>
      <c r="D89" s="768"/>
      <c r="E89" s="768"/>
      <c r="F89" s="768"/>
      <c r="G89" s="768"/>
      <c r="H89" s="768"/>
      <c r="I89" s="768"/>
      <c r="J89" s="768"/>
      <c r="K89" s="768"/>
      <c r="L89" s="768"/>
      <c r="M89" s="768"/>
      <c r="N89" s="768"/>
      <c r="O89" s="769"/>
      <c r="P89" s="788" t="s">
        <v>71</v>
      </c>
      <c r="Q89" s="785"/>
      <c r="R89" s="785"/>
      <c r="S89" s="785"/>
      <c r="T89" s="785"/>
      <c r="U89" s="785"/>
      <c r="V89" s="786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customHeight="1" x14ac:dyDescent="0.25">
      <c r="A90" s="794" t="s">
        <v>73</v>
      </c>
      <c r="B90" s="768"/>
      <c r="C90" s="768"/>
      <c r="D90" s="768"/>
      <c r="E90" s="768"/>
      <c r="F90" s="768"/>
      <c r="G90" s="768"/>
      <c r="H90" s="768"/>
      <c r="I90" s="768"/>
      <c r="J90" s="768"/>
      <c r="K90" s="768"/>
      <c r="L90" s="768"/>
      <c r="M90" s="768"/>
      <c r="N90" s="768"/>
      <c r="O90" s="768"/>
      <c r="P90" s="768"/>
      <c r="Q90" s="768"/>
      <c r="R90" s="768"/>
      <c r="S90" s="768"/>
      <c r="T90" s="768"/>
      <c r="U90" s="768"/>
      <c r="V90" s="768"/>
      <c r="W90" s="768"/>
      <c r="X90" s="768"/>
      <c r="Y90" s="768"/>
      <c r="Z90" s="768"/>
      <c r="AA90" s="757"/>
      <c r="AB90" s="757"/>
      <c r="AC90" s="757"/>
    </row>
    <row r="91" spans="1:68" ht="27" customHeight="1" x14ac:dyDescent="0.25">
      <c r="A91" s="54" t="s">
        <v>195</v>
      </c>
      <c r="B91" s="54" t="s">
        <v>196</v>
      </c>
      <c r="C91" s="31">
        <v>4301051823</v>
      </c>
      <c r="D91" s="765">
        <v>4680115881891</v>
      </c>
      <c r="E91" s="766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63" t="s">
        <v>197</v>
      </c>
      <c r="Q91" s="771"/>
      <c r="R91" s="771"/>
      <c r="S91" s="771"/>
      <c r="T91" s="772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4301051846</v>
      </c>
      <c r="D92" s="765">
        <v>4680115885769</v>
      </c>
      <c r="E92" s="766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1142" t="s">
        <v>201</v>
      </c>
      <c r="Q92" s="771"/>
      <c r="R92" s="771"/>
      <c r="S92" s="771"/>
      <c r="T92" s="772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203</v>
      </c>
      <c r="B93" s="54" t="s">
        <v>204</v>
      </c>
      <c r="C93" s="31">
        <v>4301051822</v>
      </c>
      <c r="D93" s="765">
        <v>4680115884410</v>
      </c>
      <c r="E93" s="766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926" t="s">
        <v>205</v>
      </c>
      <c r="Q93" s="771"/>
      <c r="R93" s="771"/>
      <c r="S93" s="771"/>
      <c r="T93" s="772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207</v>
      </c>
      <c r="B94" s="54" t="s">
        <v>208</v>
      </c>
      <c r="C94" s="31">
        <v>4301051844</v>
      </c>
      <c r="D94" s="765">
        <v>4680115885929</v>
      </c>
      <c r="E94" s="766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1149" t="s">
        <v>209</v>
      </c>
      <c r="Q94" s="771"/>
      <c r="R94" s="771"/>
      <c r="S94" s="771"/>
      <c r="T94" s="772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4301051827</v>
      </c>
      <c r="D95" s="765">
        <v>4680115884403</v>
      </c>
      <c r="E95" s="766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11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71"/>
      <c r="R95" s="771"/>
      <c r="S95" s="771"/>
      <c r="T95" s="772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212</v>
      </c>
      <c r="B96" s="54" t="s">
        <v>213</v>
      </c>
      <c r="C96" s="31">
        <v>4301051837</v>
      </c>
      <c r="D96" s="765">
        <v>4680115884311</v>
      </c>
      <c r="E96" s="766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9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71"/>
      <c r="R96" s="771"/>
      <c r="S96" s="771"/>
      <c r="T96" s="772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67"/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9"/>
      <c r="P97" s="788" t="s">
        <v>71</v>
      </c>
      <c r="Q97" s="785"/>
      <c r="R97" s="785"/>
      <c r="S97" s="785"/>
      <c r="T97" s="785"/>
      <c r="U97" s="785"/>
      <c r="V97" s="786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x14ac:dyDescent="0.2">
      <c r="A98" s="768"/>
      <c r="B98" s="768"/>
      <c r="C98" s="768"/>
      <c r="D98" s="768"/>
      <c r="E98" s="768"/>
      <c r="F98" s="768"/>
      <c r="G98" s="768"/>
      <c r="H98" s="768"/>
      <c r="I98" s="768"/>
      <c r="J98" s="768"/>
      <c r="K98" s="768"/>
      <c r="L98" s="768"/>
      <c r="M98" s="768"/>
      <c r="N98" s="768"/>
      <c r="O98" s="769"/>
      <c r="P98" s="788" t="s">
        <v>71</v>
      </c>
      <c r="Q98" s="785"/>
      <c r="R98" s="785"/>
      <c r="S98" s="785"/>
      <c r="T98" s="785"/>
      <c r="U98" s="785"/>
      <c r="V98" s="786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customHeight="1" x14ac:dyDescent="0.25">
      <c r="A99" s="794" t="s">
        <v>214</v>
      </c>
      <c r="B99" s="768"/>
      <c r="C99" s="768"/>
      <c r="D99" s="768"/>
      <c r="E99" s="768"/>
      <c r="F99" s="768"/>
      <c r="G99" s="768"/>
      <c r="H99" s="768"/>
      <c r="I99" s="768"/>
      <c r="J99" s="768"/>
      <c r="K99" s="768"/>
      <c r="L99" s="768"/>
      <c r="M99" s="768"/>
      <c r="N99" s="768"/>
      <c r="O99" s="768"/>
      <c r="P99" s="768"/>
      <c r="Q99" s="768"/>
      <c r="R99" s="768"/>
      <c r="S99" s="768"/>
      <c r="T99" s="768"/>
      <c r="U99" s="768"/>
      <c r="V99" s="768"/>
      <c r="W99" s="768"/>
      <c r="X99" s="768"/>
      <c r="Y99" s="768"/>
      <c r="Z99" s="768"/>
      <c r="AA99" s="757"/>
      <c r="AB99" s="757"/>
      <c r="AC99" s="757"/>
    </row>
    <row r="100" spans="1:68" ht="37.5" customHeight="1" x14ac:dyDescent="0.25">
      <c r="A100" s="54" t="s">
        <v>215</v>
      </c>
      <c r="B100" s="54" t="s">
        <v>216</v>
      </c>
      <c r="C100" s="31">
        <v>4301060366</v>
      </c>
      <c r="D100" s="765">
        <v>4680115881532</v>
      </c>
      <c r="E100" s="766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11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71"/>
      <c r="R100" s="771"/>
      <c r="S100" s="771"/>
      <c r="T100" s="772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215</v>
      </c>
      <c r="B101" s="54" t="s">
        <v>218</v>
      </c>
      <c r="C101" s="31">
        <v>4301060371</v>
      </c>
      <c r="D101" s="765">
        <v>4680115881532</v>
      </c>
      <c r="E101" s="766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8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71"/>
      <c r="R101" s="771"/>
      <c r="S101" s="771"/>
      <c r="T101" s="772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219</v>
      </c>
      <c r="B102" s="54" t="s">
        <v>220</v>
      </c>
      <c r="C102" s="31">
        <v>4301060351</v>
      </c>
      <c r="D102" s="765">
        <v>4680115881464</v>
      </c>
      <c r="E102" s="766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87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71"/>
      <c r="R102" s="771"/>
      <c r="S102" s="771"/>
      <c r="T102" s="772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67"/>
      <c r="B103" s="768"/>
      <c r="C103" s="768"/>
      <c r="D103" s="768"/>
      <c r="E103" s="768"/>
      <c r="F103" s="768"/>
      <c r="G103" s="768"/>
      <c r="H103" s="768"/>
      <c r="I103" s="768"/>
      <c r="J103" s="768"/>
      <c r="K103" s="768"/>
      <c r="L103" s="768"/>
      <c r="M103" s="768"/>
      <c r="N103" s="768"/>
      <c r="O103" s="769"/>
      <c r="P103" s="788" t="s">
        <v>71</v>
      </c>
      <c r="Q103" s="785"/>
      <c r="R103" s="785"/>
      <c r="S103" s="785"/>
      <c r="T103" s="785"/>
      <c r="U103" s="785"/>
      <c r="V103" s="786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x14ac:dyDescent="0.2">
      <c r="A104" s="768"/>
      <c r="B104" s="768"/>
      <c r="C104" s="768"/>
      <c r="D104" s="768"/>
      <c r="E104" s="768"/>
      <c r="F104" s="768"/>
      <c r="G104" s="768"/>
      <c r="H104" s="768"/>
      <c r="I104" s="768"/>
      <c r="J104" s="768"/>
      <c r="K104" s="768"/>
      <c r="L104" s="768"/>
      <c r="M104" s="768"/>
      <c r="N104" s="768"/>
      <c r="O104" s="769"/>
      <c r="P104" s="788" t="s">
        <v>71</v>
      </c>
      <c r="Q104" s="785"/>
      <c r="R104" s="785"/>
      <c r="S104" s="785"/>
      <c r="T104" s="785"/>
      <c r="U104" s="785"/>
      <c r="V104" s="786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customHeight="1" x14ac:dyDescent="0.25">
      <c r="A105" s="790" t="s">
        <v>222</v>
      </c>
      <c r="B105" s="768"/>
      <c r="C105" s="768"/>
      <c r="D105" s="768"/>
      <c r="E105" s="768"/>
      <c r="F105" s="768"/>
      <c r="G105" s="768"/>
      <c r="H105" s="768"/>
      <c r="I105" s="768"/>
      <c r="J105" s="768"/>
      <c r="K105" s="768"/>
      <c r="L105" s="768"/>
      <c r="M105" s="768"/>
      <c r="N105" s="768"/>
      <c r="O105" s="768"/>
      <c r="P105" s="768"/>
      <c r="Q105" s="768"/>
      <c r="R105" s="768"/>
      <c r="S105" s="768"/>
      <c r="T105" s="768"/>
      <c r="U105" s="768"/>
      <c r="V105" s="768"/>
      <c r="W105" s="768"/>
      <c r="X105" s="768"/>
      <c r="Y105" s="768"/>
      <c r="Z105" s="768"/>
      <c r="AA105" s="756"/>
      <c r="AB105" s="756"/>
      <c r="AC105" s="756"/>
    </row>
    <row r="106" spans="1:68" ht="14.25" customHeight="1" x14ac:dyDescent="0.25">
      <c r="A106" s="794" t="s">
        <v>114</v>
      </c>
      <c r="B106" s="768"/>
      <c r="C106" s="768"/>
      <c r="D106" s="768"/>
      <c r="E106" s="768"/>
      <c r="F106" s="768"/>
      <c r="G106" s="768"/>
      <c r="H106" s="768"/>
      <c r="I106" s="768"/>
      <c r="J106" s="768"/>
      <c r="K106" s="768"/>
      <c r="L106" s="768"/>
      <c r="M106" s="768"/>
      <c r="N106" s="768"/>
      <c r="O106" s="768"/>
      <c r="P106" s="768"/>
      <c r="Q106" s="768"/>
      <c r="R106" s="768"/>
      <c r="S106" s="768"/>
      <c r="T106" s="768"/>
      <c r="U106" s="768"/>
      <c r="V106" s="768"/>
      <c r="W106" s="768"/>
      <c r="X106" s="768"/>
      <c r="Y106" s="768"/>
      <c r="Z106" s="768"/>
      <c r="AA106" s="757"/>
      <c r="AB106" s="757"/>
      <c r="AC106" s="757"/>
    </row>
    <row r="107" spans="1:68" ht="27" customHeight="1" x14ac:dyDescent="0.25">
      <c r="A107" s="54" t="s">
        <v>223</v>
      </c>
      <c r="B107" s="54" t="s">
        <v>224</v>
      </c>
      <c r="C107" s="31">
        <v>4301011468</v>
      </c>
      <c r="D107" s="765">
        <v>4680115881327</v>
      </c>
      <c r="E107" s="766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88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71"/>
      <c r="R107" s="771"/>
      <c r="S107" s="771"/>
      <c r="T107" s="772"/>
      <c r="U107" s="34"/>
      <c r="V107" s="34"/>
      <c r="W107" s="35" t="s">
        <v>69</v>
      </c>
      <c r="X107" s="761">
        <v>90</v>
      </c>
      <c r="Y107" s="762">
        <f>IFERROR(IF(X107="",0,CEILING((X107/$H107),1)*$H107),"")</f>
        <v>97.2</v>
      </c>
      <c r="Z107" s="36">
        <f>IFERROR(IF(Y107=0,"",ROUNDUP(Y107/H107,0)*0.02175),"")</f>
        <v>0.19574999999999998</v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93.999999999999986</v>
      </c>
      <c r="BN107" s="64">
        <f>IFERROR(Y107*I107/H107,"0")</f>
        <v>101.51999999999998</v>
      </c>
      <c r="BO107" s="64">
        <f>IFERROR(1/J107*(X107/H107),"0")</f>
        <v>0.14880952380952378</v>
      </c>
      <c r="BP107" s="64">
        <f>IFERROR(1/J107*(Y107/H107),"0")</f>
        <v>0.1607142857142857</v>
      </c>
    </row>
    <row r="108" spans="1:68" ht="27" customHeight="1" x14ac:dyDescent="0.25">
      <c r="A108" s="54" t="s">
        <v>226</v>
      </c>
      <c r="B108" s="54" t="s">
        <v>227</v>
      </c>
      <c r="C108" s="31">
        <v>4301011476</v>
      </c>
      <c r="D108" s="765">
        <v>4680115881518</v>
      </c>
      <c r="E108" s="766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94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71"/>
      <c r="R108" s="771"/>
      <c r="S108" s="771"/>
      <c r="T108" s="772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229</v>
      </c>
      <c r="B109" s="54" t="s">
        <v>230</v>
      </c>
      <c r="C109" s="31">
        <v>4301011443</v>
      </c>
      <c r="D109" s="765">
        <v>4680115881303</v>
      </c>
      <c r="E109" s="766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93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71"/>
      <c r="R109" s="771"/>
      <c r="S109" s="771"/>
      <c r="T109" s="772"/>
      <c r="U109" s="34"/>
      <c r="V109" s="34"/>
      <c r="W109" s="35" t="s">
        <v>69</v>
      </c>
      <c r="X109" s="761">
        <v>94.5</v>
      </c>
      <c r="Y109" s="762">
        <f>IFERROR(IF(X109="",0,CEILING((X109/$H109),1)*$H109),"")</f>
        <v>94.5</v>
      </c>
      <c r="Z109" s="36">
        <f>IFERROR(IF(Y109=0,"",ROUNDUP(Y109/H109,0)*0.00902),"")</f>
        <v>0.18942000000000001</v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98.91</v>
      </c>
      <c r="BN109" s="64">
        <f>IFERROR(Y109*I109/H109,"0")</f>
        <v>98.91</v>
      </c>
      <c r="BO109" s="64">
        <f>IFERROR(1/J109*(X109/H109),"0")</f>
        <v>0.15909090909090909</v>
      </c>
      <c r="BP109" s="64">
        <f>IFERROR(1/J109*(Y109/H109),"0")</f>
        <v>0.15909090909090909</v>
      </c>
    </row>
    <row r="110" spans="1:68" ht="27" customHeight="1" x14ac:dyDescent="0.25">
      <c r="A110" s="54" t="s">
        <v>231</v>
      </c>
      <c r="B110" s="54" t="s">
        <v>232</v>
      </c>
      <c r="C110" s="31">
        <v>4301012007</v>
      </c>
      <c r="D110" s="765">
        <v>4680115881303</v>
      </c>
      <c r="E110" s="766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83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71"/>
      <c r="R110" s="771"/>
      <c r="S110" s="771"/>
      <c r="T110" s="772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67"/>
      <c r="B111" s="768"/>
      <c r="C111" s="768"/>
      <c r="D111" s="768"/>
      <c r="E111" s="768"/>
      <c r="F111" s="768"/>
      <c r="G111" s="768"/>
      <c r="H111" s="768"/>
      <c r="I111" s="768"/>
      <c r="J111" s="768"/>
      <c r="K111" s="768"/>
      <c r="L111" s="768"/>
      <c r="M111" s="768"/>
      <c r="N111" s="768"/>
      <c r="O111" s="769"/>
      <c r="P111" s="788" t="s">
        <v>71</v>
      </c>
      <c r="Q111" s="785"/>
      <c r="R111" s="785"/>
      <c r="S111" s="785"/>
      <c r="T111" s="785"/>
      <c r="U111" s="785"/>
      <c r="V111" s="786"/>
      <c r="W111" s="37" t="s">
        <v>72</v>
      </c>
      <c r="X111" s="763">
        <f>IFERROR(X107/H107,"0")+IFERROR(X108/H108,"0")+IFERROR(X109/H109,"0")+IFERROR(X110/H110,"0")</f>
        <v>29.333333333333332</v>
      </c>
      <c r="Y111" s="763">
        <f>IFERROR(Y107/H107,"0")+IFERROR(Y108/H108,"0")+IFERROR(Y109/H109,"0")+IFERROR(Y110/H110,"0")</f>
        <v>30</v>
      </c>
      <c r="Z111" s="763">
        <f>IFERROR(IF(Z107="",0,Z107),"0")+IFERROR(IF(Z108="",0,Z108),"0")+IFERROR(IF(Z109="",0,Z109),"0")+IFERROR(IF(Z110="",0,Z110),"0")</f>
        <v>0.38517000000000001</v>
      </c>
      <c r="AA111" s="764"/>
      <c r="AB111" s="764"/>
      <c r="AC111" s="764"/>
    </row>
    <row r="112" spans="1:68" x14ac:dyDescent="0.2">
      <c r="A112" s="768"/>
      <c r="B112" s="768"/>
      <c r="C112" s="768"/>
      <c r="D112" s="768"/>
      <c r="E112" s="768"/>
      <c r="F112" s="768"/>
      <c r="G112" s="768"/>
      <c r="H112" s="768"/>
      <c r="I112" s="768"/>
      <c r="J112" s="768"/>
      <c r="K112" s="768"/>
      <c r="L112" s="768"/>
      <c r="M112" s="768"/>
      <c r="N112" s="768"/>
      <c r="O112" s="769"/>
      <c r="P112" s="788" t="s">
        <v>71</v>
      </c>
      <c r="Q112" s="785"/>
      <c r="R112" s="785"/>
      <c r="S112" s="785"/>
      <c r="T112" s="785"/>
      <c r="U112" s="785"/>
      <c r="V112" s="786"/>
      <c r="W112" s="37" t="s">
        <v>69</v>
      </c>
      <c r="X112" s="763">
        <f>IFERROR(SUM(X107:X110),"0")</f>
        <v>184.5</v>
      </c>
      <c r="Y112" s="763">
        <f>IFERROR(SUM(Y107:Y110),"0")</f>
        <v>191.7</v>
      </c>
      <c r="Z112" s="37"/>
      <c r="AA112" s="764"/>
      <c r="AB112" s="764"/>
      <c r="AC112" s="764"/>
    </row>
    <row r="113" spans="1:68" ht="14.25" customHeight="1" x14ac:dyDescent="0.25">
      <c r="A113" s="794" t="s">
        <v>73</v>
      </c>
      <c r="B113" s="768"/>
      <c r="C113" s="768"/>
      <c r="D113" s="768"/>
      <c r="E113" s="768"/>
      <c r="F113" s="768"/>
      <c r="G113" s="768"/>
      <c r="H113" s="768"/>
      <c r="I113" s="768"/>
      <c r="J113" s="768"/>
      <c r="K113" s="768"/>
      <c r="L113" s="768"/>
      <c r="M113" s="768"/>
      <c r="N113" s="768"/>
      <c r="O113" s="768"/>
      <c r="P113" s="768"/>
      <c r="Q113" s="768"/>
      <c r="R113" s="768"/>
      <c r="S113" s="768"/>
      <c r="T113" s="768"/>
      <c r="U113" s="768"/>
      <c r="V113" s="768"/>
      <c r="W113" s="768"/>
      <c r="X113" s="768"/>
      <c r="Y113" s="768"/>
      <c r="Z113" s="768"/>
      <c r="AA113" s="757"/>
      <c r="AB113" s="757"/>
      <c r="AC113" s="757"/>
    </row>
    <row r="114" spans="1:68" ht="27" customHeight="1" x14ac:dyDescent="0.25">
      <c r="A114" s="54" t="s">
        <v>234</v>
      </c>
      <c r="B114" s="54" t="s">
        <v>235</v>
      </c>
      <c r="C114" s="31">
        <v>4301051437</v>
      </c>
      <c r="D114" s="765">
        <v>4607091386967</v>
      </c>
      <c r="E114" s="766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89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71"/>
      <c r="R114" s="771"/>
      <c r="S114" s="771"/>
      <c r="T114" s="772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234</v>
      </c>
      <c r="B115" s="54" t="s">
        <v>237</v>
      </c>
      <c r="C115" s="31">
        <v>4301051546</v>
      </c>
      <c r="D115" s="765">
        <v>4607091386967</v>
      </c>
      <c r="E115" s="766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71"/>
      <c r="R115" s="771"/>
      <c r="S115" s="771"/>
      <c r="T115" s="772"/>
      <c r="U115" s="34"/>
      <c r="V115" s="34"/>
      <c r="W115" s="35" t="s">
        <v>69</v>
      </c>
      <c r="X115" s="761">
        <v>60</v>
      </c>
      <c r="Y115" s="762">
        <f>IFERROR(IF(X115="",0,CEILING((X115/$H115),1)*$H115),"")</f>
        <v>67.2</v>
      </c>
      <c r="Z115" s="36">
        <f>IFERROR(IF(Y115=0,"",ROUNDUP(Y115/H115,0)*0.02175),"")</f>
        <v>0.17399999999999999</v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64.028571428571425</v>
      </c>
      <c r="BN115" s="64">
        <f>IFERROR(Y115*I115/H115,"0")</f>
        <v>71.712000000000003</v>
      </c>
      <c r="BO115" s="64">
        <f>IFERROR(1/J115*(X115/H115),"0")</f>
        <v>0.12755102040816324</v>
      </c>
      <c r="BP115" s="64">
        <f>IFERROR(1/J115*(Y115/H115),"0")</f>
        <v>0.14285714285714285</v>
      </c>
    </row>
    <row r="116" spans="1:68" ht="27" customHeight="1" x14ac:dyDescent="0.25">
      <c r="A116" s="54" t="s">
        <v>238</v>
      </c>
      <c r="B116" s="54" t="s">
        <v>239</v>
      </c>
      <c r="C116" s="31">
        <v>4301051436</v>
      </c>
      <c r="D116" s="765">
        <v>4607091385731</v>
      </c>
      <c r="E116" s="766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112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71"/>
      <c r="R116" s="771"/>
      <c r="S116" s="771"/>
      <c r="T116" s="772"/>
      <c r="U116" s="34"/>
      <c r="V116" s="34"/>
      <c r="W116" s="35" t="s">
        <v>69</v>
      </c>
      <c r="X116" s="761">
        <v>14.4</v>
      </c>
      <c r="Y116" s="762">
        <f>IFERROR(IF(X116="",0,CEILING((X116/$H116),1)*$H116),"")</f>
        <v>16.200000000000003</v>
      </c>
      <c r="Z116" s="36">
        <f>IFERROR(IF(Y116=0,"",ROUNDUP(Y116/H116,0)*0.00753),"")</f>
        <v>4.5179999999999998E-2</v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15.850666666666665</v>
      </c>
      <c r="BN116" s="64">
        <f>IFERROR(Y116*I116/H116,"0")</f>
        <v>17.832000000000001</v>
      </c>
      <c r="BO116" s="64">
        <f>IFERROR(1/J116*(X116/H116),"0")</f>
        <v>3.4188034188034185E-2</v>
      </c>
      <c r="BP116" s="64">
        <f>IFERROR(1/J116*(Y116/H116),"0")</f>
        <v>3.8461538461538464E-2</v>
      </c>
    </row>
    <row r="117" spans="1:68" ht="27" customHeight="1" x14ac:dyDescent="0.25">
      <c r="A117" s="54" t="s">
        <v>241</v>
      </c>
      <c r="B117" s="54" t="s">
        <v>242</v>
      </c>
      <c r="C117" s="31">
        <v>4301051438</v>
      </c>
      <c r="D117" s="765">
        <v>4680115880894</v>
      </c>
      <c r="E117" s="766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10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71"/>
      <c r="R117" s="771"/>
      <c r="S117" s="771"/>
      <c r="T117" s="772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244</v>
      </c>
      <c r="B118" s="54" t="s">
        <v>245</v>
      </c>
      <c r="C118" s="31">
        <v>4301051439</v>
      </c>
      <c r="D118" s="765">
        <v>4680115880214</v>
      </c>
      <c r="E118" s="766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10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71"/>
      <c r="R118" s="771"/>
      <c r="S118" s="771"/>
      <c r="T118" s="772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67"/>
      <c r="B119" s="768"/>
      <c r="C119" s="768"/>
      <c r="D119" s="768"/>
      <c r="E119" s="768"/>
      <c r="F119" s="768"/>
      <c r="G119" s="768"/>
      <c r="H119" s="768"/>
      <c r="I119" s="768"/>
      <c r="J119" s="768"/>
      <c r="K119" s="768"/>
      <c r="L119" s="768"/>
      <c r="M119" s="768"/>
      <c r="N119" s="768"/>
      <c r="O119" s="769"/>
      <c r="P119" s="788" t="s">
        <v>71</v>
      </c>
      <c r="Q119" s="785"/>
      <c r="R119" s="785"/>
      <c r="S119" s="785"/>
      <c r="T119" s="785"/>
      <c r="U119" s="785"/>
      <c r="V119" s="786"/>
      <c r="W119" s="37" t="s">
        <v>72</v>
      </c>
      <c r="X119" s="763">
        <f>IFERROR(X114/H114,"0")+IFERROR(X115/H115,"0")+IFERROR(X116/H116,"0")+IFERROR(X117/H117,"0")+IFERROR(X118/H118,"0")</f>
        <v>12.476190476190474</v>
      </c>
      <c r="Y119" s="763">
        <f>IFERROR(Y114/H114,"0")+IFERROR(Y115/H115,"0")+IFERROR(Y116/H116,"0")+IFERROR(Y117/H117,"0")+IFERROR(Y118/H118,"0")</f>
        <v>14</v>
      </c>
      <c r="Z119" s="763">
        <f>IFERROR(IF(Z114="",0,Z114),"0")+IFERROR(IF(Z115="",0,Z115),"0")+IFERROR(IF(Z116="",0,Z116),"0")+IFERROR(IF(Z117="",0,Z117),"0")+IFERROR(IF(Z118="",0,Z118),"0")</f>
        <v>0.21917999999999999</v>
      </c>
      <c r="AA119" s="764"/>
      <c r="AB119" s="764"/>
      <c r="AC119" s="764"/>
    </row>
    <row r="120" spans="1:68" x14ac:dyDescent="0.2">
      <c r="A120" s="768"/>
      <c r="B120" s="768"/>
      <c r="C120" s="768"/>
      <c r="D120" s="768"/>
      <c r="E120" s="768"/>
      <c r="F120" s="768"/>
      <c r="G120" s="768"/>
      <c r="H120" s="768"/>
      <c r="I120" s="768"/>
      <c r="J120" s="768"/>
      <c r="K120" s="768"/>
      <c r="L120" s="768"/>
      <c r="M120" s="768"/>
      <c r="N120" s="768"/>
      <c r="O120" s="769"/>
      <c r="P120" s="788" t="s">
        <v>71</v>
      </c>
      <c r="Q120" s="785"/>
      <c r="R120" s="785"/>
      <c r="S120" s="785"/>
      <c r="T120" s="785"/>
      <c r="U120" s="785"/>
      <c r="V120" s="786"/>
      <c r="W120" s="37" t="s">
        <v>69</v>
      </c>
      <c r="X120" s="763">
        <f>IFERROR(SUM(X114:X118),"0")</f>
        <v>74.400000000000006</v>
      </c>
      <c r="Y120" s="763">
        <f>IFERROR(SUM(Y114:Y118),"0")</f>
        <v>83.4</v>
      </c>
      <c r="Z120" s="37"/>
      <c r="AA120" s="764"/>
      <c r="AB120" s="764"/>
      <c r="AC120" s="764"/>
    </row>
    <row r="121" spans="1:68" ht="16.5" customHeight="1" x14ac:dyDescent="0.25">
      <c r="A121" s="790" t="s">
        <v>247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756"/>
      <c r="AB121" s="756"/>
      <c r="AC121" s="756"/>
    </row>
    <row r="122" spans="1:68" ht="14.25" customHeight="1" x14ac:dyDescent="0.25">
      <c r="A122" s="794" t="s">
        <v>114</v>
      </c>
      <c r="B122" s="768"/>
      <c r="C122" s="768"/>
      <c r="D122" s="768"/>
      <c r="E122" s="768"/>
      <c r="F122" s="768"/>
      <c r="G122" s="768"/>
      <c r="H122" s="768"/>
      <c r="I122" s="768"/>
      <c r="J122" s="768"/>
      <c r="K122" s="768"/>
      <c r="L122" s="768"/>
      <c r="M122" s="768"/>
      <c r="N122" s="768"/>
      <c r="O122" s="768"/>
      <c r="P122" s="768"/>
      <c r="Q122" s="768"/>
      <c r="R122" s="768"/>
      <c r="S122" s="768"/>
      <c r="T122" s="768"/>
      <c r="U122" s="768"/>
      <c r="V122" s="768"/>
      <c r="W122" s="768"/>
      <c r="X122" s="768"/>
      <c r="Y122" s="768"/>
      <c r="Z122" s="768"/>
      <c r="AA122" s="757"/>
      <c r="AB122" s="757"/>
      <c r="AC122" s="757"/>
    </row>
    <row r="123" spans="1:68" ht="27" customHeight="1" x14ac:dyDescent="0.25">
      <c r="A123" s="54" t="s">
        <v>248</v>
      </c>
      <c r="B123" s="54" t="s">
        <v>249</v>
      </c>
      <c r="C123" s="31">
        <v>4301011514</v>
      </c>
      <c r="D123" s="765">
        <v>4680115882133</v>
      </c>
      <c r="E123" s="766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8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71"/>
      <c r="R123" s="771"/>
      <c r="S123" s="771"/>
      <c r="T123" s="772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248</v>
      </c>
      <c r="B124" s="54" t="s">
        <v>251</v>
      </c>
      <c r="C124" s="31">
        <v>4301011703</v>
      </c>
      <c r="D124" s="765">
        <v>4680115882133</v>
      </c>
      <c r="E124" s="766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78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71"/>
      <c r="R124" s="771"/>
      <c r="S124" s="771"/>
      <c r="T124" s="772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4301011417</v>
      </c>
      <c r="D125" s="765">
        <v>4680115880269</v>
      </c>
      <c r="E125" s="766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8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71"/>
      <c r="R125" s="771"/>
      <c r="S125" s="771"/>
      <c r="T125" s="772"/>
      <c r="U125" s="34"/>
      <c r="V125" s="34"/>
      <c r="W125" s="35" t="s">
        <v>69</v>
      </c>
      <c r="X125" s="761">
        <v>7.5</v>
      </c>
      <c r="Y125" s="762">
        <f>IFERROR(IF(X125="",0,CEILING((X125/$H125),1)*$H125),"")</f>
        <v>7.5</v>
      </c>
      <c r="Z125" s="36">
        <f>IFERROR(IF(Y125=0,"",ROUNDUP(Y125/H125,0)*0.00902),"")</f>
        <v>1.804E-2</v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7.92</v>
      </c>
      <c r="BN125" s="64">
        <f>IFERROR(Y125*I125/H125,"0")</f>
        <v>7.92</v>
      </c>
      <c r="BO125" s="64">
        <f>IFERROR(1/J125*(X125/H125),"0")</f>
        <v>1.5151515151515152E-2</v>
      </c>
      <c r="BP125" s="64">
        <f>IFERROR(1/J125*(Y125/H125),"0")</f>
        <v>1.5151515151515152E-2</v>
      </c>
    </row>
    <row r="126" spans="1:68" ht="27" customHeight="1" x14ac:dyDescent="0.25">
      <c r="A126" s="54" t="s">
        <v>255</v>
      </c>
      <c r="B126" s="54" t="s">
        <v>256</v>
      </c>
      <c r="C126" s="31">
        <v>4301011415</v>
      </c>
      <c r="D126" s="765">
        <v>4680115880429</v>
      </c>
      <c r="E126" s="766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79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71"/>
      <c r="R126" s="771"/>
      <c r="S126" s="771"/>
      <c r="T126" s="772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257</v>
      </c>
      <c r="B127" s="54" t="s">
        <v>258</v>
      </c>
      <c r="C127" s="31">
        <v>4301011462</v>
      </c>
      <c r="D127" s="765">
        <v>4680115881457</v>
      </c>
      <c r="E127" s="766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85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71"/>
      <c r="R127" s="771"/>
      <c r="S127" s="771"/>
      <c r="T127" s="772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67"/>
      <c r="B128" s="768"/>
      <c r="C128" s="768"/>
      <c r="D128" s="768"/>
      <c r="E128" s="768"/>
      <c r="F128" s="768"/>
      <c r="G128" s="768"/>
      <c r="H128" s="768"/>
      <c r="I128" s="768"/>
      <c r="J128" s="768"/>
      <c r="K128" s="768"/>
      <c r="L128" s="768"/>
      <c r="M128" s="768"/>
      <c r="N128" s="768"/>
      <c r="O128" s="769"/>
      <c r="P128" s="788" t="s">
        <v>71</v>
      </c>
      <c r="Q128" s="785"/>
      <c r="R128" s="785"/>
      <c r="S128" s="785"/>
      <c r="T128" s="785"/>
      <c r="U128" s="785"/>
      <c r="V128" s="786"/>
      <c r="W128" s="37" t="s">
        <v>72</v>
      </c>
      <c r="X128" s="763">
        <f>IFERROR(X123/H123,"0")+IFERROR(X124/H124,"0")+IFERROR(X125/H125,"0")+IFERROR(X126/H126,"0")+IFERROR(X127/H127,"0")</f>
        <v>2</v>
      </c>
      <c r="Y128" s="763">
        <f>IFERROR(Y123/H123,"0")+IFERROR(Y124/H124,"0")+IFERROR(Y125/H125,"0")+IFERROR(Y126/H126,"0")+IFERROR(Y127/H127,"0")</f>
        <v>2</v>
      </c>
      <c r="Z128" s="763">
        <f>IFERROR(IF(Z123="",0,Z123),"0")+IFERROR(IF(Z124="",0,Z124),"0")+IFERROR(IF(Z125="",0,Z125),"0")+IFERROR(IF(Z126="",0,Z126),"0")+IFERROR(IF(Z127="",0,Z127),"0")</f>
        <v>1.804E-2</v>
      </c>
      <c r="AA128" s="764"/>
      <c r="AB128" s="764"/>
      <c r="AC128" s="764"/>
    </row>
    <row r="129" spans="1:68" x14ac:dyDescent="0.2">
      <c r="A129" s="768"/>
      <c r="B129" s="768"/>
      <c r="C129" s="768"/>
      <c r="D129" s="768"/>
      <c r="E129" s="768"/>
      <c r="F129" s="768"/>
      <c r="G129" s="768"/>
      <c r="H129" s="768"/>
      <c r="I129" s="768"/>
      <c r="J129" s="768"/>
      <c r="K129" s="768"/>
      <c r="L129" s="768"/>
      <c r="M129" s="768"/>
      <c r="N129" s="768"/>
      <c r="O129" s="769"/>
      <c r="P129" s="788" t="s">
        <v>71</v>
      </c>
      <c r="Q129" s="785"/>
      <c r="R129" s="785"/>
      <c r="S129" s="785"/>
      <c r="T129" s="785"/>
      <c r="U129" s="785"/>
      <c r="V129" s="786"/>
      <c r="W129" s="37" t="s">
        <v>69</v>
      </c>
      <c r="X129" s="763">
        <f>IFERROR(SUM(X123:X127),"0")</f>
        <v>7.5</v>
      </c>
      <c r="Y129" s="763">
        <f>IFERROR(SUM(Y123:Y127),"0")</f>
        <v>7.5</v>
      </c>
      <c r="Z129" s="37"/>
      <c r="AA129" s="764"/>
      <c r="AB129" s="764"/>
      <c r="AC129" s="764"/>
    </row>
    <row r="130" spans="1:68" ht="14.25" customHeight="1" x14ac:dyDescent="0.25">
      <c r="A130" s="794" t="s">
        <v>168</v>
      </c>
      <c r="B130" s="768"/>
      <c r="C130" s="768"/>
      <c r="D130" s="768"/>
      <c r="E130" s="768"/>
      <c r="F130" s="768"/>
      <c r="G130" s="768"/>
      <c r="H130" s="768"/>
      <c r="I130" s="768"/>
      <c r="J130" s="768"/>
      <c r="K130" s="768"/>
      <c r="L130" s="768"/>
      <c r="M130" s="768"/>
      <c r="N130" s="768"/>
      <c r="O130" s="768"/>
      <c r="P130" s="768"/>
      <c r="Q130" s="768"/>
      <c r="R130" s="768"/>
      <c r="S130" s="768"/>
      <c r="T130" s="768"/>
      <c r="U130" s="768"/>
      <c r="V130" s="768"/>
      <c r="W130" s="768"/>
      <c r="X130" s="768"/>
      <c r="Y130" s="768"/>
      <c r="Z130" s="768"/>
      <c r="AA130" s="757"/>
      <c r="AB130" s="757"/>
      <c r="AC130" s="757"/>
    </row>
    <row r="131" spans="1:68" ht="16.5" customHeight="1" x14ac:dyDescent="0.25">
      <c r="A131" s="54" t="s">
        <v>259</v>
      </c>
      <c r="B131" s="54" t="s">
        <v>260</v>
      </c>
      <c r="C131" s="31">
        <v>4301020235</v>
      </c>
      <c r="D131" s="765">
        <v>4680115881488</v>
      </c>
      <c r="E131" s="766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10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71"/>
      <c r="R131" s="771"/>
      <c r="S131" s="771"/>
      <c r="T131" s="772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259</v>
      </c>
      <c r="B132" s="54" t="s">
        <v>262</v>
      </c>
      <c r="C132" s="31">
        <v>4301020345</v>
      </c>
      <c r="D132" s="765">
        <v>4680115881488</v>
      </c>
      <c r="E132" s="766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1092" t="s">
        <v>263</v>
      </c>
      <c r="Q132" s="771"/>
      <c r="R132" s="771"/>
      <c r="S132" s="771"/>
      <c r="T132" s="772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4301020346</v>
      </c>
      <c r="D133" s="765">
        <v>4680115882775</v>
      </c>
      <c r="E133" s="766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857" t="s">
        <v>267</v>
      </c>
      <c r="Q133" s="771"/>
      <c r="R133" s="771"/>
      <c r="S133" s="771"/>
      <c r="T133" s="772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265</v>
      </c>
      <c r="B134" s="54" t="s">
        <v>268</v>
      </c>
      <c r="C134" s="31">
        <v>4301020258</v>
      </c>
      <c r="D134" s="765">
        <v>4680115882775</v>
      </c>
      <c r="E134" s="766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97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71"/>
      <c r="R134" s="771"/>
      <c r="S134" s="771"/>
      <c r="T134" s="772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4301020344</v>
      </c>
      <c r="D135" s="765">
        <v>4680115880658</v>
      </c>
      <c r="E135" s="766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866" t="s">
        <v>271</v>
      </c>
      <c r="Q135" s="771"/>
      <c r="R135" s="771"/>
      <c r="S135" s="771"/>
      <c r="T135" s="772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x14ac:dyDescent="0.2">
      <c r="A136" s="767"/>
      <c r="B136" s="768"/>
      <c r="C136" s="768"/>
      <c r="D136" s="768"/>
      <c r="E136" s="768"/>
      <c r="F136" s="768"/>
      <c r="G136" s="768"/>
      <c r="H136" s="768"/>
      <c r="I136" s="768"/>
      <c r="J136" s="768"/>
      <c r="K136" s="768"/>
      <c r="L136" s="768"/>
      <c r="M136" s="768"/>
      <c r="N136" s="768"/>
      <c r="O136" s="769"/>
      <c r="P136" s="788" t="s">
        <v>71</v>
      </c>
      <c r="Q136" s="785"/>
      <c r="R136" s="785"/>
      <c r="S136" s="785"/>
      <c r="T136" s="785"/>
      <c r="U136" s="785"/>
      <c r="V136" s="786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x14ac:dyDescent="0.2">
      <c r="A137" s="768"/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9"/>
      <c r="P137" s="788" t="s">
        <v>71</v>
      </c>
      <c r="Q137" s="785"/>
      <c r="R137" s="785"/>
      <c r="S137" s="785"/>
      <c r="T137" s="785"/>
      <c r="U137" s="785"/>
      <c r="V137" s="786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customHeight="1" x14ac:dyDescent="0.25">
      <c r="A138" s="794" t="s">
        <v>73</v>
      </c>
      <c r="B138" s="768"/>
      <c r="C138" s="768"/>
      <c r="D138" s="768"/>
      <c r="E138" s="768"/>
      <c r="F138" s="768"/>
      <c r="G138" s="768"/>
      <c r="H138" s="768"/>
      <c r="I138" s="768"/>
      <c r="J138" s="768"/>
      <c r="K138" s="768"/>
      <c r="L138" s="768"/>
      <c r="M138" s="768"/>
      <c r="N138" s="768"/>
      <c r="O138" s="768"/>
      <c r="P138" s="768"/>
      <c r="Q138" s="768"/>
      <c r="R138" s="768"/>
      <c r="S138" s="768"/>
      <c r="T138" s="768"/>
      <c r="U138" s="768"/>
      <c r="V138" s="768"/>
      <c r="W138" s="768"/>
      <c r="X138" s="768"/>
      <c r="Y138" s="768"/>
      <c r="Z138" s="768"/>
      <c r="AA138" s="757"/>
      <c r="AB138" s="757"/>
      <c r="AC138" s="757"/>
    </row>
    <row r="139" spans="1:68" ht="27" customHeight="1" x14ac:dyDescent="0.25">
      <c r="A139" s="54" t="s">
        <v>272</v>
      </c>
      <c r="B139" s="54" t="s">
        <v>273</v>
      </c>
      <c r="C139" s="31">
        <v>4301051360</v>
      </c>
      <c r="D139" s="765">
        <v>4607091385168</v>
      </c>
      <c r="E139" s="766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8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71"/>
      <c r="R139" s="771"/>
      <c r="S139" s="771"/>
      <c r="T139" s="772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customHeight="1" x14ac:dyDescent="0.25">
      <c r="A140" s="54" t="s">
        <v>272</v>
      </c>
      <c r="B140" s="54" t="s">
        <v>275</v>
      </c>
      <c r="C140" s="31">
        <v>4301051612</v>
      </c>
      <c r="D140" s="765">
        <v>4607091385168</v>
      </c>
      <c r="E140" s="766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10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71"/>
      <c r="R140" s="771"/>
      <c r="S140" s="771"/>
      <c r="T140" s="772"/>
      <c r="U140" s="34"/>
      <c r="V140" s="34"/>
      <c r="W140" s="35" t="s">
        <v>69</v>
      </c>
      <c r="X140" s="761">
        <v>35</v>
      </c>
      <c r="Y140" s="762">
        <f t="shared" si="26"/>
        <v>42</v>
      </c>
      <c r="Z140" s="36">
        <f>IFERROR(IF(Y140=0,"",ROUNDUP(Y140/H140,0)*0.02175),"")</f>
        <v>0.10874999999999999</v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37.325000000000003</v>
      </c>
      <c r="BN140" s="64">
        <f t="shared" si="28"/>
        <v>44.79</v>
      </c>
      <c r="BO140" s="64">
        <f t="shared" si="29"/>
        <v>7.440476190476189E-2</v>
      </c>
      <c r="BP140" s="64">
        <f t="shared" si="30"/>
        <v>8.9285714285714274E-2</v>
      </c>
    </row>
    <row r="141" spans="1:68" ht="37.5" customHeight="1" x14ac:dyDescent="0.25">
      <c r="A141" s="54" t="s">
        <v>277</v>
      </c>
      <c r="B141" s="54" t="s">
        <v>278</v>
      </c>
      <c r="C141" s="31">
        <v>4301051742</v>
      </c>
      <c r="D141" s="765">
        <v>4680115884540</v>
      </c>
      <c r="E141" s="766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83" t="s">
        <v>279</v>
      </c>
      <c r="Q141" s="771"/>
      <c r="R141" s="771"/>
      <c r="S141" s="771"/>
      <c r="T141" s="772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customHeight="1" x14ac:dyDescent="0.25">
      <c r="A142" s="54" t="s">
        <v>281</v>
      </c>
      <c r="B142" s="54" t="s">
        <v>282</v>
      </c>
      <c r="C142" s="31">
        <v>4301051362</v>
      </c>
      <c r="D142" s="765">
        <v>4607091383256</v>
      </c>
      <c r="E142" s="766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107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71"/>
      <c r="R142" s="771"/>
      <c r="S142" s="771"/>
      <c r="T142" s="772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284</v>
      </c>
      <c r="B143" s="54" t="s">
        <v>285</v>
      </c>
      <c r="C143" s="31">
        <v>4301051358</v>
      </c>
      <c r="D143" s="765">
        <v>4607091385748</v>
      </c>
      <c r="E143" s="766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99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71"/>
      <c r="R143" s="771"/>
      <c r="S143" s="771"/>
      <c r="T143" s="772"/>
      <c r="U143" s="34"/>
      <c r="V143" s="34"/>
      <c r="W143" s="35" t="s">
        <v>69</v>
      </c>
      <c r="X143" s="761">
        <v>5.4</v>
      </c>
      <c r="Y143" s="762">
        <f t="shared" si="26"/>
        <v>5.4</v>
      </c>
      <c r="Z143" s="36">
        <f>IFERROR(IF(Y143=0,"",ROUNDUP(Y143/H143,0)*0.00753),"")</f>
        <v>1.506E-2</v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5.944</v>
      </c>
      <c r="BN143" s="64">
        <f t="shared" si="28"/>
        <v>5.944</v>
      </c>
      <c r="BO143" s="64">
        <f t="shared" si="29"/>
        <v>1.282051282051282E-2</v>
      </c>
      <c r="BP143" s="64">
        <f t="shared" si="30"/>
        <v>1.282051282051282E-2</v>
      </c>
    </row>
    <row r="144" spans="1:68" ht="16.5" customHeight="1" x14ac:dyDescent="0.25">
      <c r="A144" s="54" t="s">
        <v>286</v>
      </c>
      <c r="B144" s="54" t="s">
        <v>287</v>
      </c>
      <c r="C144" s="31">
        <v>4301051740</v>
      </c>
      <c r="D144" s="765">
        <v>4680115884533</v>
      </c>
      <c r="E144" s="766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118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71"/>
      <c r="R144" s="771"/>
      <c r="S144" s="771"/>
      <c r="T144" s="772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customHeight="1" x14ac:dyDescent="0.25">
      <c r="A145" s="54" t="s">
        <v>289</v>
      </c>
      <c r="B145" s="54" t="s">
        <v>290</v>
      </c>
      <c r="C145" s="31">
        <v>4301051480</v>
      </c>
      <c r="D145" s="765">
        <v>4680115882645</v>
      </c>
      <c r="E145" s="766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118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71"/>
      <c r="R145" s="771"/>
      <c r="S145" s="771"/>
      <c r="T145" s="772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67"/>
      <c r="B146" s="768"/>
      <c r="C146" s="768"/>
      <c r="D146" s="768"/>
      <c r="E146" s="768"/>
      <c r="F146" s="768"/>
      <c r="G146" s="768"/>
      <c r="H146" s="768"/>
      <c r="I146" s="768"/>
      <c r="J146" s="768"/>
      <c r="K146" s="768"/>
      <c r="L146" s="768"/>
      <c r="M146" s="768"/>
      <c r="N146" s="768"/>
      <c r="O146" s="769"/>
      <c r="P146" s="788" t="s">
        <v>71</v>
      </c>
      <c r="Q146" s="785"/>
      <c r="R146" s="785"/>
      <c r="S146" s="785"/>
      <c r="T146" s="785"/>
      <c r="U146" s="785"/>
      <c r="V146" s="786"/>
      <c r="W146" s="37" t="s">
        <v>72</v>
      </c>
      <c r="X146" s="763">
        <f>IFERROR(X139/H139,"0")+IFERROR(X140/H140,"0")+IFERROR(X141/H141,"0")+IFERROR(X142/H142,"0")+IFERROR(X143/H143,"0")+IFERROR(X144/H144,"0")+IFERROR(X145/H145,"0")</f>
        <v>6.1666666666666661</v>
      </c>
      <c r="Y146" s="763">
        <f>IFERROR(Y139/H139,"0")+IFERROR(Y140/H140,"0")+IFERROR(Y141/H141,"0")+IFERROR(Y142/H142,"0")+IFERROR(Y143/H143,"0")+IFERROR(Y144/H144,"0")+IFERROR(Y145/H145,"0")</f>
        <v>7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0.12380999999999999</v>
      </c>
      <c r="AA146" s="764"/>
      <c r="AB146" s="764"/>
      <c r="AC146" s="764"/>
    </row>
    <row r="147" spans="1:68" x14ac:dyDescent="0.2">
      <c r="A147" s="768"/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9"/>
      <c r="P147" s="788" t="s">
        <v>71</v>
      </c>
      <c r="Q147" s="785"/>
      <c r="R147" s="785"/>
      <c r="S147" s="785"/>
      <c r="T147" s="785"/>
      <c r="U147" s="785"/>
      <c r="V147" s="786"/>
      <c r="W147" s="37" t="s">
        <v>69</v>
      </c>
      <c r="X147" s="763">
        <f>IFERROR(SUM(X139:X145),"0")</f>
        <v>40.4</v>
      </c>
      <c r="Y147" s="763">
        <f>IFERROR(SUM(Y139:Y145),"0")</f>
        <v>47.4</v>
      </c>
      <c r="Z147" s="37"/>
      <c r="AA147" s="764"/>
      <c r="AB147" s="764"/>
      <c r="AC147" s="764"/>
    </row>
    <row r="148" spans="1:68" ht="14.25" customHeight="1" x14ac:dyDescent="0.25">
      <c r="A148" s="794" t="s">
        <v>214</v>
      </c>
      <c r="B148" s="768"/>
      <c r="C148" s="768"/>
      <c r="D148" s="768"/>
      <c r="E148" s="768"/>
      <c r="F148" s="768"/>
      <c r="G148" s="768"/>
      <c r="H148" s="768"/>
      <c r="I148" s="768"/>
      <c r="J148" s="768"/>
      <c r="K148" s="768"/>
      <c r="L148" s="768"/>
      <c r="M148" s="768"/>
      <c r="N148" s="768"/>
      <c r="O148" s="768"/>
      <c r="P148" s="768"/>
      <c r="Q148" s="768"/>
      <c r="R148" s="768"/>
      <c r="S148" s="768"/>
      <c r="T148" s="768"/>
      <c r="U148" s="768"/>
      <c r="V148" s="768"/>
      <c r="W148" s="768"/>
      <c r="X148" s="768"/>
      <c r="Y148" s="768"/>
      <c r="Z148" s="768"/>
      <c r="AA148" s="757"/>
      <c r="AB148" s="757"/>
      <c r="AC148" s="757"/>
    </row>
    <row r="149" spans="1:68" ht="37.5" customHeight="1" x14ac:dyDescent="0.25">
      <c r="A149" s="54" t="s">
        <v>292</v>
      </c>
      <c r="B149" s="54" t="s">
        <v>293</v>
      </c>
      <c r="C149" s="31">
        <v>4301060356</v>
      </c>
      <c r="D149" s="765">
        <v>4680115882652</v>
      </c>
      <c r="E149" s="766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80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71"/>
      <c r="R149" s="771"/>
      <c r="S149" s="771"/>
      <c r="T149" s="772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customHeight="1" x14ac:dyDescent="0.25">
      <c r="A150" s="54" t="s">
        <v>295</v>
      </c>
      <c r="B150" s="54" t="s">
        <v>296</v>
      </c>
      <c r="C150" s="31">
        <v>4301060309</v>
      </c>
      <c r="D150" s="765">
        <v>4680115880238</v>
      </c>
      <c r="E150" s="766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118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71"/>
      <c r="R150" s="771"/>
      <c r="S150" s="771"/>
      <c r="T150" s="772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767"/>
      <c r="B151" s="768"/>
      <c r="C151" s="768"/>
      <c r="D151" s="768"/>
      <c r="E151" s="768"/>
      <c r="F151" s="768"/>
      <c r="G151" s="768"/>
      <c r="H151" s="768"/>
      <c r="I151" s="768"/>
      <c r="J151" s="768"/>
      <c r="K151" s="768"/>
      <c r="L151" s="768"/>
      <c r="M151" s="768"/>
      <c r="N151" s="768"/>
      <c r="O151" s="769"/>
      <c r="P151" s="788" t="s">
        <v>71</v>
      </c>
      <c r="Q151" s="785"/>
      <c r="R151" s="785"/>
      <c r="S151" s="785"/>
      <c r="T151" s="785"/>
      <c r="U151" s="785"/>
      <c r="V151" s="786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x14ac:dyDescent="0.2">
      <c r="A152" s="768"/>
      <c r="B152" s="768"/>
      <c r="C152" s="768"/>
      <c r="D152" s="768"/>
      <c r="E152" s="768"/>
      <c r="F152" s="768"/>
      <c r="G152" s="768"/>
      <c r="H152" s="768"/>
      <c r="I152" s="768"/>
      <c r="J152" s="768"/>
      <c r="K152" s="768"/>
      <c r="L152" s="768"/>
      <c r="M152" s="768"/>
      <c r="N152" s="768"/>
      <c r="O152" s="769"/>
      <c r="P152" s="788" t="s">
        <v>71</v>
      </c>
      <c r="Q152" s="785"/>
      <c r="R152" s="785"/>
      <c r="S152" s="785"/>
      <c r="T152" s="785"/>
      <c r="U152" s="785"/>
      <c r="V152" s="786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customHeight="1" x14ac:dyDescent="0.25">
      <c r="A153" s="790" t="s">
        <v>298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756"/>
      <c r="AB153" s="756"/>
      <c r="AC153" s="756"/>
    </row>
    <row r="154" spans="1:68" ht="14.25" customHeight="1" x14ac:dyDescent="0.25">
      <c r="A154" s="794" t="s">
        <v>114</v>
      </c>
      <c r="B154" s="768"/>
      <c r="C154" s="768"/>
      <c r="D154" s="768"/>
      <c r="E154" s="768"/>
      <c r="F154" s="768"/>
      <c r="G154" s="768"/>
      <c r="H154" s="768"/>
      <c r="I154" s="768"/>
      <c r="J154" s="768"/>
      <c r="K154" s="768"/>
      <c r="L154" s="768"/>
      <c r="M154" s="768"/>
      <c r="N154" s="768"/>
      <c r="O154" s="768"/>
      <c r="P154" s="768"/>
      <c r="Q154" s="768"/>
      <c r="R154" s="768"/>
      <c r="S154" s="768"/>
      <c r="T154" s="768"/>
      <c r="U154" s="768"/>
      <c r="V154" s="768"/>
      <c r="W154" s="768"/>
      <c r="X154" s="768"/>
      <c r="Y154" s="768"/>
      <c r="Z154" s="768"/>
      <c r="AA154" s="757"/>
      <c r="AB154" s="757"/>
      <c r="AC154" s="757"/>
    </row>
    <row r="155" spans="1:68" ht="27" customHeight="1" x14ac:dyDescent="0.25">
      <c r="A155" s="54" t="s">
        <v>299</v>
      </c>
      <c r="B155" s="54" t="s">
        <v>300</v>
      </c>
      <c r="C155" s="31">
        <v>4301011564</v>
      </c>
      <c r="D155" s="765">
        <v>4680115882577</v>
      </c>
      <c r="E155" s="766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119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71"/>
      <c r="R155" s="771"/>
      <c r="S155" s="771"/>
      <c r="T155" s="772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299</v>
      </c>
      <c r="B156" s="54" t="s">
        <v>302</v>
      </c>
      <c r="C156" s="31">
        <v>4301011562</v>
      </c>
      <c r="D156" s="765">
        <v>4680115882577</v>
      </c>
      <c r="E156" s="766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9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71"/>
      <c r="R156" s="771"/>
      <c r="S156" s="771"/>
      <c r="T156" s="772"/>
      <c r="U156" s="34"/>
      <c r="V156" s="34"/>
      <c r="W156" s="35" t="s">
        <v>69</v>
      </c>
      <c r="X156" s="761">
        <v>12</v>
      </c>
      <c r="Y156" s="762">
        <f>IFERROR(IF(X156="",0,CEILING((X156/$H156),1)*$H156),"")</f>
        <v>12.8</v>
      </c>
      <c r="Z156" s="36">
        <f>IFERROR(IF(Y156=0,"",ROUNDUP(Y156/H156,0)*0.00753),"")</f>
        <v>3.0120000000000001E-2</v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12.749999999999998</v>
      </c>
      <c r="BN156" s="64">
        <f>IFERROR(Y156*I156/H156,"0")</f>
        <v>13.6</v>
      </c>
      <c r="BO156" s="64">
        <f>IFERROR(1/J156*(X156/H156),"0")</f>
        <v>2.4038461538461536E-2</v>
      </c>
      <c r="BP156" s="64">
        <f>IFERROR(1/J156*(Y156/H156),"0")</f>
        <v>2.564102564102564E-2</v>
      </c>
    </row>
    <row r="157" spans="1:68" x14ac:dyDescent="0.2">
      <c r="A157" s="767"/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9"/>
      <c r="P157" s="788" t="s">
        <v>71</v>
      </c>
      <c r="Q157" s="785"/>
      <c r="R157" s="785"/>
      <c r="S157" s="785"/>
      <c r="T157" s="785"/>
      <c r="U157" s="785"/>
      <c r="V157" s="786"/>
      <c r="W157" s="37" t="s">
        <v>72</v>
      </c>
      <c r="X157" s="763">
        <f>IFERROR(X155/H155,"0")+IFERROR(X156/H156,"0")</f>
        <v>3.75</v>
      </c>
      <c r="Y157" s="763">
        <f>IFERROR(Y155/H155,"0")+IFERROR(Y156/H156,"0")</f>
        <v>4</v>
      </c>
      <c r="Z157" s="763">
        <f>IFERROR(IF(Z155="",0,Z155),"0")+IFERROR(IF(Z156="",0,Z156),"0")</f>
        <v>3.0120000000000001E-2</v>
      </c>
      <c r="AA157" s="764"/>
      <c r="AB157" s="764"/>
      <c r="AC157" s="764"/>
    </row>
    <row r="158" spans="1:68" x14ac:dyDescent="0.2">
      <c r="A158" s="768"/>
      <c r="B158" s="768"/>
      <c r="C158" s="768"/>
      <c r="D158" s="768"/>
      <c r="E158" s="768"/>
      <c r="F158" s="768"/>
      <c r="G158" s="768"/>
      <c r="H158" s="768"/>
      <c r="I158" s="768"/>
      <c r="J158" s="768"/>
      <c r="K158" s="768"/>
      <c r="L158" s="768"/>
      <c r="M158" s="768"/>
      <c r="N158" s="768"/>
      <c r="O158" s="769"/>
      <c r="P158" s="788" t="s">
        <v>71</v>
      </c>
      <c r="Q158" s="785"/>
      <c r="R158" s="785"/>
      <c r="S158" s="785"/>
      <c r="T158" s="785"/>
      <c r="U158" s="785"/>
      <c r="V158" s="786"/>
      <c r="W158" s="37" t="s">
        <v>69</v>
      </c>
      <c r="X158" s="763">
        <f>IFERROR(SUM(X155:X156),"0")</f>
        <v>12</v>
      </c>
      <c r="Y158" s="763">
        <f>IFERROR(SUM(Y155:Y156),"0")</f>
        <v>12.8</v>
      </c>
      <c r="Z158" s="37"/>
      <c r="AA158" s="764"/>
      <c r="AB158" s="764"/>
      <c r="AC158" s="764"/>
    </row>
    <row r="159" spans="1:68" ht="14.25" customHeight="1" x14ac:dyDescent="0.25">
      <c r="A159" s="794" t="s">
        <v>64</v>
      </c>
      <c r="B159" s="768"/>
      <c r="C159" s="768"/>
      <c r="D159" s="768"/>
      <c r="E159" s="768"/>
      <c r="F159" s="768"/>
      <c r="G159" s="768"/>
      <c r="H159" s="768"/>
      <c r="I159" s="768"/>
      <c r="J159" s="768"/>
      <c r="K159" s="768"/>
      <c r="L159" s="768"/>
      <c r="M159" s="768"/>
      <c r="N159" s="768"/>
      <c r="O159" s="768"/>
      <c r="P159" s="768"/>
      <c r="Q159" s="768"/>
      <c r="R159" s="768"/>
      <c r="S159" s="768"/>
      <c r="T159" s="768"/>
      <c r="U159" s="768"/>
      <c r="V159" s="768"/>
      <c r="W159" s="768"/>
      <c r="X159" s="768"/>
      <c r="Y159" s="768"/>
      <c r="Z159" s="768"/>
      <c r="AA159" s="757"/>
      <c r="AB159" s="757"/>
      <c r="AC159" s="757"/>
    </row>
    <row r="160" spans="1:68" ht="27" customHeight="1" x14ac:dyDescent="0.25">
      <c r="A160" s="54" t="s">
        <v>303</v>
      </c>
      <c r="B160" s="54" t="s">
        <v>304</v>
      </c>
      <c r="C160" s="31">
        <v>4301031234</v>
      </c>
      <c r="D160" s="765">
        <v>4680115883444</v>
      </c>
      <c r="E160" s="766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11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71"/>
      <c r="R160" s="771"/>
      <c r="S160" s="771"/>
      <c r="T160" s="772"/>
      <c r="U160" s="34"/>
      <c r="V160" s="34"/>
      <c r="W160" s="35" t="s">
        <v>69</v>
      </c>
      <c r="X160" s="761">
        <v>12.6</v>
      </c>
      <c r="Y160" s="762">
        <f>IFERROR(IF(X160="",0,CEILING((X160/$H160),1)*$H160),"")</f>
        <v>14</v>
      </c>
      <c r="Z160" s="36">
        <f>IFERROR(IF(Y160=0,"",ROUNDUP(Y160/H160,0)*0.00753),"")</f>
        <v>3.7650000000000003E-2</v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13.896000000000001</v>
      </c>
      <c r="BN160" s="64">
        <f>IFERROR(Y160*I160/H160,"0")</f>
        <v>15.440000000000001</v>
      </c>
      <c r="BO160" s="64">
        <f>IFERROR(1/J160*(X160/H160),"0")</f>
        <v>2.8846153846153844E-2</v>
      </c>
      <c r="BP160" s="64">
        <f>IFERROR(1/J160*(Y160/H160),"0")</f>
        <v>3.2051282051282048E-2</v>
      </c>
    </row>
    <row r="161" spans="1:68" ht="27" customHeight="1" x14ac:dyDescent="0.25">
      <c r="A161" s="54" t="s">
        <v>303</v>
      </c>
      <c r="B161" s="54" t="s">
        <v>306</v>
      </c>
      <c r="C161" s="31">
        <v>4301031235</v>
      </c>
      <c r="D161" s="765">
        <v>4680115883444</v>
      </c>
      <c r="E161" s="766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97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71"/>
      <c r="R161" s="771"/>
      <c r="S161" s="771"/>
      <c r="T161" s="772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67"/>
      <c r="B162" s="768"/>
      <c r="C162" s="768"/>
      <c r="D162" s="768"/>
      <c r="E162" s="768"/>
      <c r="F162" s="768"/>
      <c r="G162" s="768"/>
      <c r="H162" s="768"/>
      <c r="I162" s="768"/>
      <c r="J162" s="768"/>
      <c r="K162" s="768"/>
      <c r="L162" s="768"/>
      <c r="M162" s="768"/>
      <c r="N162" s="768"/>
      <c r="O162" s="769"/>
      <c r="P162" s="788" t="s">
        <v>71</v>
      </c>
      <c r="Q162" s="785"/>
      <c r="R162" s="785"/>
      <c r="S162" s="785"/>
      <c r="T162" s="785"/>
      <c r="U162" s="785"/>
      <c r="V162" s="786"/>
      <c r="W162" s="37" t="s">
        <v>72</v>
      </c>
      <c r="X162" s="763">
        <f>IFERROR(X160/H160,"0")+IFERROR(X161/H161,"0")</f>
        <v>4.5</v>
      </c>
      <c r="Y162" s="763">
        <f>IFERROR(Y160/H160,"0")+IFERROR(Y161/H161,"0")</f>
        <v>5</v>
      </c>
      <c r="Z162" s="763">
        <f>IFERROR(IF(Z160="",0,Z160),"0")+IFERROR(IF(Z161="",0,Z161),"0")</f>
        <v>3.7650000000000003E-2</v>
      </c>
      <c r="AA162" s="764"/>
      <c r="AB162" s="764"/>
      <c r="AC162" s="764"/>
    </row>
    <row r="163" spans="1:68" x14ac:dyDescent="0.2">
      <c r="A163" s="768"/>
      <c r="B163" s="768"/>
      <c r="C163" s="768"/>
      <c r="D163" s="768"/>
      <c r="E163" s="768"/>
      <c r="F163" s="768"/>
      <c r="G163" s="768"/>
      <c r="H163" s="768"/>
      <c r="I163" s="768"/>
      <c r="J163" s="768"/>
      <c r="K163" s="768"/>
      <c r="L163" s="768"/>
      <c r="M163" s="768"/>
      <c r="N163" s="768"/>
      <c r="O163" s="769"/>
      <c r="P163" s="788" t="s">
        <v>71</v>
      </c>
      <c r="Q163" s="785"/>
      <c r="R163" s="785"/>
      <c r="S163" s="785"/>
      <c r="T163" s="785"/>
      <c r="U163" s="785"/>
      <c r="V163" s="786"/>
      <c r="W163" s="37" t="s">
        <v>69</v>
      </c>
      <c r="X163" s="763">
        <f>IFERROR(SUM(X160:X161),"0")</f>
        <v>12.6</v>
      </c>
      <c r="Y163" s="763">
        <f>IFERROR(SUM(Y160:Y161),"0")</f>
        <v>14</v>
      </c>
      <c r="Z163" s="37"/>
      <c r="AA163" s="764"/>
      <c r="AB163" s="764"/>
      <c r="AC163" s="764"/>
    </row>
    <row r="164" spans="1:68" ht="14.25" customHeight="1" x14ac:dyDescent="0.25">
      <c r="A164" s="794" t="s">
        <v>73</v>
      </c>
      <c r="B164" s="768"/>
      <c r="C164" s="768"/>
      <c r="D164" s="768"/>
      <c r="E164" s="768"/>
      <c r="F164" s="768"/>
      <c r="G164" s="768"/>
      <c r="H164" s="768"/>
      <c r="I164" s="768"/>
      <c r="J164" s="768"/>
      <c r="K164" s="768"/>
      <c r="L164" s="768"/>
      <c r="M164" s="768"/>
      <c r="N164" s="768"/>
      <c r="O164" s="768"/>
      <c r="P164" s="768"/>
      <c r="Q164" s="768"/>
      <c r="R164" s="768"/>
      <c r="S164" s="768"/>
      <c r="T164" s="768"/>
      <c r="U164" s="768"/>
      <c r="V164" s="768"/>
      <c r="W164" s="768"/>
      <c r="X164" s="768"/>
      <c r="Y164" s="768"/>
      <c r="Z164" s="768"/>
      <c r="AA164" s="757"/>
      <c r="AB164" s="757"/>
      <c r="AC164" s="757"/>
    </row>
    <row r="165" spans="1:68" ht="16.5" customHeight="1" x14ac:dyDescent="0.25">
      <c r="A165" s="54" t="s">
        <v>307</v>
      </c>
      <c r="B165" s="54" t="s">
        <v>308</v>
      </c>
      <c r="C165" s="31">
        <v>4301051477</v>
      </c>
      <c r="D165" s="765">
        <v>4680115882584</v>
      </c>
      <c r="E165" s="766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117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71"/>
      <c r="R165" s="771"/>
      <c r="S165" s="771"/>
      <c r="T165" s="772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307</v>
      </c>
      <c r="B166" s="54" t="s">
        <v>309</v>
      </c>
      <c r="C166" s="31">
        <v>4301051476</v>
      </c>
      <c r="D166" s="765">
        <v>4680115882584</v>
      </c>
      <c r="E166" s="766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71"/>
      <c r="R166" s="771"/>
      <c r="S166" s="771"/>
      <c r="T166" s="772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767"/>
      <c r="B167" s="768"/>
      <c r="C167" s="768"/>
      <c r="D167" s="768"/>
      <c r="E167" s="768"/>
      <c r="F167" s="768"/>
      <c r="G167" s="768"/>
      <c r="H167" s="768"/>
      <c r="I167" s="768"/>
      <c r="J167" s="768"/>
      <c r="K167" s="768"/>
      <c r="L167" s="768"/>
      <c r="M167" s="768"/>
      <c r="N167" s="768"/>
      <c r="O167" s="769"/>
      <c r="P167" s="788" t="s">
        <v>71</v>
      </c>
      <c r="Q167" s="785"/>
      <c r="R167" s="785"/>
      <c r="S167" s="785"/>
      <c r="T167" s="785"/>
      <c r="U167" s="785"/>
      <c r="V167" s="786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x14ac:dyDescent="0.2">
      <c r="A168" s="768"/>
      <c r="B168" s="768"/>
      <c r="C168" s="768"/>
      <c r="D168" s="768"/>
      <c r="E168" s="768"/>
      <c r="F168" s="768"/>
      <c r="G168" s="768"/>
      <c r="H168" s="768"/>
      <c r="I168" s="768"/>
      <c r="J168" s="768"/>
      <c r="K168" s="768"/>
      <c r="L168" s="768"/>
      <c r="M168" s="768"/>
      <c r="N168" s="768"/>
      <c r="O168" s="769"/>
      <c r="P168" s="788" t="s">
        <v>71</v>
      </c>
      <c r="Q168" s="785"/>
      <c r="R168" s="785"/>
      <c r="S168" s="785"/>
      <c r="T168" s="785"/>
      <c r="U168" s="785"/>
      <c r="V168" s="786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customHeight="1" x14ac:dyDescent="0.25">
      <c r="A169" s="790" t="s">
        <v>112</v>
      </c>
      <c r="B169" s="768"/>
      <c r="C169" s="768"/>
      <c r="D169" s="768"/>
      <c r="E169" s="768"/>
      <c r="F169" s="768"/>
      <c r="G169" s="768"/>
      <c r="H169" s="768"/>
      <c r="I169" s="768"/>
      <c r="J169" s="768"/>
      <c r="K169" s="768"/>
      <c r="L169" s="768"/>
      <c r="M169" s="768"/>
      <c r="N169" s="768"/>
      <c r="O169" s="768"/>
      <c r="P169" s="768"/>
      <c r="Q169" s="768"/>
      <c r="R169" s="768"/>
      <c r="S169" s="768"/>
      <c r="T169" s="768"/>
      <c r="U169" s="768"/>
      <c r="V169" s="768"/>
      <c r="W169" s="768"/>
      <c r="X169" s="768"/>
      <c r="Y169" s="768"/>
      <c r="Z169" s="768"/>
      <c r="AA169" s="756"/>
      <c r="AB169" s="756"/>
      <c r="AC169" s="756"/>
    </row>
    <row r="170" spans="1:68" ht="14.25" customHeight="1" x14ac:dyDescent="0.25">
      <c r="A170" s="794" t="s">
        <v>114</v>
      </c>
      <c r="B170" s="768"/>
      <c r="C170" s="768"/>
      <c r="D170" s="768"/>
      <c r="E170" s="768"/>
      <c r="F170" s="768"/>
      <c r="G170" s="768"/>
      <c r="H170" s="768"/>
      <c r="I170" s="768"/>
      <c r="J170" s="768"/>
      <c r="K170" s="768"/>
      <c r="L170" s="768"/>
      <c r="M170" s="768"/>
      <c r="N170" s="768"/>
      <c r="O170" s="768"/>
      <c r="P170" s="768"/>
      <c r="Q170" s="768"/>
      <c r="R170" s="768"/>
      <c r="S170" s="768"/>
      <c r="T170" s="768"/>
      <c r="U170" s="768"/>
      <c r="V170" s="768"/>
      <c r="W170" s="768"/>
      <c r="X170" s="768"/>
      <c r="Y170" s="768"/>
      <c r="Z170" s="768"/>
      <c r="AA170" s="757"/>
      <c r="AB170" s="757"/>
      <c r="AC170" s="757"/>
    </row>
    <row r="171" spans="1:68" ht="27" customHeight="1" x14ac:dyDescent="0.25">
      <c r="A171" s="54" t="s">
        <v>310</v>
      </c>
      <c r="B171" s="54" t="s">
        <v>311</v>
      </c>
      <c r="C171" s="31">
        <v>4301011705</v>
      </c>
      <c r="D171" s="765">
        <v>4607091384604</v>
      </c>
      <c r="E171" s="766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11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71"/>
      <c r="R171" s="771"/>
      <c r="S171" s="771"/>
      <c r="T171" s="772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67"/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9"/>
      <c r="P172" s="788" t="s">
        <v>71</v>
      </c>
      <c r="Q172" s="785"/>
      <c r="R172" s="785"/>
      <c r="S172" s="785"/>
      <c r="T172" s="785"/>
      <c r="U172" s="785"/>
      <c r="V172" s="786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x14ac:dyDescent="0.2">
      <c r="A173" s="768"/>
      <c r="B173" s="768"/>
      <c r="C173" s="768"/>
      <c r="D173" s="768"/>
      <c r="E173" s="768"/>
      <c r="F173" s="768"/>
      <c r="G173" s="768"/>
      <c r="H173" s="768"/>
      <c r="I173" s="768"/>
      <c r="J173" s="768"/>
      <c r="K173" s="768"/>
      <c r="L173" s="768"/>
      <c r="M173" s="768"/>
      <c r="N173" s="768"/>
      <c r="O173" s="769"/>
      <c r="P173" s="788" t="s">
        <v>71</v>
      </c>
      <c r="Q173" s="785"/>
      <c r="R173" s="785"/>
      <c r="S173" s="785"/>
      <c r="T173" s="785"/>
      <c r="U173" s="785"/>
      <c r="V173" s="786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customHeight="1" x14ac:dyDescent="0.25">
      <c r="A174" s="794" t="s">
        <v>64</v>
      </c>
      <c r="B174" s="768"/>
      <c r="C174" s="768"/>
      <c r="D174" s="768"/>
      <c r="E174" s="768"/>
      <c r="F174" s="768"/>
      <c r="G174" s="768"/>
      <c r="H174" s="768"/>
      <c r="I174" s="768"/>
      <c r="J174" s="768"/>
      <c r="K174" s="768"/>
      <c r="L174" s="768"/>
      <c r="M174" s="768"/>
      <c r="N174" s="768"/>
      <c r="O174" s="768"/>
      <c r="P174" s="768"/>
      <c r="Q174" s="768"/>
      <c r="R174" s="768"/>
      <c r="S174" s="768"/>
      <c r="T174" s="768"/>
      <c r="U174" s="768"/>
      <c r="V174" s="768"/>
      <c r="W174" s="768"/>
      <c r="X174" s="768"/>
      <c r="Y174" s="768"/>
      <c r="Z174" s="768"/>
      <c r="AA174" s="757"/>
      <c r="AB174" s="757"/>
      <c r="AC174" s="757"/>
    </row>
    <row r="175" spans="1:68" ht="16.5" customHeight="1" x14ac:dyDescent="0.25">
      <c r="A175" s="54" t="s">
        <v>313</v>
      </c>
      <c r="B175" s="54" t="s">
        <v>314</v>
      </c>
      <c r="C175" s="31">
        <v>4301030895</v>
      </c>
      <c r="D175" s="765">
        <v>4607091387667</v>
      </c>
      <c r="E175" s="766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71"/>
      <c r="R175" s="771"/>
      <c r="S175" s="771"/>
      <c r="T175" s="772"/>
      <c r="U175" s="34"/>
      <c r="V175" s="34"/>
      <c r="W175" s="35" t="s">
        <v>69</v>
      </c>
      <c r="X175" s="761">
        <v>61</v>
      </c>
      <c r="Y175" s="762">
        <f>IFERROR(IF(X175="",0,CEILING((X175/$H175),1)*$H175),"")</f>
        <v>63</v>
      </c>
      <c r="Z175" s="36">
        <f>IFERROR(IF(Y175=0,"",ROUNDUP(Y175/H175,0)*0.02175),"")</f>
        <v>0.15225</v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65.27000000000001</v>
      </c>
      <c r="BN175" s="64">
        <f>IFERROR(Y175*I175/H175,"0")</f>
        <v>67.410000000000011</v>
      </c>
      <c r="BO175" s="64">
        <f>IFERROR(1/J175*(X175/H175),"0")</f>
        <v>0.12103174603174602</v>
      </c>
      <c r="BP175" s="64">
        <f>IFERROR(1/J175*(Y175/H175),"0")</f>
        <v>0.125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65">
        <v>4607091387636</v>
      </c>
      <c r="E176" s="766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8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71"/>
      <c r="R176" s="771"/>
      <c r="S176" s="771"/>
      <c r="T176" s="772"/>
      <c r="U176" s="34"/>
      <c r="V176" s="34"/>
      <c r="W176" s="35" t="s">
        <v>69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319</v>
      </c>
      <c r="B177" s="54" t="s">
        <v>320</v>
      </c>
      <c r="C177" s="31">
        <v>4301030963</v>
      </c>
      <c r="D177" s="765">
        <v>4607091382426</v>
      </c>
      <c r="E177" s="766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9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71"/>
      <c r="R177" s="771"/>
      <c r="S177" s="771"/>
      <c r="T177" s="772"/>
      <c r="U177" s="34"/>
      <c r="V177" s="34"/>
      <c r="W177" s="35" t="s">
        <v>69</v>
      </c>
      <c r="X177" s="761">
        <v>16</v>
      </c>
      <c r="Y177" s="762">
        <f>IFERROR(IF(X177="",0,CEILING((X177/$H177),1)*$H177),"")</f>
        <v>18</v>
      </c>
      <c r="Z177" s="36">
        <f>IFERROR(IF(Y177=0,"",ROUNDUP(Y177/H177,0)*0.02175),"")</f>
        <v>4.3499999999999997E-2</v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17.12</v>
      </c>
      <c r="BN177" s="64">
        <f>IFERROR(Y177*I177/H177,"0")</f>
        <v>19.260000000000002</v>
      </c>
      <c r="BO177" s="64">
        <f>IFERROR(1/J177*(X177/H177),"0")</f>
        <v>3.1746031746031744E-2</v>
      </c>
      <c r="BP177" s="64">
        <f>IFERROR(1/J177*(Y177/H177),"0")</f>
        <v>3.5714285714285712E-2</v>
      </c>
    </row>
    <row r="178" spans="1:68" ht="27" customHeight="1" x14ac:dyDescent="0.25">
      <c r="A178" s="54" t="s">
        <v>322</v>
      </c>
      <c r="B178" s="54" t="s">
        <v>323</v>
      </c>
      <c r="C178" s="31">
        <v>4301030962</v>
      </c>
      <c r="D178" s="765">
        <v>4607091386547</v>
      </c>
      <c r="E178" s="766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8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71"/>
      <c r="R178" s="771"/>
      <c r="S178" s="771"/>
      <c r="T178" s="772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324</v>
      </c>
      <c r="B179" s="54" t="s">
        <v>325</v>
      </c>
      <c r="C179" s="31">
        <v>4301030964</v>
      </c>
      <c r="D179" s="765">
        <v>4607091382464</v>
      </c>
      <c r="E179" s="766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71"/>
      <c r="R179" s="771"/>
      <c r="S179" s="771"/>
      <c r="T179" s="772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67"/>
      <c r="B180" s="768"/>
      <c r="C180" s="768"/>
      <c r="D180" s="768"/>
      <c r="E180" s="768"/>
      <c r="F180" s="768"/>
      <c r="G180" s="768"/>
      <c r="H180" s="768"/>
      <c r="I180" s="768"/>
      <c r="J180" s="768"/>
      <c r="K180" s="768"/>
      <c r="L180" s="768"/>
      <c r="M180" s="768"/>
      <c r="N180" s="768"/>
      <c r="O180" s="769"/>
      <c r="P180" s="788" t="s">
        <v>71</v>
      </c>
      <c r="Q180" s="785"/>
      <c r="R180" s="785"/>
      <c r="S180" s="785"/>
      <c r="T180" s="785"/>
      <c r="U180" s="785"/>
      <c r="V180" s="786"/>
      <c r="W180" s="37" t="s">
        <v>72</v>
      </c>
      <c r="X180" s="763">
        <f>IFERROR(X175/H175,"0")+IFERROR(X176/H176,"0")+IFERROR(X177/H177,"0")+IFERROR(X178/H178,"0")+IFERROR(X179/H179,"0")</f>
        <v>8.5555555555555554</v>
      </c>
      <c r="Y180" s="763">
        <f>IFERROR(Y175/H175,"0")+IFERROR(Y176/H176,"0")+IFERROR(Y177/H177,"0")+IFERROR(Y178/H178,"0")+IFERROR(Y179/H179,"0")</f>
        <v>9</v>
      </c>
      <c r="Z180" s="763">
        <f>IFERROR(IF(Z175="",0,Z175),"0")+IFERROR(IF(Z176="",0,Z176),"0")+IFERROR(IF(Z177="",0,Z177),"0")+IFERROR(IF(Z178="",0,Z178),"0")+IFERROR(IF(Z179="",0,Z179),"0")</f>
        <v>0.19574999999999998</v>
      </c>
      <c r="AA180" s="764"/>
      <c r="AB180" s="764"/>
      <c r="AC180" s="764"/>
    </row>
    <row r="181" spans="1:68" x14ac:dyDescent="0.2">
      <c r="A181" s="768"/>
      <c r="B181" s="768"/>
      <c r="C181" s="768"/>
      <c r="D181" s="768"/>
      <c r="E181" s="768"/>
      <c r="F181" s="768"/>
      <c r="G181" s="768"/>
      <c r="H181" s="768"/>
      <c r="I181" s="768"/>
      <c r="J181" s="768"/>
      <c r="K181" s="768"/>
      <c r="L181" s="768"/>
      <c r="M181" s="768"/>
      <c r="N181" s="768"/>
      <c r="O181" s="769"/>
      <c r="P181" s="788" t="s">
        <v>71</v>
      </c>
      <c r="Q181" s="785"/>
      <c r="R181" s="785"/>
      <c r="S181" s="785"/>
      <c r="T181" s="785"/>
      <c r="U181" s="785"/>
      <c r="V181" s="786"/>
      <c r="W181" s="37" t="s">
        <v>69</v>
      </c>
      <c r="X181" s="763">
        <f>IFERROR(SUM(X175:X179),"0")</f>
        <v>77</v>
      </c>
      <c r="Y181" s="763">
        <f>IFERROR(SUM(Y175:Y179),"0")</f>
        <v>81</v>
      </c>
      <c r="Z181" s="37"/>
      <c r="AA181" s="764"/>
      <c r="AB181" s="764"/>
      <c r="AC181" s="764"/>
    </row>
    <row r="182" spans="1:68" ht="14.25" customHeight="1" x14ac:dyDescent="0.25">
      <c r="A182" s="794" t="s">
        <v>73</v>
      </c>
      <c r="B182" s="768"/>
      <c r="C182" s="768"/>
      <c r="D182" s="768"/>
      <c r="E182" s="768"/>
      <c r="F182" s="768"/>
      <c r="G182" s="768"/>
      <c r="H182" s="768"/>
      <c r="I182" s="768"/>
      <c r="J182" s="768"/>
      <c r="K182" s="768"/>
      <c r="L182" s="768"/>
      <c r="M182" s="768"/>
      <c r="N182" s="768"/>
      <c r="O182" s="768"/>
      <c r="P182" s="768"/>
      <c r="Q182" s="768"/>
      <c r="R182" s="768"/>
      <c r="S182" s="768"/>
      <c r="T182" s="768"/>
      <c r="U182" s="768"/>
      <c r="V182" s="768"/>
      <c r="W182" s="768"/>
      <c r="X182" s="768"/>
      <c r="Y182" s="768"/>
      <c r="Z182" s="768"/>
      <c r="AA182" s="757"/>
      <c r="AB182" s="757"/>
      <c r="AC182" s="757"/>
    </row>
    <row r="183" spans="1:68" ht="16.5" customHeight="1" x14ac:dyDescent="0.25">
      <c r="A183" s="54" t="s">
        <v>326</v>
      </c>
      <c r="B183" s="54" t="s">
        <v>327</v>
      </c>
      <c r="C183" s="31">
        <v>4301051611</v>
      </c>
      <c r="D183" s="765">
        <v>4607091385304</v>
      </c>
      <c r="E183" s="766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8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71"/>
      <c r="R183" s="771"/>
      <c r="S183" s="771"/>
      <c r="T183" s="772"/>
      <c r="U183" s="34"/>
      <c r="V183" s="34"/>
      <c r="W183" s="35" t="s">
        <v>69</v>
      </c>
      <c r="X183" s="761">
        <v>135</v>
      </c>
      <c r="Y183" s="762">
        <f>IFERROR(IF(X183="",0,CEILING((X183/$H183),1)*$H183),"")</f>
        <v>142.80000000000001</v>
      </c>
      <c r="Z183" s="36">
        <f>IFERROR(IF(Y183=0,"",ROUNDUP(Y183/H183,0)*0.02175),"")</f>
        <v>0.36974999999999997</v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144.06428571428572</v>
      </c>
      <c r="BN183" s="64">
        <f>IFERROR(Y183*I183/H183,"0")</f>
        <v>152.38800000000001</v>
      </c>
      <c r="BO183" s="64">
        <f>IFERROR(1/J183*(X183/H183),"0")</f>
        <v>0.28698979591836732</v>
      </c>
      <c r="BP183" s="64">
        <f>IFERROR(1/J183*(Y183/H183),"0")</f>
        <v>0.30357142857142855</v>
      </c>
    </row>
    <row r="184" spans="1:68" ht="16.5" customHeight="1" x14ac:dyDescent="0.25">
      <c r="A184" s="54" t="s">
        <v>329</v>
      </c>
      <c r="B184" s="54" t="s">
        <v>330</v>
      </c>
      <c r="C184" s="31">
        <v>4301051653</v>
      </c>
      <c r="D184" s="765">
        <v>4607091386264</v>
      </c>
      <c r="E184" s="766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11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71"/>
      <c r="R184" s="771"/>
      <c r="S184" s="771"/>
      <c r="T184" s="772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332</v>
      </c>
      <c r="B185" s="54" t="s">
        <v>333</v>
      </c>
      <c r="C185" s="31">
        <v>4301051313</v>
      </c>
      <c r="D185" s="765">
        <v>4607091385427</v>
      </c>
      <c r="E185" s="766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10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71"/>
      <c r="R185" s="771"/>
      <c r="S185" s="771"/>
      <c r="T185" s="772"/>
      <c r="U185" s="34"/>
      <c r="V185" s="34"/>
      <c r="W185" s="35" t="s">
        <v>69</v>
      </c>
      <c r="X185" s="761">
        <v>10</v>
      </c>
      <c r="Y185" s="762">
        <f>IFERROR(IF(X185="",0,CEILING((X185/$H185),1)*$H185),"")</f>
        <v>12</v>
      </c>
      <c r="Z185" s="36">
        <f>IFERROR(IF(Y185=0,"",ROUNDUP(Y185/H185,0)*0.00753),"")</f>
        <v>3.0120000000000001E-2</v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10.906666666666666</v>
      </c>
      <c r="BN185" s="64">
        <f>IFERROR(Y185*I185/H185,"0")</f>
        <v>13.087999999999999</v>
      </c>
      <c r="BO185" s="64">
        <f>IFERROR(1/J185*(X185/H185),"0")</f>
        <v>2.1367521367521368E-2</v>
      </c>
      <c r="BP185" s="64">
        <f>IFERROR(1/J185*(Y185/H185),"0")</f>
        <v>2.564102564102564E-2</v>
      </c>
    </row>
    <row r="186" spans="1:68" x14ac:dyDescent="0.2">
      <c r="A186" s="767"/>
      <c r="B186" s="768"/>
      <c r="C186" s="768"/>
      <c r="D186" s="768"/>
      <c r="E186" s="768"/>
      <c r="F186" s="768"/>
      <c r="G186" s="768"/>
      <c r="H186" s="768"/>
      <c r="I186" s="768"/>
      <c r="J186" s="768"/>
      <c r="K186" s="768"/>
      <c r="L186" s="768"/>
      <c r="M186" s="768"/>
      <c r="N186" s="768"/>
      <c r="O186" s="769"/>
      <c r="P186" s="788" t="s">
        <v>71</v>
      </c>
      <c r="Q186" s="785"/>
      <c r="R186" s="785"/>
      <c r="S186" s="785"/>
      <c r="T186" s="785"/>
      <c r="U186" s="785"/>
      <c r="V186" s="786"/>
      <c r="W186" s="37" t="s">
        <v>72</v>
      </c>
      <c r="X186" s="763">
        <f>IFERROR(X183/H183,"0")+IFERROR(X184/H184,"0")+IFERROR(X185/H185,"0")</f>
        <v>19.404761904761902</v>
      </c>
      <c r="Y186" s="763">
        <f>IFERROR(Y183/H183,"0")+IFERROR(Y184/H184,"0")+IFERROR(Y185/H185,"0")</f>
        <v>21</v>
      </c>
      <c r="Z186" s="763">
        <f>IFERROR(IF(Z183="",0,Z183),"0")+IFERROR(IF(Z184="",0,Z184),"0")+IFERROR(IF(Z185="",0,Z185),"0")</f>
        <v>0.39986999999999995</v>
      </c>
      <c r="AA186" s="764"/>
      <c r="AB186" s="764"/>
      <c r="AC186" s="764"/>
    </row>
    <row r="187" spans="1:68" x14ac:dyDescent="0.2">
      <c r="A187" s="768"/>
      <c r="B187" s="768"/>
      <c r="C187" s="768"/>
      <c r="D187" s="768"/>
      <c r="E187" s="768"/>
      <c r="F187" s="768"/>
      <c r="G187" s="768"/>
      <c r="H187" s="768"/>
      <c r="I187" s="768"/>
      <c r="J187" s="768"/>
      <c r="K187" s="768"/>
      <c r="L187" s="768"/>
      <c r="M187" s="768"/>
      <c r="N187" s="768"/>
      <c r="O187" s="769"/>
      <c r="P187" s="788" t="s">
        <v>71</v>
      </c>
      <c r="Q187" s="785"/>
      <c r="R187" s="785"/>
      <c r="S187" s="785"/>
      <c r="T187" s="785"/>
      <c r="U187" s="785"/>
      <c r="V187" s="786"/>
      <c r="W187" s="37" t="s">
        <v>69</v>
      </c>
      <c r="X187" s="763">
        <f>IFERROR(SUM(X183:X185),"0")</f>
        <v>145</v>
      </c>
      <c r="Y187" s="763">
        <f>IFERROR(SUM(Y183:Y185),"0")</f>
        <v>154.80000000000001</v>
      </c>
      <c r="Z187" s="37"/>
      <c r="AA187" s="764"/>
      <c r="AB187" s="764"/>
      <c r="AC187" s="764"/>
    </row>
    <row r="188" spans="1:68" ht="27.75" customHeight="1" x14ac:dyDescent="0.2">
      <c r="A188" s="965" t="s">
        <v>334</v>
      </c>
      <c r="B188" s="966"/>
      <c r="C188" s="966"/>
      <c r="D188" s="966"/>
      <c r="E188" s="966"/>
      <c r="F188" s="966"/>
      <c r="G188" s="966"/>
      <c r="H188" s="966"/>
      <c r="I188" s="966"/>
      <c r="J188" s="966"/>
      <c r="K188" s="966"/>
      <c r="L188" s="966"/>
      <c r="M188" s="966"/>
      <c r="N188" s="966"/>
      <c r="O188" s="966"/>
      <c r="P188" s="966"/>
      <c r="Q188" s="966"/>
      <c r="R188" s="966"/>
      <c r="S188" s="966"/>
      <c r="T188" s="966"/>
      <c r="U188" s="966"/>
      <c r="V188" s="966"/>
      <c r="W188" s="966"/>
      <c r="X188" s="966"/>
      <c r="Y188" s="966"/>
      <c r="Z188" s="966"/>
      <c r="AA188" s="48"/>
      <c r="AB188" s="48"/>
      <c r="AC188" s="48"/>
    </row>
    <row r="189" spans="1:68" ht="16.5" customHeight="1" x14ac:dyDescent="0.25">
      <c r="A189" s="790" t="s">
        <v>335</v>
      </c>
      <c r="B189" s="768"/>
      <c r="C189" s="768"/>
      <c r="D189" s="768"/>
      <c r="E189" s="768"/>
      <c r="F189" s="768"/>
      <c r="G189" s="768"/>
      <c r="H189" s="768"/>
      <c r="I189" s="768"/>
      <c r="J189" s="768"/>
      <c r="K189" s="768"/>
      <c r="L189" s="768"/>
      <c r="M189" s="768"/>
      <c r="N189" s="768"/>
      <c r="O189" s="768"/>
      <c r="P189" s="768"/>
      <c r="Q189" s="768"/>
      <c r="R189" s="768"/>
      <c r="S189" s="768"/>
      <c r="T189" s="768"/>
      <c r="U189" s="768"/>
      <c r="V189" s="768"/>
      <c r="W189" s="768"/>
      <c r="X189" s="768"/>
      <c r="Y189" s="768"/>
      <c r="Z189" s="768"/>
      <c r="AA189" s="756"/>
      <c r="AB189" s="756"/>
      <c r="AC189" s="756"/>
    </row>
    <row r="190" spans="1:68" ht="14.25" customHeight="1" x14ac:dyDescent="0.25">
      <c r="A190" s="794" t="s">
        <v>168</v>
      </c>
      <c r="B190" s="768"/>
      <c r="C190" s="768"/>
      <c r="D190" s="768"/>
      <c r="E190" s="768"/>
      <c r="F190" s="768"/>
      <c r="G190" s="768"/>
      <c r="H190" s="768"/>
      <c r="I190" s="768"/>
      <c r="J190" s="768"/>
      <c r="K190" s="768"/>
      <c r="L190" s="768"/>
      <c r="M190" s="768"/>
      <c r="N190" s="768"/>
      <c r="O190" s="768"/>
      <c r="P190" s="768"/>
      <c r="Q190" s="768"/>
      <c r="R190" s="768"/>
      <c r="S190" s="768"/>
      <c r="T190" s="768"/>
      <c r="U190" s="768"/>
      <c r="V190" s="768"/>
      <c r="W190" s="768"/>
      <c r="X190" s="768"/>
      <c r="Y190" s="768"/>
      <c r="Z190" s="768"/>
      <c r="AA190" s="757"/>
      <c r="AB190" s="757"/>
      <c r="AC190" s="757"/>
    </row>
    <row r="191" spans="1:68" ht="27" customHeight="1" x14ac:dyDescent="0.25">
      <c r="A191" s="54" t="s">
        <v>336</v>
      </c>
      <c r="B191" s="54" t="s">
        <v>337</v>
      </c>
      <c r="C191" s="31">
        <v>4301020323</v>
      </c>
      <c r="D191" s="765">
        <v>4680115886223</v>
      </c>
      <c r="E191" s="766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867" t="s">
        <v>338</v>
      </c>
      <c r="Q191" s="771"/>
      <c r="R191" s="771"/>
      <c r="S191" s="771"/>
      <c r="T191" s="772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67"/>
      <c r="B192" s="768"/>
      <c r="C192" s="768"/>
      <c r="D192" s="768"/>
      <c r="E192" s="768"/>
      <c r="F192" s="768"/>
      <c r="G192" s="768"/>
      <c r="H192" s="768"/>
      <c r="I192" s="768"/>
      <c r="J192" s="768"/>
      <c r="K192" s="768"/>
      <c r="L192" s="768"/>
      <c r="M192" s="768"/>
      <c r="N192" s="768"/>
      <c r="O192" s="769"/>
      <c r="P192" s="788" t="s">
        <v>71</v>
      </c>
      <c r="Q192" s="785"/>
      <c r="R192" s="785"/>
      <c r="S192" s="785"/>
      <c r="T192" s="785"/>
      <c r="U192" s="785"/>
      <c r="V192" s="786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x14ac:dyDescent="0.2">
      <c r="A193" s="768"/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9"/>
      <c r="P193" s="788" t="s">
        <v>71</v>
      </c>
      <c r="Q193" s="785"/>
      <c r="R193" s="785"/>
      <c r="S193" s="785"/>
      <c r="T193" s="785"/>
      <c r="U193" s="785"/>
      <c r="V193" s="786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customHeight="1" x14ac:dyDescent="0.25">
      <c r="A194" s="794" t="s">
        <v>64</v>
      </c>
      <c r="B194" s="768"/>
      <c r="C194" s="768"/>
      <c r="D194" s="768"/>
      <c r="E194" s="768"/>
      <c r="F194" s="768"/>
      <c r="G194" s="768"/>
      <c r="H194" s="768"/>
      <c r="I194" s="768"/>
      <c r="J194" s="768"/>
      <c r="K194" s="768"/>
      <c r="L194" s="768"/>
      <c r="M194" s="768"/>
      <c r="N194" s="768"/>
      <c r="O194" s="768"/>
      <c r="P194" s="768"/>
      <c r="Q194" s="768"/>
      <c r="R194" s="768"/>
      <c r="S194" s="768"/>
      <c r="T194" s="768"/>
      <c r="U194" s="768"/>
      <c r="V194" s="768"/>
      <c r="W194" s="768"/>
      <c r="X194" s="768"/>
      <c r="Y194" s="768"/>
      <c r="Z194" s="768"/>
      <c r="AA194" s="757"/>
      <c r="AB194" s="757"/>
      <c r="AC194" s="757"/>
    </row>
    <row r="195" spans="1:68" ht="27" customHeight="1" x14ac:dyDescent="0.25">
      <c r="A195" s="54" t="s">
        <v>340</v>
      </c>
      <c r="B195" s="54" t="s">
        <v>341</v>
      </c>
      <c r="C195" s="31">
        <v>4301031191</v>
      </c>
      <c r="D195" s="765">
        <v>4680115880993</v>
      </c>
      <c r="E195" s="766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10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71"/>
      <c r="R195" s="771"/>
      <c r="S195" s="771"/>
      <c r="T195" s="772"/>
      <c r="U195" s="34"/>
      <c r="V195" s="34"/>
      <c r="W195" s="35" t="s">
        <v>69</v>
      </c>
      <c r="X195" s="761">
        <v>16</v>
      </c>
      <c r="Y195" s="762">
        <f t="shared" ref="Y195:Y202" si="31">IFERROR(IF(X195="",0,CEILING((X195/$H195),1)*$H195),"")</f>
        <v>16.8</v>
      </c>
      <c r="Z195" s="36">
        <f>IFERROR(IF(Y195=0,"",ROUNDUP(Y195/H195,0)*0.00753),"")</f>
        <v>3.0120000000000001E-2</v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16.990476190476191</v>
      </c>
      <c r="BN195" s="64">
        <f t="shared" ref="BN195:BN202" si="33">IFERROR(Y195*I195/H195,"0")</f>
        <v>17.84</v>
      </c>
      <c r="BO195" s="64">
        <f t="shared" ref="BO195:BO202" si="34">IFERROR(1/J195*(X195/H195),"0")</f>
        <v>2.4420024420024417E-2</v>
      </c>
      <c r="BP195" s="64">
        <f t="shared" ref="BP195:BP202" si="35">IFERROR(1/J195*(Y195/H195),"0")</f>
        <v>2.564102564102564E-2</v>
      </c>
    </row>
    <row r="196" spans="1:68" ht="27" customHeight="1" x14ac:dyDescent="0.25">
      <c r="A196" s="54" t="s">
        <v>343</v>
      </c>
      <c r="B196" s="54" t="s">
        <v>344</v>
      </c>
      <c r="C196" s="31">
        <v>4301031204</v>
      </c>
      <c r="D196" s="765">
        <v>4680115881761</v>
      </c>
      <c r="E196" s="766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8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71"/>
      <c r="R196" s="771"/>
      <c r="S196" s="771"/>
      <c r="T196" s="772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4301031201</v>
      </c>
      <c r="D197" s="765">
        <v>4680115881563</v>
      </c>
      <c r="E197" s="766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10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71"/>
      <c r="R197" s="771"/>
      <c r="S197" s="771"/>
      <c r="T197" s="772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349</v>
      </c>
      <c r="B198" s="54" t="s">
        <v>350</v>
      </c>
      <c r="C198" s="31">
        <v>4301031199</v>
      </c>
      <c r="D198" s="765">
        <v>4680115880986</v>
      </c>
      <c r="E198" s="766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71"/>
      <c r="R198" s="771"/>
      <c r="S198" s="771"/>
      <c r="T198" s="772"/>
      <c r="U198" s="34"/>
      <c r="V198" s="34"/>
      <c r="W198" s="35" t="s">
        <v>69</v>
      </c>
      <c r="X198" s="761">
        <v>4.1999999999999993</v>
      </c>
      <c r="Y198" s="762">
        <f t="shared" si="31"/>
        <v>4.2</v>
      </c>
      <c r="Z198" s="36">
        <f>IFERROR(IF(Y198=0,"",ROUNDUP(Y198/H198,0)*0.00502),"")</f>
        <v>1.004E-2</v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4.4599999999999991</v>
      </c>
      <c r="BN198" s="64">
        <f t="shared" si="33"/>
        <v>4.46</v>
      </c>
      <c r="BO198" s="64">
        <f t="shared" si="34"/>
        <v>8.5470085470085461E-3</v>
      </c>
      <c r="BP198" s="64">
        <f t="shared" si="35"/>
        <v>8.5470085470085479E-3</v>
      </c>
    </row>
    <row r="199" spans="1:68" ht="27" customHeight="1" x14ac:dyDescent="0.25">
      <c r="A199" s="54" t="s">
        <v>351</v>
      </c>
      <c r="B199" s="54" t="s">
        <v>352</v>
      </c>
      <c r="C199" s="31">
        <v>4301031205</v>
      </c>
      <c r="D199" s="765">
        <v>4680115881785</v>
      </c>
      <c r="E199" s="766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71"/>
      <c r="R199" s="771"/>
      <c r="S199" s="771"/>
      <c r="T199" s="772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353</v>
      </c>
      <c r="B200" s="54" t="s">
        <v>354</v>
      </c>
      <c r="C200" s="31">
        <v>4301031202</v>
      </c>
      <c r="D200" s="765">
        <v>4680115881679</v>
      </c>
      <c r="E200" s="766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71"/>
      <c r="R200" s="771"/>
      <c r="S200" s="771"/>
      <c r="T200" s="772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355</v>
      </c>
      <c r="B201" s="54" t="s">
        <v>356</v>
      </c>
      <c r="C201" s="31">
        <v>4301031158</v>
      </c>
      <c r="D201" s="765">
        <v>4680115880191</v>
      </c>
      <c r="E201" s="766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8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71"/>
      <c r="R201" s="771"/>
      <c r="S201" s="771"/>
      <c r="T201" s="772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357</v>
      </c>
      <c r="B202" s="54" t="s">
        <v>358</v>
      </c>
      <c r="C202" s="31">
        <v>4301031245</v>
      </c>
      <c r="D202" s="765">
        <v>4680115883963</v>
      </c>
      <c r="E202" s="766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71"/>
      <c r="R202" s="771"/>
      <c r="S202" s="771"/>
      <c r="T202" s="772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67"/>
      <c r="B203" s="768"/>
      <c r="C203" s="768"/>
      <c r="D203" s="768"/>
      <c r="E203" s="768"/>
      <c r="F203" s="768"/>
      <c r="G203" s="768"/>
      <c r="H203" s="768"/>
      <c r="I203" s="768"/>
      <c r="J203" s="768"/>
      <c r="K203" s="768"/>
      <c r="L203" s="768"/>
      <c r="M203" s="768"/>
      <c r="N203" s="768"/>
      <c r="O203" s="769"/>
      <c r="P203" s="788" t="s">
        <v>71</v>
      </c>
      <c r="Q203" s="785"/>
      <c r="R203" s="785"/>
      <c r="S203" s="785"/>
      <c r="T203" s="785"/>
      <c r="U203" s="785"/>
      <c r="V203" s="786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5.8095238095238084</v>
      </c>
      <c r="Y203" s="763">
        <f>IFERROR(Y195/H195,"0")+IFERROR(Y196/H196,"0")+IFERROR(Y197/H197,"0")+IFERROR(Y198/H198,"0")+IFERROR(Y199/H199,"0")+IFERROR(Y200/H200,"0")+IFERROR(Y201/H201,"0")+IFERROR(Y202/H202,"0")</f>
        <v>6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4.0160000000000001E-2</v>
      </c>
      <c r="AA203" s="764"/>
      <c r="AB203" s="764"/>
      <c r="AC203" s="764"/>
    </row>
    <row r="204" spans="1:68" x14ac:dyDescent="0.2">
      <c r="A204" s="768"/>
      <c r="B204" s="768"/>
      <c r="C204" s="768"/>
      <c r="D204" s="768"/>
      <c r="E204" s="768"/>
      <c r="F204" s="768"/>
      <c r="G204" s="768"/>
      <c r="H204" s="768"/>
      <c r="I204" s="768"/>
      <c r="J204" s="768"/>
      <c r="K204" s="768"/>
      <c r="L204" s="768"/>
      <c r="M204" s="768"/>
      <c r="N204" s="768"/>
      <c r="O204" s="769"/>
      <c r="P204" s="788" t="s">
        <v>71</v>
      </c>
      <c r="Q204" s="785"/>
      <c r="R204" s="785"/>
      <c r="S204" s="785"/>
      <c r="T204" s="785"/>
      <c r="U204" s="785"/>
      <c r="V204" s="786"/>
      <c r="W204" s="37" t="s">
        <v>69</v>
      </c>
      <c r="X204" s="763">
        <f>IFERROR(SUM(X195:X202),"0")</f>
        <v>20.2</v>
      </c>
      <c r="Y204" s="763">
        <f>IFERROR(SUM(Y195:Y202),"0")</f>
        <v>21</v>
      </c>
      <c r="Z204" s="37"/>
      <c r="AA204" s="764"/>
      <c r="AB204" s="764"/>
      <c r="AC204" s="764"/>
    </row>
    <row r="205" spans="1:68" ht="16.5" customHeight="1" x14ac:dyDescent="0.25">
      <c r="A205" s="790" t="s">
        <v>360</v>
      </c>
      <c r="B205" s="768"/>
      <c r="C205" s="768"/>
      <c r="D205" s="768"/>
      <c r="E205" s="768"/>
      <c r="F205" s="768"/>
      <c r="G205" s="768"/>
      <c r="H205" s="768"/>
      <c r="I205" s="768"/>
      <c r="J205" s="768"/>
      <c r="K205" s="768"/>
      <c r="L205" s="768"/>
      <c r="M205" s="768"/>
      <c r="N205" s="768"/>
      <c r="O205" s="768"/>
      <c r="P205" s="768"/>
      <c r="Q205" s="768"/>
      <c r="R205" s="768"/>
      <c r="S205" s="768"/>
      <c r="T205" s="768"/>
      <c r="U205" s="768"/>
      <c r="V205" s="768"/>
      <c r="W205" s="768"/>
      <c r="X205" s="768"/>
      <c r="Y205" s="768"/>
      <c r="Z205" s="768"/>
      <c r="AA205" s="756"/>
      <c r="AB205" s="756"/>
      <c r="AC205" s="756"/>
    </row>
    <row r="206" spans="1:68" ht="14.25" customHeight="1" x14ac:dyDescent="0.25">
      <c r="A206" s="794" t="s">
        <v>114</v>
      </c>
      <c r="B206" s="768"/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768"/>
      <c r="Y206" s="768"/>
      <c r="Z206" s="768"/>
      <c r="AA206" s="757"/>
      <c r="AB206" s="757"/>
      <c r="AC206" s="757"/>
    </row>
    <row r="207" spans="1:68" ht="27" customHeight="1" x14ac:dyDescent="0.25">
      <c r="A207" s="54" t="s">
        <v>361</v>
      </c>
      <c r="B207" s="54" t="s">
        <v>362</v>
      </c>
      <c r="C207" s="31">
        <v>4301011450</v>
      </c>
      <c r="D207" s="765">
        <v>4680115881402</v>
      </c>
      <c r="E207" s="766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71"/>
      <c r="R207" s="771"/>
      <c r="S207" s="771"/>
      <c r="T207" s="772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customHeight="1" x14ac:dyDescent="0.25">
      <c r="A208" s="54" t="s">
        <v>364</v>
      </c>
      <c r="B208" s="54" t="s">
        <v>365</v>
      </c>
      <c r="C208" s="31">
        <v>4301011767</v>
      </c>
      <c r="D208" s="765">
        <v>4680115881396</v>
      </c>
      <c r="E208" s="766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71"/>
      <c r="R208" s="771"/>
      <c r="S208" s="771"/>
      <c r="T208" s="772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x14ac:dyDescent="0.2">
      <c r="A209" s="767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9"/>
      <c r="P209" s="788" t="s">
        <v>71</v>
      </c>
      <c r="Q209" s="785"/>
      <c r="R209" s="785"/>
      <c r="S209" s="785"/>
      <c r="T209" s="785"/>
      <c r="U209" s="785"/>
      <c r="V209" s="786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x14ac:dyDescent="0.2">
      <c r="A210" s="768"/>
      <c r="B210" s="768"/>
      <c r="C210" s="768"/>
      <c r="D210" s="768"/>
      <c r="E210" s="768"/>
      <c r="F210" s="768"/>
      <c r="G210" s="768"/>
      <c r="H210" s="768"/>
      <c r="I210" s="768"/>
      <c r="J210" s="768"/>
      <c r="K210" s="768"/>
      <c r="L210" s="768"/>
      <c r="M210" s="768"/>
      <c r="N210" s="768"/>
      <c r="O210" s="769"/>
      <c r="P210" s="788" t="s">
        <v>71</v>
      </c>
      <c r="Q210" s="785"/>
      <c r="R210" s="785"/>
      <c r="S210" s="785"/>
      <c r="T210" s="785"/>
      <c r="U210" s="785"/>
      <c r="V210" s="786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customHeight="1" x14ac:dyDescent="0.25">
      <c r="A211" s="794" t="s">
        <v>168</v>
      </c>
      <c r="B211" s="768"/>
      <c r="C211" s="768"/>
      <c r="D211" s="768"/>
      <c r="E211" s="768"/>
      <c r="F211" s="768"/>
      <c r="G211" s="768"/>
      <c r="H211" s="768"/>
      <c r="I211" s="768"/>
      <c r="J211" s="768"/>
      <c r="K211" s="768"/>
      <c r="L211" s="768"/>
      <c r="M211" s="768"/>
      <c r="N211" s="768"/>
      <c r="O211" s="768"/>
      <c r="P211" s="768"/>
      <c r="Q211" s="768"/>
      <c r="R211" s="768"/>
      <c r="S211" s="768"/>
      <c r="T211" s="768"/>
      <c r="U211" s="768"/>
      <c r="V211" s="768"/>
      <c r="W211" s="768"/>
      <c r="X211" s="768"/>
      <c r="Y211" s="768"/>
      <c r="Z211" s="768"/>
      <c r="AA211" s="757"/>
      <c r="AB211" s="757"/>
      <c r="AC211" s="757"/>
    </row>
    <row r="212" spans="1:68" ht="16.5" customHeight="1" x14ac:dyDescent="0.25">
      <c r="A212" s="54" t="s">
        <v>366</v>
      </c>
      <c r="B212" s="54" t="s">
        <v>367</v>
      </c>
      <c r="C212" s="31">
        <v>4301020262</v>
      </c>
      <c r="D212" s="765">
        <v>4680115882935</v>
      </c>
      <c r="E212" s="766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9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71"/>
      <c r="R212" s="771"/>
      <c r="S212" s="771"/>
      <c r="T212" s="772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customHeight="1" x14ac:dyDescent="0.25">
      <c r="A213" s="54" t="s">
        <v>369</v>
      </c>
      <c r="B213" s="54" t="s">
        <v>370</v>
      </c>
      <c r="C213" s="31">
        <v>4301020220</v>
      </c>
      <c r="D213" s="765">
        <v>4680115880764</v>
      </c>
      <c r="E213" s="766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11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71"/>
      <c r="R213" s="771"/>
      <c r="S213" s="771"/>
      <c r="T213" s="772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x14ac:dyDescent="0.2">
      <c r="A214" s="767"/>
      <c r="B214" s="768"/>
      <c r="C214" s="768"/>
      <c r="D214" s="768"/>
      <c r="E214" s="768"/>
      <c r="F214" s="768"/>
      <c r="G214" s="768"/>
      <c r="H214" s="768"/>
      <c r="I214" s="768"/>
      <c r="J214" s="768"/>
      <c r="K214" s="768"/>
      <c r="L214" s="768"/>
      <c r="M214" s="768"/>
      <c r="N214" s="768"/>
      <c r="O214" s="769"/>
      <c r="P214" s="788" t="s">
        <v>71</v>
      </c>
      <c r="Q214" s="785"/>
      <c r="R214" s="785"/>
      <c r="S214" s="785"/>
      <c r="T214" s="785"/>
      <c r="U214" s="785"/>
      <c r="V214" s="786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x14ac:dyDescent="0.2">
      <c r="A215" s="768"/>
      <c r="B215" s="768"/>
      <c r="C215" s="768"/>
      <c r="D215" s="768"/>
      <c r="E215" s="768"/>
      <c r="F215" s="768"/>
      <c r="G215" s="768"/>
      <c r="H215" s="768"/>
      <c r="I215" s="768"/>
      <c r="J215" s="768"/>
      <c r="K215" s="768"/>
      <c r="L215" s="768"/>
      <c r="M215" s="768"/>
      <c r="N215" s="768"/>
      <c r="O215" s="769"/>
      <c r="P215" s="788" t="s">
        <v>71</v>
      </c>
      <c r="Q215" s="785"/>
      <c r="R215" s="785"/>
      <c r="S215" s="785"/>
      <c r="T215" s="785"/>
      <c r="U215" s="785"/>
      <c r="V215" s="786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customHeight="1" x14ac:dyDescent="0.25">
      <c r="A216" s="794" t="s">
        <v>64</v>
      </c>
      <c r="B216" s="768"/>
      <c r="C216" s="768"/>
      <c r="D216" s="768"/>
      <c r="E216" s="768"/>
      <c r="F216" s="768"/>
      <c r="G216" s="768"/>
      <c r="H216" s="768"/>
      <c r="I216" s="768"/>
      <c r="J216" s="768"/>
      <c r="K216" s="768"/>
      <c r="L216" s="768"/>
      <c r="M216" s="768"/>
      <c r="N216" s="768"/>
      <c r="O216" s="768"/>
      <c r="P216" s="768"/>
      <c r="Q216" s="768"/>
      <c r="R216" s="768"/>
      <c r="S216" s="768"/>
      <c r="T216" s="768"/>
      <c r="U216" s="768"/>
      <c r="V216" s="768"/>
      <c r="W216" s="768"/>
      <c r="X216" s="768"/>
      <c r="Y216" s="768"/>
      <c r="Z216" s="768"/>
      <c r="AA216" s="757"/>
      <c r="AB216" s="757"/>
      <c r="AC216" s="757"/>
    </row>
    <row r="217" spans="1:68" ht="27" customHeight="1" x14ac:dyDescent="0.25">
      <c r="A217" s="54" t="s">
        <v>371</v>
      </c>
      <c r="B217" s="54" t="s">
        <v>372</v>
      </c>
      <c r="C217" s="31">
        <v>4301031224</v>
      </c>
      <c r="D217" s="765">
        <v>4680115882683</v>
      </c>
      <c r="E217" s="766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7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71"/>
      <c r="R217" s="771"/>
      <c r="S217" s="771"/>
      <c r="T217" s="772"/>
      <c r="U217" s="34"/>
      <c r="V217" s="34"/>
      <c r="W217" s="35" t="s">
        <v>69</v>
      </c>
      <c r="X217" s="761">
        <v>55</v>
      </c>
      <c r="Y217" s="762">
        <f t="shared" ref="Y217:Y224" si="36">IFERROR(IF(X217="",0,CEILING((X217/$H217),1)*$H217),"")</f>
        <v>59.400000000000006</v>
      </c>
      <c r="Z217" s="36">
        <f>IFERROR(IF(Y217=0,"",ROUNDUP(Y217/H217,0)*0.00902),"")</f>
        <v>9.9220000000000003E-2</v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57.138888888888886</v>
      </c>
      <c r="BN217" s="64">
        <f t="shared" ref="BN217:BN224" si="38">IFERROR(Y217*I217/H217,"0")</f>
        <v>61.71</v>
      </c>
      <c r="BO217" s="64">
        <f t="shared" ref="BO217:BO224" si="39">IFERROR(1/J217*(X217/H217),"0")</f>
        <v>7.716049382716049E-2</v>
      </c>
      <c r="BP217" s="64">
        <f t="shared" ref="BP217:BP224" si="40">IFERROR(1/J217*(Y217/H217),"0")</f>
        <v>8.3333333333333343E-2</v>
      </c>
    </row>
    <row r="218" spans="1:68" ht="27" customHeight="1" x14ac:dyDescent="0.25">
      <c r="A218" s="54" t="s">
        <v>374</v>
      </c>
      <c r="B218" s="54" t="s">
        <v>375</v>
      </c>
      <c r="C218" s="31">
        <v>4301031230</v>
      </c>
      <c r="D218" s="765">
        <v>4680115882690</v>
      </c>
      <c r="E218" s="766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7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71"/>
      <c r="R218" s="771"/>
      <c r="S218" s="771"/>
      <c r="T218" s="772"/>
      <c r="U218" s="34"/>
      <c r="V218" s="34"/>
      <c r="W218" s="35" t="s">
        <v>69</v>
      </c>
      <c r="X218" s="761">
        <v>30</v>
      </c>
      <c r="Y218" s="762">
        <f t="shared" si="36"/>
        <v>32.400000000000006</v>
      </c>
      <c r="Z218" s="36">
        <f>IFERROR(IF(Y218=0,"",ROUNDUP(Y218/H218,0)*0.00902),"")</f>
        <v>5.4120000000000001E-2</v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31.166666666666668</v>
      </c>
      <c r="BN218" s="64">
        <f t="shared" si="38"/>
        <v>33.660000000000004</v>
      </c>
      <c r="BO218" s="64">
        <f t="shared" si="39"/>
        <v>4.208754208754209E-2</v>
      </c>
      <c r="BP218" s="64">
        <f t="shared" si="40"/>
        <v>4.5454545454545463E-2</v>
      </c>
    </row>
    <row r="219" spans="1:68" ht="27" customHeight="1" x14ac:dyDescent="0.25">
      <c r="A219" s="54" t="s">
        <v>377</v>
      </c>
      <c r="B219" s="54" t="s">
        <v>378</v>
      </c>
      <c r="C219" s="31">
        <v>4301031220</v>
      </c>
      <c r="D219" s="765">
        <v>4680115882669</v>
      </c>
      <c r="E219" s="766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10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71"/>
      <c r="R219" s="771"/>
      <c r="S219" s="771"/>
      <c r="T219" s="772"/>
      <c r="U219" s="34"/>
      <c r="V219" s="34"/>
      <c r="W219" s="35" t="s">
        <v>69</v>
      </c>
      <c r="X219" s="761">
        <v>30</v>
      </c>
      <c r="Y219" s="762">
        <f t="shared" si="36"/>
        <v>32.400000000000006</v>
      </c>
      <c r="Z219" s="36">
        <f>IFERROR(IF(Y219=0,"",ROUNDUP(Y219/H219,0)*0.00902),"")</f>
        <v>5.4120000000000001E-2</v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31.166666666666668</v>
      </c>
      <c r="BN219" s="64">
        <f t="shared" si="38"/>
        <v>33.660000000000004</v>
      </c>
      <c r="BO219" s="64">
        <f t="shared" si="39"/>
        <v>4.208754208754209E-2</v>
      </c>
      <c r="BP219" s="64">
        <f t="shared" si="40"/>
        <v>4.5454545454545463E-2</v>
      </c>
    </row>
    <row r="220" spans="1:68" ht="27" customHeight="1" x14ac:dyDescent="0.25">
      <c r="A220" s="54" t="s">
        <v>380</v>
      </c>
      <c r="B220" s="54" t="s">
        <v>381</v>
      </c>
      <c r="C220" s="31">
        <v>4301031221</v>
      </c>
      <c r="D220" s="765">
        <v>4680115882676</v>
      </c>
      <c r="E220" s="766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71"/>
      <c r="R220" s="771"/>
      <c r="S220" s="771"/>
      <c r="T220" s="772"/>
      <c r="U220" s="34"/>
      <c r="V220" s="34"/>
      <c r="W220" s="35" t="s">
        <v>69</v>
      </c>
      <c r="X220" s="761">
        <v>25</v>
      </c>
      <c r="Y220" s="762">
        <f t="shared" si="36"/>
        <v>27</v>
      </c>
      <c r="Z220" s="36">
        <f>IFERROR(IF(Y220=0,"",ROUNDUP(Y220/H220,0)*0.00902),"")</f>
        <v>4.5100000000000001E-2</v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25.972222222222221</v>
      </c>
      <c r="BN220" s="64">
        <f t="shared" si="38"/>
        <v>28.049999999999997</v>
      </c>
      <c r="BO220" s="64">
        <f t="shared" si="39"/>
        <v>3.5072951739618406E-2</v>
      </c>
      <c r="BP220" s="64">
        <f t="shared" si="40"/>
        <v>3.787878787878788E-2</v>
      </c>
    </row>
    <row r="221" spans="1:68" ht="27" customHeight="1" x14ac:dyDescent="0.25">
      <c r="A221" s="54" t="s">
        <v>383</v>
      </c>
      <c r="B221" s="54" t="s">
        <v>384</v>
      </c>
      <c r="C221" s="31">
        <v>4301031223</v>
      </c>
      <c r="D221" s="765">
        <v>4680115884014</v>
      </c>
      <c r="E221" s="766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71"/>
      <c r="R221" s="771"/>
      <c r="S221" s="771"/>
      <c r="T221" s="772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385</v>
      </c>
      <c r="B222" s="54" t="s">
        <v>386</v>
      </c>
      <c r="C222" s="31">
        <v>4301031222</v>
      </c>
      <c r="D222" s="765">
        <v>4680115884007</v>
      </c>
      <c r="E222" s="766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9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71"/>
      <c r="R222" s="771"/>
      <c r="S222" s="771"/>
      <c r="T222" s="772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387</v>
      </c>
      <c r="B223" s="54" t="s">
        <v>388</v>
      </c>
      <c r="C223" s="31">
        <v>4301031229</v>
      </c>
      <c r="D223" s="765">
        <v>4680115884038</v>
      </c>
      <c r="E223" s="766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10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71"/>
      <c r="R223" s="771"/>
      <c r="S223" s="771"/>
      <c r="T223" s="772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389</v>
      </c>
      <c r="B224" s="54" t="s">
        <v>390</v>
      </c>
      <c r="C224" s="31">
        <v>4301031225</v>
      </c>
      <c r="D224" s="765">
        <v>4680115884021</v>
      </c>
      <c r="E224" s="766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1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71"/>
      <c r="R224" s="771"/>
      <c r="S224" s="771"/>
      <c r="T224" s="772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x14ac:dyDescent="0.2">
      <c r="A225" s="767"/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9"/>
      <c r="P225" s="788" t="s">
        <v>71</v>
      </c>
      <c r="Q225" s="785"/>
      <c r="R225" s="785"/>
      <c r="S225" s="785"/>
      <c r="T225" s="785"/>
      <c r="U225" s="785"/>
      <c r="V225" s="786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25.925925925925927</v>
      </c>
      <c r="Y225" s="763">
        <f>IFERROR(Y217/H217,"0")+IFERROR(Y218/H218,"0")+IFERROR(Y219/H219,"0")+IFERROR(Y220/H220,"0")+IFERROR(Y221/H221,"0")+IFERROR(Y222/H222,"0")+IFERROR(Y223/H223,"0")+IFERROR(Y224/H224,"0")</f>
        <v>28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0.25256000000000001</v>
      </c>
      <c r="AA225" s="764"/>
      <c r="AB225" s="764"/>
      <c r="AC225" s="764"/>
    </row>
    <row r="226" spans="1:68" x14ac:dyDescent="0.2">
      <c r="A226" s="768"/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9"/>
      <c r="P226" s="788" t="s">
        <v>71</v>
      </c>
      <c r="Q226" s="785"/>
      <c r="R226" s="785"/>
      <c r="S226" s="785"/>
      <c r="T226" s="785"/>
      <c r="U226" s="785"/>
      <c r="V226" s="786"/>
      <c r="W226" s="37" t="s">
        <v>69</v>
      </c>
      <c r="X226" s="763">
        <f>IFERROR(SUM(X217:X224),"0")</f>
        <v>140</v>
      </c>
      <c r="Y226" s="763">
        <f>IFERROR(SUM(Y217:Y224),"0")</f>
        <v>151.20000000000002</v>
      </c>
      <c r="Z226" s="37"/>
      <c r="AA226" s="764"/>
      <c r="AB226" s="764"/>
      <c r="AC226" s="764"/>
    </row>
    <row r="227" spans="1:68" ht="14.25" customHeight="1" x14ac:dyDescent="0.25">
      <c r="A227" s="794" t="s">
        <v>73</v>
      </c>
      <c r="B227" s="768"/>
      <c r="C227" s="768"/>
      <c r="D227" s="768"/>
      <c r="E227" s="768"/>
      <c r="F227" s="768"/>
      <c r="G227" s="768"/>
      <c r="H227" s="768"/>
      <c r="I227" s="768"/>
      <c r="J227" s="768"/>
      <c r="K227" s="768"/>
      <c r="L227" s="768"/>
      <c r="M227" s="768"/>
      <c r="N227" s="768"/>
      <c r="O227" s="768"/>
      <c r="P227" s="768"/>
      <c r="Q227" s="768"/>
      <c r="R227" s="768"/>
      <c r="S227" s="768"/>
      <c r="T227" s="768"/>
      <c r="U227" s="768"/>
      <c r="V227" s="768"/>
      <c r="W227" s="768"/>
      <c r="X227" s="768"/>
      <c r="Y227" s="768"/>
      <c r="Z227" s="768"/>
      <c r="AA227" s="757"/>
      <c r="AB227" s="757"/>
      <c r="AC227" s="757"/>
    </row>
    <row r="228" spans="1:68" ht="27" customHeight="1" x14ac:dyDescent="0.25">
      <c r="A228" s="54" t="s">
        <v>391</v>
      </c>
      <c r="B228" s="54" t="s">
        <v>392</v>
      </c>
      <c r="C228" s="31">
        <v>4301051408</v>
      </c>
      <c r="D228" s="765">
        <v>4680115881594</v>
      </c>
      <c r="E228" s="766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8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71"/>
      <c r="R228" s="771"/>
      <c r="S228" s="771"/>
      <c r="T228" s="772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customHeight="1" x14ac:dyDescent="0.25">
      <c r="A229" s="54" t="s">
        <v>394</v>
      </c>
      <c r="B229" s="54" t="s">
        <v>395</v>
      </c>
      <c r="C229" s="31">
        <v>4301051754</v>
      </c>
      <c r="D229" s="765">
        <v>4680115880962</v>
      </c>
      <c r="E229" s="766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10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71"/>
      <c r="R229" s="771"/>
      <c r="S229" s="771"/>
      <c r="T229" s="772"/>
      <c r="U229" s="34"/>
      <c r="V229" s="34"/>
      <c r="W229" s="35" t="s">
        <v>69</v>
      </c>
      <c r="X229" s="761">
        <v>15</v>
      </c>
      <c r="Y229" s="762">
        <f t="shared" si="41"/>
        <v>15.6</v>
      </c>
      <c r="Z229" s="36">
        <f>IFERROR(IF(Y229=0,"",ROUNDUP(Y229/H229,0)*0.02175),"")</f>
        <v>4.3499999999999997E-2</v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16.084615384615386</v>
      </c>
      <c r="BN229" s="64">
        <f t="shared" si="43"/>
        <v>16.728000000000002</v>
      </c>
      <c r="BO229" s="64">
        <f t="shared" si="44"/>
        <v>3.4340659340659337E-2</v>
      </c>
      <c r="BP229" s="64">
        <f t="shared" si="45"/>
        <v>3.5714285714285712E-2</v>
      </c>
    </row>
    <row r="230" spans="1:68" ht="27" customHeight="1" x14ac:dyDescent="0.25">
      <c r="A230" s="54" t="s">
        <v>397</v>
      </c>
      <c r="B230" s="54" t="s">
        <v>398</v>
      </c>
      <c r="C230" s="31">
        <v>4301051411</v>
      </c>
      <c r="D230" s="765">
        <v>4680115881617</v>
      </c>
      <c r="E230" s="766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112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71"/>
      <c r="R230" s="771"/>
      <c r="S230" s="771"/>
      <c r="T230" s="772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400</v>
      </c>
      <c r="B231" s="54" t="s">
        <v>401</v>
      </c>
      <c r="C231" s="31">
        <v>4301051632</v>
      </c>
      <c r="D231" s="765">
        <v>4680115880573</v>
      </c>
      <c r="E231" s="766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119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71"/>
      <c r="R231" s="771"/>
      <c r="S231" s="771"/>
      <c r="T231" s="772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customHeight="1" x14ac:dyDescent="0.25">
      <c r="A232" s="54" t="s">
        <v>403</v>
      </c>
      <c r="B232" s="54" t="s">
        <v>404</v>
      </c>
      <c r="C232" s="31">
        <v>4301051407</v>
      </c>
      <c r="D232" s="765">
        <v>4680115882195</v>
      </c>
      <c r="E232" s="766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10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71"/>
      <c r="R232" s="771"/>
      <c r="S232" s="771"/>
      <c r="T232" s="772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customHeight="1" x14ac:dyDescent="0.25">
      <c r="A233" s="54" t="s">
        <v>405</v>
      </c>
      <c r="B233" s="54" t="s">
        <v>406</v>
      </c>
      <c r="C233" s="31">
        <v>4301051752</v>
      </c>
      <c r="D233" s="765">
        <v>4680115882607</v>
      </c>
      <c r="E233" s="766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9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71"/>
      <c r="R233" s="771"/>
      <c r="S233" s="771"/>
      <c r="T233" s="772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408</v>
      </c>
      <c r="B234" s="54" t="s">
        <v>409</v>
      </c>
      <c r="C234" s="31">
        <v>4301051630</v>
      </c>
      <c r="D234" s="765">
        <v>4680115880092</v>
      </c>
      <c r="E234" s="766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11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71"/>
      <c r="R234" s="771"/>
      <c r="S234" s="771"/>
      <c r="T234" s="772"/>
      <c r="U234" s="34"/>
      <c r="V234" s="34"/>
      <c r="W234" s="35" t="s">
        <v>69</v>
      </c>
      <c r="X234" s="761">
        <v>22.5</v>
      </c>
      <c r="Y234" s="762">
        <f t="shared" si="41"/>
        <v>24</v>
      </c>
      <c r="Z234" s="36">
        <f t="shared" si="46"/>
        <v>7.5300000000000006E-2</v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25.050000000000004</v>
      </c>
      <c r="BN234" s="64">
        <f t="shared" si="43"/>
        <v>26.720000000000002</v>
      </c>
      <c r="BO234" s="64">
        <f t="shared" si="44"/>
        <v>6.0096153846153841E-2</v>
      </c>
      <c r="BP234" s="64">
        <f t="shared" si="45"/>
        <v>6.4102564102564097E-2</v>
      </c>
    </row>
    <row r="235" spans="1:68" ht="27" customHeight="1" x14ac:dyDescent="0.25">
      <c r="A235" s="54" t="s">
        <v>411</v>
      </c>
      <c r="B235" s="54" t="s">
        <v>412</v>
      </c>
      <c r="C235" s="31">
        <v>4301051631</v>
      </c>
      <c r="D235" s="765">
        <v>4680115880221</v>
      </c>
      <c r="E235" s="766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9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71"/>
      <c r="R235" s="771"/>
      <c r="S235" s="771"/>
      <c r="T235" s="772"/>
      <c r="U235" s="34"/>
      <c r="V235" s="34"/>
      <c r="W235" s="35" t="s">
        <v>69</v>
      </c>
      <c r="X235" s="761">
        <v>9</v>
      </c>
      <c r="Y235" s="762">
        <f t="shared" si="41"/>
        <v>9.6</v>
      </c>
      <c r="Z235" s="36">
        <f t="shared" si="46"/>
        <v>3.0120000000000001E-2</v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10.020000000000001</v>
      </c>
      <c r="BN235" s="64">
        <f t="shared" si="43"/>
        <v>10.688000000000001</v>
      </c>
      <c r="BO235" s="64">
        <f t="shared" si="44"/>
        <v>2.4038461538461536E-2</v>
      </c>
      <c r="BP235" s="64">
        <f t="shared" si="45"/>
        <v>2.564102564102564E-2</v>
      </c>
    </row>
    <row r="236" spans="1:68" ht="27" customHeight="1" x14ac:dyDescent="0.25">
      <c r="A236" s="54" t="s">
        <v>413</v>
      </c>
      <c r="B236" s="54" t="s">
        <v>414</v>
      </c>
      <c r="C236" s="31">
        <v>4301051749</v>
      </c>
      <c r="D236" s="765">
        <v>4680115882942</v>
      </c>
      <c r="E236" s="766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11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71"/>
      <c r="R236" s="771"/>
      <c r="S236" s="771"/>
      <c r="T236" s="772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415</v>
      </c>
      <c r="B237" s="54" t="s">
        <v>416</v>
      </c>
      <c r="C237" s="31">
        <v>4301051753</v>
      </c>
      <c r="D237" s="765">
        <v>4680115880504</v>
      </c>
      <c r="E237" s="766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11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71"/>
      <c r="R237" s="771"/>
      <c r="S237" s="771"/>
      <c r="T237" s="772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customHeight="1" x14ac:dyDescent="0.25">
      <c r="A238" s="54" t="s">
        <v>417</v>
      </c>
      <c r="B238" s="54" t="s">
        <v>418</v>
      </c>
      <c r="C238" s="31">
        <v>4301051410</v>
      </c>
      <c r="D238" s="765">
        <v>4680115882164</v>
      </c>
      <c r="E238" s="766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71"/>
      <c r="R238" s="771"/>
      <c r="S238" s="771"/>
      <c r="T238" s="772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x14ac:dyDescent="0.2">
      <c r="A239" s="767"/>
      <c r="B239" s="768"/>
      <c r="C239" s="768"/>
      <c r="D239" s="768"/>
      <c r="E239" s="768"/>
      <c r="F239" s="768"/>
      <c r="G239" s="768"/>
      <c r="H239" s="768"/>
      <c r="I239" s="768"/>
      <c r="J239" s="768"/>
      <c r="K239" s="768"/>
      <c r="L239" s="768"/>
      <c r="M239" s="768"/>
      <c r="N239" s="768"/>
      <c r="O239" s="769"/>
      <c r="P239" s="788" t="s">
        <v>71</v>
      </c>
      <c r="Q239" s="785"/>
      <c r="R239" s="785"/>
      <c r="S239" s="785"/>
      <c r="T239" s="785"/>
      <c r="U239" s="785"/>
      <c r="V239" s="786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15.048076923076923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16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0.14892</v>
      </c>
      <c r="AA239" s="764"/>
      <c r="AB239" s="764"/>
      <c r="AC239" s="764"/>
    </row>
    <row r="240" spans="1:68" x14ac:dyDescent="0.2">
      <c r="A240" s="768"/>
      <c r="B240" s="768"/>
      <c r="C240" s="768"/>
      <c r="D240" s="768"/>
      <c r="E240" s="768"/>
      <c r="F240" s="768"/>
      <c r="G240" s="768"/>
      <c r="H240" s="768"/>
      <c r="I240" s="768"/>
      <c r="J240" s="768"/>
      <c r="K240" s="768"/>
      <c r="L240" s="768"/>
      <c r="M240" s="768"/>
      <c r="N240" s="768"/>
      <c r="O240" s="769"/>
      <c r="P240" s="788" t="s">
        <v>71</v>
      </c>
      <c r="Q240" s="785"/>
      <c r="R240" s="785"/>
      <c r="S240" s="785"/>
      <c r="T240" s="785"/>
      <c r="U240" s="785"/>
      <c r="V240" s="786"/>
      <c r="W240" s="37" t="s">
        <v>69</v>
      </c>
      <c r="X240" s="763">
        <f>IFERROR(SUM(X228:X238),"0")</f>
        <v>46.5</v>
      </c>
      <c r="Y240" s="763">
        <f>IFERROR(SUM(Y228:Y238),"0")</f>
        <v>49.2</v>
      </c>
      <c r="Z240" s="37"/>
      <c r="AA240" s="764"/>
      <c r="AB240" s="764"/>
      <c r="AC240" s="764"/>
    </row>
    <row r="241" spans="1:68" ht="14.25" customHeight="1" x14ac:dyDescent="0.25">
      <c r="A241" s="794" t="s">
        <v>214</v>
      </c>
      <c r="B241" s="768"/>
      <c r="C241" s="768"/>
      <c r="D241" s="768"/>
      <c r="E241" s="768"/>
      <c r="F241" s="768"/>
      <c r="G241" s="768"/>
      <c r="H241" s="768"/>
      <c r="I241" s="768"/>
      <c r="J241" s="768"/>
      <c r="K241" s="768"/>
      <c r="L241" s="768"/>
      <c r="M241" s="768"/>
      <c r="N241" s="768"/>
      <c r="O241" s="768"/>
      <c r="P241" s="768"/>
      <c r="Q241" s="768"/>
      <c r="R241" s="768"/>
      <c r="S241" s="768"/>
      <c r="T241" s="768"/>
      <c r="U241" s="768"/>
      <c r="V241" s="768"/>
      <c r="W241" s="768"/>
      <c r="X241" s="768"/>
      <c r="Y241" s="768"/>
      <c r="Z241" s="768"/>
      <c r="AA241" s="757"/>
      <c r="AB241" s="757"/>
      <c r="AC241" s="757"/>
    </row>
    <row r="242" spans="1:68" ht="16.5" customHeight="1" x14ac:dyDescent="0.25">
      <c r="A242" s="54" t="s">
        <v>419</v>
      </c>
      <c r="B242" s="54" t="s">
        <v>420</v>
      </c>
      <c r="C242" s="31">
        <v>4301060360</v>
      </c>
      <c r="D242" s="765">
        <v>4680115882874</v>
      </c>
      <c r="E242" s="766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11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71"/>
      <c r="R242" s="771"/>
      <c r="S242" s="771"/>
      <c r="T242" s="772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customHeight="1" x14ac:dyDescent="0.25">
      <c r="A243" s="54" t="s">
        <v>419</v>
      </c>
      <c r="B243" s="54" t="s">
        <v>422</v>
      </c>
      <c r="C243" s="31">
        <v>4301060404</v>
      </c>
      <c r="D243" s="765">
        <v>4680115882874</v>
      </c>
      <c r="E243" s="766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98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71"/>
      <c r="R243" s="771"/>
      <c r="S243" s="771"/>
      <c r="T243" s="772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4301060359</v>
      </c>
      <c r="D244" s="765">
        <v>4680115884434</v>
      </c>
      <c r="E244" s="766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11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71"/>
      <c r="R244" s="771"/>
      <c r="S244" s="771"/>
      <c r="T244" s="772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427</v>
      </c>
      <c r="B245" s="54" t="s">
        <v>428</v>
      </c>
      <c r="C245" s="31">
        <v>4301060375</v>
      </c>
      <c r="D245" s="765">
        <v>4680115880818</v>
      </c>
      <c r="E245" s="766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110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71"/>
      <c r="R245" s="771"/>
      <c r="S245" s="771"/>
      <c r="T245" s="772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430</v>
      </c>
      <c r="B246" s="54" t="s">
        <v>431</v>
      </c>
      <c r="C246" s="31">
        <v>4301060389</v>
      </c>
      <c r="D246" s="765">
        <v>4680115880801</v>
      </c>
      <c r="E246" s="766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10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71"/>
      <c r="R246" s="771"/>
      <c r="S246" s="771"/>
      <c r="T246" s="772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67"/>
      <c r="B247" s="768"/>
      <c r="C247" s="768"/>
      <c r="D247" s="768"/>
      <c r="E247" s="768"/>
      <c r="F247" s="768"/>
      <c r="G247" s="768"/>
      <c r="H247" s="768"/>
      <c r="I247" s="768"/>
      <c r="J247" s="768"/>
      <c r="K247" s="768"/>
      <c r="L247" s="768"/>
      <c r="M247" s="768"/>
      <c r="N247" s="768"/>
      <c r="O247" s="769"/>
      <c r="P247" s="788" t="s">
        <v>71</v>
      </c>
      <c r="Q247" s="785"/>
      <c r="R247" s="785"/>
      <c r="S247" s="785"/>
      <c r="T247" s="785"/>
      <c r="U247" s="785"/>
      <c r="V247" s="786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x14ac:dyDescent="0.2">
      <c r="A248" s="768"/>
      <c r="B248" s="768"/>
      <c r="C248" s="768"/>
      <c r="D248" s="768"/>
      <c r="E248" s="768"/>
      <c r="F248" s="768"/>
      <c r="G248" s="768"/>
      <c r="H248" s="768"/>
      <c r="I248" s="768"/>
      <c r="J248" s="768"/>
      <c r="K248" s="768"/>
      <c r="L248" s="768"/>
      <c r="M248" s="768"/>
      <c r="N248" s="768"/>
      <c r="O248" s="769"/>
      <c r="P248" s="788" t="s">
        <v>71</v>
      </c>
      <c r="Q248" s="785"/>
      <c r="R248" s="785"/>
      <c r="S248" s="785"/>
      <c r="T248" s="785"/>
      <c r="U248" s="785"/>
      <c r="V248" s="786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customHeight="1" x14ac:dyDescent="0.25">
      <c r="A249" s="790" t="s">
        <v>433</v>
      </c>
      <c r="B249" s="768"/>
      <c r="C249" s="768"/>
      <c r="D249" s="768"/>
      <c r="E249" s="768"/>
      <c r="F249" s="768"/>
      <c r="G249" s="768"/>
      <c r="H249" s="768"/>
      <c r="I249" s="768"/>
      <c r="J249" s="768"/>
      <c r="K249" s="768"/>
      <c r="L249" s="768"/>
      <c r="M249" s="768"/>
      <c r="N249" s="768"/>
      <c r="O249" s="768"/>
      <c r="P249" s="768"/>
      <c r="Q249" s="768"/>
      <c r="R249" s="768"/>
      <c r="S249" s="768"/>
      <c r="T249" s="768"/>
      <c r="U249" s="768"/>
      <c r="V249" s="768"/>
      <c r="W249" s="768"/>
      <c r="X249" s="768"/>
      <c r="Y249" s="768"/>
      <c r="Z249" s="768"/>
      <c r="AA249" s="756"/>
      <c r="AB249" s="756"/>
      <c r="AC249" s="756"/>
    </row>
    <row r="250" spans="1:68" ht="14.25" customHeight="1" x14ac:dyDescent="0.25">
      <c r="A250" s="794" t="s">
        <v>114</v>
      </c>
      <c r="B250" s="768"/>
      <c r="C250" s="768"/>
      <c r="D250" s="768"/>
      <c r="E250" s="768"/>
      <c r="F250" s="768"/>
      <c r="G250" s="768"/>
      <c r="H250" s="768"/>
      <c r="I250" s="768"/>
      <c r="J250" s="768"/>
      <c r="K250" s="768"/>
      <c r="L250" s="768"/>
      <c r="M250" s="768"/>
      <c r="N250" s="768"/>
      <c r="O250" s="768"/>
      <c r="P250" s="768"/>
      <c r="Q250" s="768"/>
      <c r="R250" s="768"/>
      <c r="S250" s="768"/>
      <c r="T250" s="768"/>
      <c r="U250" s="768"/>
      <c r="V250" s="768"/>
      <c r="W250" s="768"/>
      <c r="X250" s="768"/>
      <c r="Y250" s="768"/>
      <c r="Z250" s="768"/>
      <c r="AA250" s="757"/>
      <c r="AB250" s="757"/>
      <c r="AC250" s="757"/>
    </row>
    <row r="251" spans="1:68" ht="27" customHeight="1" x14ac:dyDescent="0.25">
      <c r="A251" s="54" t="s">
        <v>434</v>
      </c>
      <c r="B251" s="54" t="s">
        <v>435</v>
      </c>
      <c r="C251" s="31">
        <v>4301011717</v>
      </c>
      <c r="D251" s="765">
        <v>4680115884274</v>
      </c>
      <c r="E251" s="766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71"/>
      <c r="R251" s="771"/>
      <c r="S251" s="771"/>
      <c r="T251" s="772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434</v>
      </c>
      <c r="B252" s="54" t="s">
        <v>437</v>
      </c>
      <c r="C252" s="31">
        <v>4301011945</v>
      </c>
      <c r="D252" s="765">
        <v>4680115884274</v>
      </c>
      <c r="E252" s="766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117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71"/>
      <c r="R252" s="771"/>
      <c r="S252" s="771"/>
      <c r="T252" s="772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439</v>
      </c>
      <c r="B253" s="54" t="s">
        <v>440</v>
      </c>
      <c r="C253" s="31">
        <v>4301011719</v>
      </c>
      <c r="D253" s="765">
        <v>4680115884298</v>
      </c>
      <c r="E253" s="766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84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71"/>
      <c r="R253" s="771"/>
      <c r="S253" s="771"/>
      <c r="T253" s="772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442</v>
      </c>
      <c r="B254" s="54" t="s">
        <v>443</v>
      </c>
      <c r="C254" s="31">
        <v>4301011733</v>
      </c>
      <c r="D254" s="765">
        <v>4680115884250</v>
      </c>
      <c r="E254" s="766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9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71"/>
      <c r="R254" s="771"/>
      <c r="S254" s="771"/>
      <c r="T254" s="772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445</v>
      </c>
      <c r="C255" s="31">
        <v>4301011944</v>
      </c>
      <c r="D255" s="765">
        <v>4680115884250</v>
      </c>
      <c r="E255" s="766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110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71"/>
      <c r="R255" s="771"/>
      <c r="S255" s="771"/>
      <c r="T255" s="772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446</v>
      </c>
      <c r="B256" s="54" t="s">
        <v>447</v>
      </c>
      <c r="C256" s="31">
        <v>4301011718</v>
      </c>
      <c r="D256" s="765">
        <v>4680115884281</v>
      </c>
      <c r="E256" s="766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5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71"/>
      <c r="R256" s="771"/>
      <c r="S256" s="771"/>
      <c r="T256" s="772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448</v>
      </c>
      <c r="B257" s="54" t="s">
        <v>449</v>
      </c>
      <c r="C257" s="31">
        <v>4301011720</v>
      </c>
      <c r="D257" s="765">
        <v>4680115884199</v>
      </c>
      <c r="E257" s="766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94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71"/>
      <c r="R257" s="771"/>
      <c r="S257" s="771"/>
      <c r="T257" s="772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450</v>
      </c>
      <c r="B258" s="54" t="s">
        <v>451</v>
      </c>
      <c r="C258" s="31">
        <v>4301011716</v>
      </c>
      <c r="D258" s="765">
        <v>4680115884267</v>
      </c>
      <c r="E258" s="766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10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71"/>
      <c r="R258" s="771"/>
      <c r="S258" s="771"/>
      <c r="T258" s="772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767"/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9"/>
      <c r="P259" s="788" t="s">
        <v>71</v>
      </c>
      <c r="Q259" s="785"/>
      <c r="R259" s="785"/>
      <c r="S259" s="785"/>
      <c r="T259" s="785"/>
      <c r="U259" s="785"/>
      <c r="V259" s="786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x14ac:dyDescent="0.2">
      <c r="A260" s="768"/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9"/>
      <c r="P260" s="788" t="s">
        <v>71</v>
      </c>
      <c r="Q260" s="785"/>
      <c r="R260" s="785"/>
      <c r="S260" s="785"/>
      <c r="T260" s="785"/>
      <c r="U260" s="785"/>
      <c r="V260" s="786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customHeight="1" x14ac:dyDescent="0.25">
      <c r="A261" s="790" t="s">
        <v>453</v>
      </c>
      <c r="B261" s="768"/>
      <c r="C261" s="768"/>
      <c r="D261" s="768"/>
      <c r="E261" s="768"/>
      <c r="F261" s="768"/>
      <c r="G261" s="768"/>
      <c r="H261" s="768"/>
      <c r="I261" s="768"/>
      <c r="J261" s="768"/>
      <c r="K261" s="768"/>
      <c r="L261" s="768"/>
      <c r="M261" s="768"/>
      <c r="N261" s="768"/>
      <c r="O261" s="768"/>
      <c r="P261" s="768"/>
      <c r="Q261" s="768"/>
      <c r="R261" s="768"/>
      <c r="S261" s="768"/>
      <c r="T261" s="768"/>
      <c r="U261" s="768"/>
      <c r="V261" s="768"/>
      <c r="W261" s="768"/>
      <c r="X261" s="768"/>
      <c r="Y261" s="768"/>
      <c r="Z261" s="768"/>
      <c r="AA261" s="756"/>
      <c r="AB261" s="756"/>
      <c r="AC261" s="756"/>
    </row>
    <row r="262" spans="1:68" ht="14.25" customHeight="1" x14ac:dyDescent="0.25">
      <c r="A262" s="794" t="s">
        <v>114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757"/>
      <c r="AB262" s="757"/>
      <c r="AC262" s="757"/>
    </row>
    <row r="263" spans="1:68" ht="27" customHeight="1" x14ac:dyDescent="0.25">
      <c r="A263" s="54" t="s">
        <v>454</v>
      </c>
      <c r="B263" s="54" t="s">
        <v>455</v>
      </c>
      <c r="C263" s="31">
        <v>4301011826</v>
      </c>
      <c r="D263" s="765">
        <v>4680115884137</v>
      </c>
      <c r="E263" s="766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8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71"/>
      <c r="R263" s="771"/>
      <c r="S263" s="771"/>
      <c r="T263" s="772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454</v>
      </c>
      <c r="B264" s="54" t="s">
        <v>457</v>
      </c>
      <c r="C264" s="31">
        <v>4301011942</v>
      </c>
      <c r="D264" s="765">
        <v>4680115884137</v>
      </c>
      <c r="E264" s="766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10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71"/>
      <c r="R264" s="771"/>
      <c r="S264" s="771"/>
      <c r="T264" s="772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458</v>
      </c>
      <c r="B265" s="54" t="s">
        <v>459</v>
      </c>
      <c r="C265" s="31">
        <v>4301011724</v>
      </c>
      <c r="D265" s="765">
        <v>4680115884236</v>
      </c>
      <c r="E265" s="766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11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71"/>
      <c r="R265" s="771"/>
      <c r="S265" s="771"/>
      <c r="T265" s="772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4301011721</v>
      </c>
      <c r="D266" s="765">
        <v>4680115884175</v>
      </c>
      <c r="E266" s="766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116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71"/>
      <c r="R266" s="771"/>
      <c r="S266" s="771"/>
      <c r="T266" s="772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461</v>
      </c>
      <c r="B267" s="54" t="s">
        <v>464</v>
      </c>
      <c r="C267" s="31">
        <v>4301011941</v>
      </c>
      <c r="D267" s="765">
        <v>4680115884175</v>
      </c>
      <c r="E267" s="766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1031" t="s">
        <v>465</v>
      </c>
      <c r="Q267" s="771"/>
      <c r="R267" s="771"/>
      <c r="S267" s="771"/>
      <c r="T267" s="772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4301011824</v>
      </c>
      <c r="D268" s="765">
        <v>4680115884144</v>
      </c>
      <c r="E268" s="766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112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71"/>
      <c r="R268" s="771"/>
      <c r="S268" s="771"/>
      <c r="T268" s="772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customHeight="1" x14ac:dyDescent="0.25">
      <c r="A269" s="54" t="s">
        <v>468</v>
      </c>
      <c r="B269" s="54" t="s">
        <v>469</v>
      </c>
      <c r="C269" s="31">
        <v>4301011963</v>
      </c>
      <c r="D269" s="765">
        <v>4680115885288</v>
      </c>
      <c r="E269" s="766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71"/>
      <c r="R269" s="771"/>
      <c r="S269" s="771"/>
      <c r="T269" s="772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471</v>
      </c>
      <c r="B270" s="54" t="s">
        <v>472</v>
      </c>
      <c r="C270" s="31">
        <v>4301011726</v>
      </c>
      <c r="D270" s="765">
        <v>4680115884182</v>
      </c>
      <c r="E270" s="766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8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71"/>
      <c r="R270" s="771"/>
      <c r="S270" s="771"/>
      <c r="T270" s="772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473</v>
      </c>
      <c r="B271" s="54" t="s">
        <v>474</v>
      </c>
      <c r="C271" s="31">
        <v>4301011722</v>
      </c>
      <c r="D271" s="765">
        <v>4680115884205</v>
      </c>
      <c r="E271" s="766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114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71"/>
      <c r="R271" s="771"/>
      <c r="S271" s="771"/>
      <c r="T271" s="772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x14ac:dyDescent="0.2">
      <c r="A272" s="767"/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9"/>
      <c r="P272" s="788" t="s">
        <v>71</v>
      </c>
      <c r="Q272" s="785"/>
      <c r="R272" s="785"/>
      <c r="S272" s="785"/>
      <c r="T272" s="785"/>
      <c r="U272" s="785"/>
      <c r="V272" s="786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x14ac:dyDescent="0.2">
      <c r="A273" s="768"/>
      <c r="B273" s="768"/>
      <c r="C273" s="768"/>
      <c r="D273" s="768"/>
      <c r="E273" s="768"/>
      <c r="F273" s="768"/>
      <c r="G273" s="768"/>
      <c r="H273" s="768"/>
      <c r="I273" s="768"/>
      <c r="J273" s="768"/>
      <c r="K273" s="768"/>
      <c r="L273" s="768"/>
      <c r="M273" s="768"/>
      <c r="N273" s="768"/>
      <c r="O273" s="769"/>
      <c r="P273" s="788" t="s">
        <v>71</v>
      </c>
      <c r="Q273" s="785"/>
      <c r="R273" s="785"/>
      <c r="S273" s="785"/>
      <c r="T273" s="785"/>
      <c r="U273" s="785"/>
      <c r="V273" s="786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customHeight="1" x14ac:dyDescent="0.25">
      <c r="A274" s="794" t="s">
        <v>168</v>
      </c>
      <c r="B274" s="768"/>
      <c r="C274" s="768"/>
      <c r="D274" s="768"/>
      <c r="E274" s="768"/>
      <c r="F274" s="768"/>
      <c r="G274" s="768"/>
      <c r="H274" s="768"/>
      <c r="I274" s="768"/>
      <c r="J274" s="768"/>
      <c r="K274" s="768"/>
      <c r="L274" s="768"/>
      <c r="M274" s="768"/>
      <c r="N274" s="768"/>
      <c r="O274" s="768"/>
      <c r="P274" s="768"/>
      <c r="Q274" s="768"/>
      <c r="R274" s="768"/>
      <c r="S274" s="768"/>
      <c r="T274" s="768"/>
      <c r="U274" s="768"/>
      <c r="V274" s="768"/>
      <c r="W274" s="768"/>
      <c r="X274" s="768"/>
      <c r="Y274" s="768"/>
      <c r="Z274" s="768"/>
      <c r="AA274" s="757"/>
      <c r="AB274" s="757"/>
      <c r="AC274" s="757"/>
    </row>
    <row r="275" spans="1:68" ht="27" customHeight="1" x14ac:dyDescent="0.25">
      <c r="A275" s="54" t="s">
        <v>475</v>
      </c>
      <c r="B275" s="54" t="s">
        <v>476</v>
      </c>
      <c r="C275" s="31">
        <v>4301020340</v>
      </c>
      <c r="D275" s="765">
        <v>4680115885721</v>
      </c>
      <c r="E275" s="766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1175" t="s">
        <v>477</v>
      </c>
      <c r="Q275" s="771"/>
      <c r="R275" s="771"/>
      <c r="S275" s="771"/>
      <c r="T275" s="772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767"/>
      <c r="B276" s="768"/>
      <c r="C276" s="768"/>
      <c r="D276" s="768"/>
      <c r="E276" s="768"/>
      <c r="F276" s="768"/>
      <c r="G276" s="768"/>
      <c r="H276" s="768"/>
      <c r="I276" s="768"/>
      <c r="J276" s="768"/>
      <c r="K276" s="768"/>
      <c r="L276" s="768"/>
      <c r="M276" s="768"/>
      <c r="N276" s="768"/>
      <c r="O276" s="769"/>
      <c r="P276" s="788" t="s">
        <v>71</v>
      </c>
      <c r="Q276" s="785"/>
      <c r="R276" s="785"/>
      <c r="S276" s="785"/>
      <c r="T276" s="785"/>
      <c r="U276" s="785"/>
      <c r="V276" s="786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x14ac:dyDescent="0.2">
      <c r="A277" s="768"/>
      <c r="B277" s="768"/>
      <c r="C277" s="768"/>
      <c r="D277" s="768"/>
      <c r="E277" s="768"/>
      <c r="F277" s="768"/>
      <c r="G277" s="768"/>
      <c r="H277" s="768"/>
      <c r="I277" s="768"/>
      <c r="J277" s="768"/>
      <c r="K277" s="768"/>
      <c r="L277" s="768"/>
      <c r="M277" s="768"/>
      <c r="N277" s="768"/>
      <c r="O277" s="769"/>
      <c r="P277" s="788" t="s">
        <v>71</v>
      </c>
      <c r="Q277" s="785"/>
      <c r="R277" s="785"/>
      <c r="S277" s="785"/>
      <c r="T277" s="785"/>
      <c r="U277" s="785"/>
      <c r="V277" s="786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customHeight="1" x14ac:dyDescent="0.25">
      <c r="A278" s="790" t="s">
        <v>479</v>
      </c>
      <c r="B278" s="768"/>
      <c r="C278" s="768"/>
      <c r="D278" s="768"/>
      <c r="E278" s="768"/>
      <c r="F278" s="768"/>
      <c r="G278" s="768"/>
      <c r="H278" s="768"/>
      <c r="I278" s="768"/>
      <c r="J278" s="768"/>
      <c r="K278" s="768"/>
      <c r="L278" s="768"/>
      <c r="M278" s="768"/>
      <c r="N278" s="768"/>
      <c r="O278" s="768"/>
      <c r="P278" s="768"/>
      <c r="Q278" s="768"/>
      <c r="R278" s="768"/>
      <c r="S278" s="768"/>
      <c r="T278" s="768"/>
      <c r="U278" s="768"/>
      <c r="V278" s="768"/>
      <c r="W278" s="768"/>
      <c r="X278" s="768"/>
      <c r="Y278" s="768"/>
      <c r="Z278" s="768"/>
      <c r="AA278" s="756"/>
      <c r="AB278" s="756"/>
      <c r="AC278" s="756"/>
    </row>
    <row r="279" spans="1:68" ht="14.25" customHeight="1" x14ac:dyDescent="0.25">
      <c r="A279" s="794" t="s">
        <v>114</v>
      </c>
      <c r="B279" s="768"/>
      <c r="C279" s="768"/>
      <c r="D279" s="768"/>
      <c r="E279" s="768"/>
      <c r="F279" s="768"/>
      <c r="G279" s="768"/>
      <c r="H279" s="768"/>
      <c r="I279" s="768"/>
      <c r="J279" s="768"/>
      <c r="K279" s="768"/>
      <c r="L279" s="768"/>
      <c r="M279" s="768"/>
      <c r="N279" s="768"/>
      <c r="O279" s="768"/>
      <c r="P279" s="768"/>
      <c r="Q279" s="768"/>
      <c r="R279" s="768"/>
      <c r="S279" s="768"/>
      <c r="T279" s="768"/>
      <c r="U279" s="768"/>
      <c r="V279" s="768"/>
      <c r="W279" s="768"/>
      <c r="X279" s="768"/>
      <c r="Y279" s="768"/>
      <c r="Z279" s="768"/>
      <c r="AA279" s="757"/>
      <c r="AB279" s="757"/>
      <c r="AC279" s="757"/>
    </row>
    <row r="280" spans="1:68" ht="27" customHeight="1" x14ac:dyDescent="0.25">
      <c r="A280" s="54" t="s">
        <v>480</v>
      </c>
      <c r="B280" s="54" t="s">
        <v>481</v>
      </c>
      <c r="C280" s="31">
        <v>4301011322</v>
      </c>
      <c r="D280" s="765">
        <v>4607091387452</v>
      </c>
      <c r="E280" s="766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106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71"/>
      <c r="R280" s="771"/>
      <c r="S280" s="771"/>
      <c r="T280" s="772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customHeight="1" x14ac:dyDescent="0.25">
      <c r="A281" s="54" t="s">
        <v>483</v>
      </c>
      <c r="B281" s="54" t="s">
        <v>484</v>
      </c>
      <c r="C281" s="31">
        <v>4301011855</v>
      </c>
      <c r="D281" s="765">
        <v>4680115885837</v>
      </c>
      <c r="E281" s="766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71"/>
      <c r="R281" s="771"/>
      <c r="S281" s="771"/>
      <c r="T281" s="772"/>
      <c r="U281" s="34"/>
      <c r="V281" s="34"/>
      <c r="W281" s="35" t="s">
        <v>69</v>
      </c>
      <c r="X281" s="761">
        <v>75</v>
      </c>
      <c r="Y281" s="762">
        <f t="shared" si="57"/>
        <v>75.600000000000009</v>
      </c>
      <c r="Z281" s="36">
        <f>IFERROR(IF(Y281=0,"",ROUNDUP(Y281/H281,0)*0.02175),"")</f>
        <v>0.15225</v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78.333333333333329</v>
      </c>
      <c r="BN281" s="64">
        <f t="shared" si="59"/>
        <v>78.959999999999994</v>
      </c>
      <c r="BO281" s="64">
        <f t="shared" si="60"/>
        <v>0.12400793650793648</v>
      </c>
      <c r="BP281" s="64">
        <f t="shared" si="61"/>
        <v>0.125</v>
      </c>
    </row>
    <row r="282" spans="1:68" ht="27" customHeight="1" x14ac:dyDescent="0.25">
      <c r="A282" s="54" t="s">
        <v>486</v>
      </c>
      <c r="B282" s="54" t="s">
        <v>487</v>
      </c>
      <c r="C282" s="31">
        <v>4301011910</v>
      </c>
      <c r="D282" s="765">
        <v>4680115885806</v>
      </c>
      <c r="E282" s="766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904" t="s">
        <v>488</v>
      </c>
      <c r="Q282" s="771"/>
      <c r="R282" s="771"/>
      <c r="S282" s="771"/>
      <c r="T282" s="772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customHeight="1" x14ac:dyDescent="0.25">
      <c r="A283" s="54" t="s">
        <v>486</v>
      </c>
      <c r="B283" s="54" t="s">
        <v>490</v>
      </c>
      <c r="C283" s="31">
        <v>4301011850</v>
      </c>
      <c r="D283" s="765">
        <v>4680115885806</v>
      </c>
      <c r="E283" s="766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104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71"/>
      <c r="R283" s="771"/>
      <c r="S283" s="771"/>
      <c r="T283" s="772"/>
      <c r="U283" s="34"/>
      <c r="V283" s="34"/>
      <c r="W283" s="35" t="s">
        <v>69</v>
      </c>
      <c r="X283" s="761">
        <v>230</v>
      </c>
      <c r="Y283" s="762">
        <f t="shared" si="57"/>
        <v>237.60000000000002</v>
      </c>
      <c r="Z283" s="36">
        <f>IFERROR(IF(Y283=0,"",ROUNDUP(Y283/H283,0)*0.02175),"")</f>
        <v>0.47849999999999998</v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240.22222222222217</v>
      </c>
      <c r="BN283" s="64">
        <f t="shared" si="59"/>
        <v>248.16</v>
      </c>
      <c r="BO283" s="64">
        <f t="shared" si="60"/>
        <v>0.38029100529100524</v>
      </c>
      <c r="BP283" s="64">
        <f t="shared" si="61"/>
        <v>0.39285714285714285</v>
      </c>
    </row>
    <row r="284" spans="1:68" ht="37.5" customHeight="1" x14ac:dyDescent="0.25">
      <c r="A284" s="54" t="s">
        <v>492</v>
      </c>
      <c r="B284" s="54" t="s">
        <v>493</v>
      </c>
      <c r="C284" s="31">
        <v>4301011313</v>
      </c>
      <c r="D284" s="765">
        <v>4607091385984</v>
      </c>
      <c r="E284" s="766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11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71"/>
      <c r="R284" s="771"/>
      <c r="S284" s="771"/>
      <c r="T284" s="772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customHeight="1" x14ac:dyDescent="0.25">
      <c r="A285" s="54" t="s">
        <v>495</v>
      </c>
      <c r="B285" s="54" t="s">
        <v>496</v>
      </c>
      <c r="C285" s="31">
        <v>4301011853</v>
      </c>
      <c r="D285" s="765">
        <v>4680115885851</v>
      </c>
      <c r="E285" s="766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103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71"/>
      <c r="R285" s="771"/>
      <c r="S285" s="771"/>
      <c r="T285" s="772"/>
      <c r="U285" s="34"/>
      <c r="V285" s="34"/>
      <c r="W285" s="35" t="s">
        <v>69</v>
      </c>
      <c r="X285" s="761">
        <v>40</v>
      </c>
      <c r="Y285" s="762">
        <f t="shared" si="57"/>
        <v>43.2</v>
      </c>
      <c r="Z285" s="36">
        <f>IFERROR(IF(Y285=0,"",ROUNDUP(Y285/H285,0)*0.02175),"")</f>
        <v>8.6999999999999994E-2</v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41.777777777777771</v>
      </c>
      <c r="BN285" s="64">
        <f t="shared" si="59"/>
        <v>45.12</v>
      </c>
      <c r="BO285" s="64">
        <f t="shared" si="60"/>
        <v>6.613756613756612E-2</v>
      </c>
      <c r="BP285" s="64">
        <f t="shared" si="61"/>
        <v>7.1428571428571425E-2</v>
      </c>
    </row>
    <row r="286" spans="1:68" ht="27" customHeight="1" x14ac:dyDescent="0.25">
      <c r="A286" s="54" t="s">
        <v>498</v>
      </c>
      <c r="B286" s="54" t="s">
        <v>499</v>
      </c>
      <c r="C286" s="31">
        <v>4301011319</v>
      </c>
      <c r="D286" s="765">
        <v>4607091387469</v>
      </c>
      <c r="E286" s="766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109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71"/>
      <c r="R286" s="771"/>
      <c r="S286" s="771"/>
      <c r="T286" s="772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customHeight="1" x14ac:dyDescent="0.25">
      <c r="A287" s="54" t="s">
        <v>501</v>
      </c>
      <c r="B287" s="54" t="s">
        <v>502</v>
      </c>
      <c r="C287" s="31">
        <v>4301011852</v>
      </c>
      <c r="D287" s="765">
        <v>4680115885844</v>
      </c>
      <c r="E287" s="766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10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71"/>
      <c r="R287" s="771"/>
      <c r="S287" s="771"/>
      <c r="T287" s="772"/>
      <c r="U287" s="34"/>
      <c r="V287" s="34"/>
      <c r="W287" s="35" t="s">
        <v>69</v>
      </c>
      <c r="X287" s="761">
        <v>20</v>
      </c>
      <c r="Y287" s="762">
        <f t="shared" si="57"/>
        <v>20</v>
      </c>
      <c r="Z287" s="36">
        <f>IFERROR(IF(Y287=0,"",ROUNDUP(Y287/H287,0)*0.00902),"")</f>
        <v>4.5100000000000001E-2</v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21.05</v>
      </c>
      <c r="BN287" s="64">
        <f t="shared" si="59"/>
        <v>21.05</v>
      </c>
      <c r="BO287" s="64">
        <f t="shared" si="60"/>
        <v>3.787878787878788E-2</v>
      </c>
      <c r="BP287" s="64">
        <f t="shared" si="61"/>
        <v>3.787878787878788E-2</v>
      </c>
    </row>
    <row r="288" spans="1:68" ht="27" customHeight="1" x14ac:dyDescent="0.25">
      <c r="A288" s="54" t="s">
        <v>503</v>
      </c>
      <c r="B288" s="54" t="s">
        <v>504</v>
      </c>
      <c r="C288" s="31">
        <v>4301011316</v>
      </c>
      <c r="D288" s="765">
        <v>4607091387438</v>
      </c>
      <c r="E288" s="766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8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71"/>
      <c r="R288" s="771"/>
      <c r="S288" s="771"/>
      <c r="T288" s="772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customHeight="1" x14ac:dyDescent="0.25">
      <c r="A289" s="54" t="s">
        <v>506</v>
      </c>
      <c r="B289" s="54" t="s">
        <v>507</v>
      </c>
      <c r="C289" s="31">
        <v>4301011851</v>
      </c>
      <c r="D289" s="765">
        <v>4680115885820</v>
      </c>
      <c r="E289" s="766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108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71"/>
      <c r="R289" s="771"/>
      <c r="S289" s="771"/>
      <c r="T289" s="772"/>
      <c r="U289" s="34"/>
      <c r="V289" s="34"/>
      <c r="W289" s="35" t="s">
        <v>69</v>
      </c>
      <c r="X289" s="761">
        <v>36</v>
      </c>
      <c r="Y289" s="762">
        <f t="shared" si="57"/>
        <v>36</v>
      </c>
      <c r="Z289" s="36">
        <f>IFERROR(IF(Y289=0,"",ROUNDUP(Y289/H289,0)*0.00902),"")</f>
        <v>8.1180000000000002E-2</v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37.89</v>
      </c>
      <c r="BN289" s="64">
        <f t="shared" si="59"/>
        <v>37.89</v>
      </c>
      <c r="BO289" s="64">
        <f t="shared" si="60"/>
        <v>6.8181818181818177E-2</v>
      </c>
      <c r="BP289" s="64">
        <f t="shared" si="61"/>
        <v>6.8181818181818177E-2</v>
      </c>
    </row>
    <row r="290" spans="1:68" x14ac:dyDescent="0.2">
      <c r="A290" s="767"/>
      <c r="B290" s="768"/>
      <c r="C290" s="768"/>
      <c r="D290" s="768"/>
      <c r="E290" s="768"/>
      <c r="F290" s="768"/>
      <c r="G290" s="768"/>
      <c r="H290" s="768"/>
      <c r="I290" s="768"/>
      <c r="J290" s="768"/>
      <c r="K290" s="768"/>
      <c r="L290" s="768"/>
      <c r="M290" s="768"/>
      <c r="N290" s="768"/>
      <c r="O290" s="769"/>
      <c r="P290" s="788" t="s">
        <v>71</v>
      </c>
      <c r="Q290" s="785"/>
      <c r="R290" s="785"/>
      <c r="S290" s="785"/>
      <c r="T290" s="785"/>
      <c r="U290" s="785"/>
      <c r="V290" s="786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45.944444444444443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47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0.84402999999999995</v>
      </c>
      <c r="AA290" s="764"/>
      <c r="AB290" s="764"/>
      <c r="AC290" s="764"/>
    </row>
    <row r="291" spans="1:68" x14ac:dyDescent="0.2">
      <c r="A291" s="768"/>
      <c r="B291" s="768"/>
      <c r="C291" s="768"/>
      <c r="D291" s="768"/>
      <c r="E291" s="768"/>
      <c r="F291" s="768"/>
      <c r="G291" s="768"/>
      <c r="H291" s="768"/>
      <c r="I291" s="768"/>
      <c r="J291" s="768"/>
      <c r="K291" s="768"/>
      <c r="L291" s="768"/>
      <c r="M291" s="768"/>
      <c r="N291" s="768"/>
      <c r="O291" s="769"/>
      <c r="P291" s="788" t="s">
        <v>71</v>
      </c>
      <c r="Q291" s="785"/>
      <c r="R291" s="785"/>
      <c r="S291" s="785"/>
      <c r="T291" s="785"/>
      <c r="U291" s="785"/>
      <c r="V291" s="786"/>
      <c r="W291" s="37" t="s">
        <v>69</v>
      </c>
      <c r="X291" s="763">
        <f>IFERROR(SUM(X280:X289),"0")</f>
        <v>401</v>
      </c>
      <c r="Y291" s="763">
        <f>IFERROR(SUM(Y280:Y289),"0")</f>
        <v>412.40000000000003</v>
      </c>
      <c r="Z291" s="37"/>
      <c r="AA291" s="764"/>
      <c r="AB291" s="764"/>
      <c r="AC291" s="764"/>
    </row>
    <row r="292" spans="1:68" ht="16.5" customHeight="1" x14ac:dyDescent="0.25">
      <c r="A292" s="790" t="s">
        <v>508</v>
      </c>
      <c r="B292" s="768"/>
      <c r="C292" s="768"/>
      <c r="D292" s="768"/>
      <c r="E292" s="768"/>
      <c r="F292" s="768"/>
      <c r="G292" s="768"/>
      <c r="H292" s="768"/>
      <c r="I292" s="768"/>
      <c r="J292" s="768"/>
      <c r="K292" s="768"/>
      <c r="L292" s="768"/>
      <c r="M292" s="768"/>
      <c r="N292" s="768"/>
      <c r="O292" s="768"/>
      <c r="P292" s="768"/>
      <c r="Q292" s="768"/>
      <c r="R292" s="768"/>
      <c r="S292" s="768"/>
      <c r="T292" s="768"/>
      <c r="U292" s="768"/>
      <c r="V292" s="768"/>
      <c r="W292" s="768"/>
      <c r="X292" s="768"/>
      <c r="Y292" s="768"/>
      <c r="Z292" s="768"/>
      <c r="AA292" s="756"/>
      <c r="AB292" s="756"/>
      <c r="AC292" s="756"/>
    </row>
    <row r="293" spans="1:68" ht="14.25" customHeight="1" x14ac:dyDescent="0.25">
      <c r="A293" s="794" t="s">
        <v>114</v>
      </c>
      <c r="B293" s="768"/>
      <c r="C293" s="768"/>
      <c r="D293" s="768"/>
      <c r="E293" s="768"/>
      <c r="F293" s="768"/>
      <c r="G293" s="768"/>
      <c r="H293" s="768"/>
      <c r="I293" s="768"/>
      <c r="J293" s="768"/>
      <c r="K293" s="768"/>
      <c r="L293" s="768"/>
      <c r="M293" s="768"/>
      <c r="N293" s="768"/>
      <c r="O293" s="768"/>
      <c r="P293" s="768"/>
      <c r="Q293" s="768"/>
      <c r="R293" s="768"/>
      <c r="S293" s="768"/>
      <c r="T293" s="768"/>
      <c r="U293" s="768"/>
      <c r="V293" s="768"/>
      <c r="W293" s="768"/>
      <c r="X293" s="768"/>
      <c r="Y293" s="768"/>
      <c r="Z293" s="768"/>
      <c r="AA293" s="757"/>
      <c r="AB293" s="757"/>
      <c r="AC293" s="757"/>
    </row>
    <row r="294" spans="1:68" ht="27" customHeight="1" x14ac:dyDescent="0.25">
      <c r="A294" s="54" t="s">
        <v>509</v>
      </c>
      <c r="B294" s="54" t="s">
        <v>510</v>
      </c>
      <c r="C294" s="31">
        <v>4301011876</v>
      </c>
      <c r="D294" s="765">
        <v>4680115885707</v>
      </c>
      <c r="E294" s="766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9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71"/>
      <c r="R294" s="771"/>
      <c r="S294" s="771"/>
      <c r="T294" s="772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67"/>
      <c r="B295" s="768"/>
      <c r="C295" s="768"/>
      <c r="D295" s="768"/>
      <c r="E295" s="768"/>
      <c r="F295" s="768"/>
      <c r="G295" s="768"/>
      <c r="H295" s="768"/>
      <c r="I295" s="768"/>
      <c r="J295" s="768"/>
      <c r="K295" s="768"/>
      <c r="L295" s="768"/>
      <c r="M295" s="768"/>
      <c r="N295" s="768"/>
      <c r="O295" s="769"/>
      <c r="P295" s="788" t="s">
        <v>71</v>
      </c>
      <c r="Q295" s="785"/>
      <c r="R295" s="785"/>
      <c r="S295" s="785"/>
      <c r="T295" s="785"/>
      <c r="U295" s="785"/>
      <c r="V295" s="786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x14ac:dyDescent="0.2">
      <c r="A296" s="768"/>
      <c r="B296" s="768"/>
      <c r="C296" s="768"/>
      <c r="D296" s="768"/>
      <c r="E296" s="768"/>
      <c r="F296" s="768"/>
      <c r="G296" s="768"/>
      <c r="H296" s="768"/>
      <c r="I296" s="768"/>
      <c r="J296" s="768"/>
      <c r="K296" s="768"/>
      <c r="L296" s="768"/>
      <c r="M296" s="768"/>
      <c r="N296" s="768"/>
      <c r="O296" s="769"/>
      <c r="P296" s="788" t="s">
        <v>71</v>
      </c>
      <c r="Q296" s="785"/>
      <c r="R296" s="785"/>
      <c r="S296" s="785"/>
      <c r="T296" s="785"/>
      <c r="U296" s="785"/>
      <c r="V296" s="786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customHeight="1" x14ac:dyDescent="0.25">
      <c r="A297" s="790" t="s">
        <v>511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756"/>
      <c r="AB297" s="756"/>
      <c r="AC297" s="756"/>
    </row>
    <row r="298" spans="1:68" ht="14.25" customHeight="1" x14ac:dyDescent="0.25">
      <c r="A298" s="794" t="s">
        <v>114</v>
      </c>
      <c r="B298" s="768"/>
      <c r="C298" s="768"/>
      <c r="D298" s="768"/>
      <c r="E298" s="768"/>
      <c r="F298" s="768"/>
      <c r="G298" s="768"/>
      <c r="H298" s="768"/>
      <c r="I298" s="768"/>
      <c r="J298" s="768"/>
      <c r="K298" s="768"/>
      <c r="L298" s="768"/>
      <c r="M298" s="768"/>
      <c r="N298" s="768"/>
      <c r="O298" s="768"/>
      <c r="P298" s="768"/>
      <c r="Q298" s="768"/>
      <c r="R298" s="768"/>
      <c r="S298" s="768"/>
      <c r="T298" s="768"/>
      <c r="U298" s="768"/>
      <c r="V298" s="768"/>
      <c r="W298" s="768"/>
      <c r="X298" s="768"/>
      <c r="Y298" s="768"/>
      <c r="Z298" s="768"/>
      <c r="AA298" s="757"/>
      <c r="AB298" s="757"/>
      <c r="AC298" s="757"/>
    </row>
    <row r="299" spans="1:68" ht="27" customHeight="1" x14ac:dyDescent="0.25">
      <c r="A299" s="54" t="s">
        <v>512</v>
      </c>
      <c r="B299" s="54" t="s">
        <v>513</v>
      </c>
      <c r="C299" s="31">
        <v>4301011223</v>
      </c>
      <c r="D299" s="765">
        <v>4607091383423</v>
      </c>
      <c r="E299" s="766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71"/>
      <c r="R299" s="771"/>
      <c r="S299" s="771"/>
      <c r="T299" s="772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514</v>
      </c>
      <c r="B300" s="54" t="s">
        <v>515</v>
      </c>
      <c r="C300" s="31">
        <v>4301011879</v>
      </c>
      <c r="D300" s="765">
        <v>4680115885691</v>
      </c>
      <c r="E300" s="766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106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71"/>
      <c r="R300" s="771"/>
      <c r="S300" s="771"/>
      <c r="T300" s="772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customHeight="1" x14ac:dyDescent="0.25">
      <c r="A301" s="54" t="s">
        <v>517</v>
      </c>
      <c r="B301" s="54" t="s">
        <v>518</v>
      </c>
      <c r="C301" s="31">
        <v>4301011878</v>
      </c>
      <c r="D301" s="765">
        <v>4680115885660</v>
      </c>
      <c r="E301" s="766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8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71"/>
      <c r="R301" s="771"/>
      <c r="S301" s="771"/>
      <c r="T301" s="772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67"/>
      <c r="B302" s="768"/>
      <c r="C302" s="768"/>
      <c r="D302" s="768"/>
      <c r="E302" s="768"/>
      <c r="F302" s="768"/>
      <c r="G302" s="768"/>
      <c r="H302" s="768"/>
      <c r="I302" s="768"/>
      <c r="J302" s="768"/>
      <c r="K302" s="768"/>
      <c r="L302" s="768"/>
      <c r="M302" s="768"/>
      <c r="N302" s="768"/>
      <c r="O302" s="769"/>
      <c r="P302" s="788" t="s">
        <v>71</v>
      </c>
      <c r="Q302" s="785"/>
      <c r="R302" s="785"/>
      <c r="S302" s="785"/>
      <c r="T302" s="785"/>
      <c r="U302" s="785"/>
      <c r="V302" s="786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x14ac:dyDescent="0.2">
      <c r="A303" s="768"/>
      <c r="B303" s="768"/>
      <c r="C303" s="768"/>
      <c r="D303" s="768"/>
      <c r="E303" s="768"/>
      <c r="F303" s="768"/>
      <c r="G303" s="768"/>
      <c r="H303" s="768"/>
      <c r="I303" s="768"/>
      <c r="J303" s="768"/>
      <c r="K303" s="768"/>
      <c r="L303" s="768"/>
      <c r="M303" s="768"/>
      <c r="N303" s="768"/>
      <c r="O303" s="769"/>
      <c r="P303" s="788" t="s">
        <v>71</v>
      </c>
      <c r="Q303" s="785"/>
      <c r="R303" s="785"/>
      <c r="S303" s="785"/>
      <c r="T303" s="785"/>
      <c r="U303" s="785"/>
      <c r="V303" s="786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customHeight="1" x14ac:dyDescent="0.25">
      <c r="A304" s="790" t="s">
        <v>520</v>
      </c>
      <c r="B304" s="768"/>
      <c r="C304" s="768"/>
      <c r="D304" s="768"/>
      <c r="E304" s="768"/>
      <c r="F304" s="768"/>
      <c r="G304" s="768"/>
      <c r="H304" s="768"/>
      <c r="I304" s="768"/>
      <c r="J304" s="768"/>
      <c r="K304" s="768"/>
      <c r="L304" s="768"/>
      <c r="M304" s="768"/>
      <c r="N304" s="768"/>
      <c r="O304" s="768"/>
      <c r="P304" s="768"/>
      <c r="Q304" s="768"/>
      <c r="R304" s="768"/>
      <c r="S304" s="768"/>
      <c r="T304" s="768"/>
      <c r="U304" s="768"/>
      <c r="V304" s="768"/>
      <c r="W304" s="768"/>
      <c r="X304" s="768"/>
      <c r="Y304" s="768"/>
      <c r="Z304" s="768"/>
      <c r="AA304" s="756"/>
      <c r="AB304" s="756"/>
      <c r="AC304" s="756"/>
    </row>
    <row r="305" spans="1:68" ht="14.25" customHeight="1" x14ac:dyDescent="0.25">
      <c r="A305" s="794" t="s">
        <v>73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757"/>
      <c r="AB305" s="757"/>
      <c r="AC305" s="757"/>
    </row>
    <row r="306" spans="1:68" ht="27" customHeight="1" x14ac:dyDescent="0.25">
      <c r="A306" s="54" t="s">
        <v>521</v>
      </c>
      <c r="B306" s="54" t="s">
        <v>522</v>
      </c>
      <c r="C306" s="31">
        <v>4301051409</v>
      </c>
      <c r="D306" s="765">
        <v>4680115881556</v>
      </c>
      <c r="E306" s="766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99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71"/>
      <c r="R306" s="771"/>
      <c r="S306" s="771"/>
      <c r="T306" s="772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customHeight="1" x14ac:dyDescent="0.25">
      <c r="A307" s="54" t="s">
        <v>524</v>
      </c>
      <c r="B307" s="54" t="s">
        <v>525</v>
      </c>
      <c r="C307" s="31">
        <v>4301051506</v>
      </c>
      <c r="D307" s="765">
        <v>4680115881037</v>
      </c>
      <c r="E307" s="766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7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71"/>
      <c r="R307" s="771"/>
      <c r="S307" s="771"/>
      <c r="T307" s="772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customHeight="1" x14ac:dyDescent="0.25">
      <c r="A308" s="54" t="s">
        <v>527</v>
      </c>
      <c r="B308" s="54" t="s">
        <v>528</v>
      </c>
      <c r="C308" s="31">
        <v>4301051893</v>
      </c>
      <c r="D308" s="765">
        <v>4680115886186</v>
      </c>
      <c r="E308" s="766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1044" t="s">
        <v>529</v>
      </c>
      <c r="Q308" s="771"/>
      <c r="R308" s="771"/>
      <c r="S308" s="771"/>
      <c r="T308" s="772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531</v>
      </c>
      <c r="B309" s="54" t="s">
        <v>532</v>
      </c>
      <c r="C309" s="31">
        <v>4301051487</v>
      </c>
      <c r="D309" s="765">
        <v>4680115881228</v>
      </c>
      <c r="E309" s="766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0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71"/>
      <c r="R309" s="771"/>
      <c r="S309" s="771"/>
      <c r="T309" s="772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customHeight="1" x14ac:dyDescent="0.25">
      <c r="A310" s="54" t="s">
        <v>533</v>
      </c>
      <c r="B310" s="54" t="s">
        <v>534</v>
      </c>
      <c r="C310" s="31">
        <v>4301051384</v>
      </c>
      <c r="D310" s="765">
        <v>4680115881211</v>
      </c>
      <c r="E310" s="766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103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71"/>
      <c r="R310" s="771"/>
      <c r="S310" s="771"/>
      <c r="T310" s="772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customHeight="1" x14ac:dyDescent="0.25">
      <c r="A311" s="54" t="s">
        <v>535</v>
      </c>
      <c r="B311" s="54" t="s">
        <v>536</v>
      </c>
      <c r="C311" s="31">
        <v>4301051378</v>
      </c>
      <c r="D311" s="765">
        <v>4680115881020</v>
      </c>
      <c r="E311" s="766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102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71"/>
      <c r="R311" s="771"/>
      <c r="S311" s="771"/>
      <c r="T311" s="772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67"/>
      <c r="B312" s="768"/>
      <c r="C312" s="768"/>
      <c r="D312" s="768"/>
      <c r="E312" s="768"/>
      <c r="F312" s="768"/>
      <c r="G312" s="768"/>
      <c r="H312" s="768"/>
      <c r="I312" s="768"/>
      <c r="J312" s="768"/>
      <c r="K312" s="768"/>
      <c r="L312" s="768"/>
      <c r="M312" s="768"/>
      <c r="N312" s="768"/>
      <c r="O312" s="769"/>
      <c r="P312" s="788" t="s">
        <v>71</v>
      </c>
      <c r="Q312" s="785"/>
      <c r="R312" s="785"/>
      <c r="S312" s="785"/>
      <c r="T312" s="785"/>
      <c r="U312" s="785"/>
      <c r="V312" s="786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x14ac:dyDescent="0.2">
      <c r="A313" s="768"/>
      <c r="B313" s="768"/>
      <c r="C313" s="768"/>
      <c r="D313" s="768"/>
      <c r="E313" s="768"/>
      <c r="F313" s="768"/>
      <c r="G313" s="768"/>
      <c r="H313" s="768"/>
      <c r="I313" s="768"/>
      <c r="J313" s="768"/>
      <c r="K313" s="768"/>
      <c r="L313" s="768"/>
      <c r="M313" s="768"/>
      <c r="N313" s="768"/>
      <c r="O313" s="769"/>
      <c r="P313" s="788" t="s">
        <v>71</v>
      </c>
      <c r="Q313" s="785"/>
      <c r="R313" s="785"/>
      <c r="S313" s="785"/>
      <c r="T313" s="785"/>
      <c r="U313" s="785"/>
      <c r="V313" s="786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customHeight="1" x14ac:dyDescent="0.25">
      <c r="A314" s="790" t="s">
        <v>538</v>
      </c>
      <c r="B314" s="768"/>
      <c r="C314" s="768"/>
      <c r="D314" s="768"/>
      <c r="E314" s="768"/>
      <c r="F314" s="768"/>
      <c r="G314" s="768"/>
      <c r="H314" s="768"/>
      <c r="I314" s="768"/>
      <c r="J314" s="768"/>
      <c r="K314" s="768"/>
      <c r="L314" s="768"/>
      <c r="M314" s="768"/>
      <c r="N314" s="768"/>
      <c r="O314" s="768"/>
      <c r="P314" s="768"/>
      <c r="Q314" s="768"/>
      <c r="R314" s="768"/>
      <c r="S314" s="768"/>
      <c r="T314" s="768"/>
      <c r="U314" s="768"/>
      <c r="V314" s="768"/>
      <c r="W314" s="768"/>
      <c r="X314" s="768"/>
      <c r="Y314" s="768"/>
      <c r="Z314" s="768"/>
      <c r="AA314" s="756"/>
      <c r="AB314" s="756"/>
      <c r="AC314" s="756"/>
    </row>
    <row r="315" spans="1:68" ht="14.25" customHeight="1" x14ac:dyDescent="0.25">
      <c r="A315" s="794" t="s">
        <v>114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757"/>
      <c r="AB315" s="757"/>
      <c r="AC315" s="757"/>
    </row>
    <row r="316" spans="1:68" ht="27" customHeight="1" x14ac:dyDescent="0.25">
      <c r="A316" s="54" t="s">
        <v>539</v>
      </c>
      <c r="B316" s="54" t="s">
        <v>540</v>
      </c>
      <c r="C316" s="31">
        <v>4301011306</v>
      </c>
      <c r="D316" s="765">
        <v>4607091389296</v>
      </c>
      <c r="E316" s="766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118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71"/>
      <c r="R316" s="771"/>
      <c r="S316" s="771"/>
      <c r="T316" s="772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67"/>
      <c r="B317" s="768"/>
      <c r="C317" s="768"/>
      <c r="D317" s="768"/>
      <c r="E317" s="768"/>
      <c r="F317" s="768"/>
      <c r="G317" s="768"/>
      <c r="H317" s="768"/>
      <c r="I317" s="768"/>
      <c r="J317" s="768"/>
      <c r="K317" s="768"/>
      <c r="L317" s="768"/>
      <c r="M317" s="768"/>
      <c r="N317" s="768"/>
      <c r="O317" s="769"/>
      <c r="P317" s="788" t="s">
        <v>71</v>
      </c>
      <c r="Q317" s="785"/>
      <c r="R317" s="785"/>
      <c r="S317" s="785"/>
      <c r="T317" s="785"/>
      <c r="U317" s="785"/>
      <c r="V317" s="786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x14ac:dyDescent="0.2">
      <c r="A318" s="768"/>
      <c r="B318" s="768"/>
      <c r="C318" s="768"/>
      <c r="D318" s="768"/>
      <c r="E318" s="768"/>
      <c r="F318" s="768"/>
      <c r="G318" s="768"/>
      <c r="H318" s="768"/>
      <c r="I318" s="768"/>
      <c r="J318" s="768"/>
      <c r="K318" s="768"/>
      <c r="L318" s="768"/>
      <c r="M318" s="768"/>
      <c r="N318" s="768"/>
      <c r="O318" s="769"/>
      <c r="P318" s="788" t="s">
        <v>71</v>
      </c>
      <c r="Q318" s="785"/>
      <c r="R318" s="785"/>
      <c r="S318" s="785"/>
      <c r="T318" s="785"/>
      <c r="U318" s="785"/>
      <c r="V318" s="786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customHeight="1" x14ac:dyDescent="0.25">
      <c r="A319" s="794" t="s">
        <v>64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757"/>
      <c r="AB319" s="757"/>
      <c r="AC319" s="757"/>
    </row>
    <row r="320" spans="1:68" ht="27" customHeight="1" x14ac:dyDescent="0.25">
      <c r="A320" s="54" t="s">
        <v>542</v>
      </c>
      <c r="B320" s="54" t="s">
        <v>543</v>
      </c>
      <c r="C320" s="31">
        <v>4301031163</v>
      </c>
      <c r="D320" s="765">
        <v>4680115880344</v>
      </c>
      <c r="E320" s="766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938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71"/>
      <c r="R320" s="771"/>
      <c r="S320" s="771"/>
      <c r="T320" s="772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767"/>
      <c r="B321" s="768"/>
      <c r="C321" s="768"/>
      <c r="D321" s="768"/>
      <c r="E321" s="768"/>
      <c r="F321" s="768"/>
      <c r="G321" s="768"/>
      <c r="H321" s="768"/>
      <c r="I321" s="768"/>
      <c r="J321" s="768"/>
      <c r="K321" s="768"/>
      <c r="L321" s="768"/>
      <c r="M321" s="768"/>
      <c r="N321" s="768"/>
      <c r="O321" s="769"/>
      <c r="P321" s="788" t="s">
        <v>71</v>
      </c>
      <c r="Q321" s="785"/>
      <c r="R321" s="785"/>
      <c r="S321" s="785"/>
      <c r="T321" s="785"/>
      <c r="U321" s="785"/>
      <c r="V321" s="786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x14ac:dyDescent="0.2">
      <c r="A322" s="768"/>
      <c r="B322" s="768"/>
      <c r="C322" s="768"/>
      <c r="D322" s="768"/>
      <c r="E322" s="768"/>
      <c r="F322" s="768"/>
      <c r="G322" s="768"/>
      <c r="H322" s="768"/>
      <c r="I322" s="768"/>
      <c r="J322" s="768"/>
      <c r="K322" s="768"/>
      <c r="L322" s="768"/>
      <c r="M322" s="768"/>
      <c r="N322" s="768"/>
      <c r="O322" s="769"/>
      <c r="P322" s="788" t="s">
        <v>71</v>
      </c>
      <c r="Q322" s="785"/>
      <c r="R322" s="785"/>
      <c r="S322" s="785"/>
      <c r="T322" s="785"/>
      <c r="U322" s="785"/>
      <c r="V322" s="786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customHeight="1" x14ac:dyDescent="0.25">
      <c r="A323" s="794" t="s">
        <v>73</v>
      </c>
      <c r="B323" s="768"/>
      <c r="C323" s="768"/>
      <c r="D323" s="768"/>
      <c r="E323" s="768"/>
      <c r="F323" s="768"/>
      <c r="G323" s="768"/>
      <c r="H323" s="768"/>
      <c r="I323" s="768"/>
      <c r="J323" s="768"/>
      <c r="K323" s="768"/>
      <c r="L323" s="768"/>
      <c r="M323" s="768"/>
      <c r="N323" s="768"/>
      <c r="O323" s="768"/>
      <c r="P323" s="768"/>
      <c r="Q323" s="768"/>
      <c r="R323" s="768"/>
      <c r="S323" s="768"/>
      <c r="T323" s="768"/>
      <c r="U323" s="768"/>
      <c r="V323" s="768"/>
      <c r="W323" s="768"/>
      <c r="X323" s="768"/>
      <c r="Y323" s="768"/>
      <c r="Z323" s="768"/>
      <c r="AA323" s="757"/>
      <c r="AB323" s="757"/>
      <c r="AC323" s="757"/>
    </row>
    <row r="324" spans="1:68" ht="27" customHeight="1" x14ac:dyDescent="0.25">
      <c r="A324" s="54" t="s">
        <v>545</v>
      </c>
      <c r="B324" s="54" t="s">
        <v>546</v>
      </c>
      <c r="C324" s="31">
        <v>4301051731</v>
      </c>
      <c r="D324" s="765">
        <v>4680115884618</v>
      </c>
      <c r="E324" s="766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1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71"/>
      <c r="R324" s="771"/>
      <c r="S324" s="771"/>
      <c r="T324" s="772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767"/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9"/>
      <c r="P325" s="788" t="s">
        <v>71</v>
      </c>
      <c r="Q325" s="785"/>
      <c r="R325" s="785"/>
      <c r="S325" s="785"/>
      <c r="T325" s="785"/>
      <c r="U325" s="785"/>
      <c r="V325" s="786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x14ac:dyDescent="0.2">
      <c r="A326" s="768"/>
      <c r="B326" s="768"/>
      <c r="C326" s="768"/>
      <c r="D326" s="768"/>
      <c r="E326" s="768"/>
      <c r="F326" s="768"/>
      <c r="G326" s="768"/>
      <c r="H326" s="768"/>
      <c r="I326" s="768"/>
      <c r="J326" s="768"/>
      <c r="K326" s="768"/>
      <c r="L326" s="768"/>
      <c r="M326" s="768"/>
      <c r="N326" s="768"/>
      <c r="O326" s="769"/>
      <c r="P326" s="788" t="s">
        <v>71</v>
      </c>
      <c r="Q326" s="785"/>
      <c r="R326" s="785"/>
      <c r="S326" s="785"/>
      <c r="T326" s="785"/>
      <c r="U326" s="785"/>
      <c r="V326" s="786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customHeight="1" x14ac:dyDescent="0.25">
      <c r="A327" s="790" t="s">
        <v>548</v>
      </c>
      <c r="B327" s="768"/>
      <c r="C327" s="768"/>
      <c r="D327" s="768"/>
      <c r="E327" s="768"/>
      <c r="F327" s="768"/>
      <c r="G327" s="768"/>
      <c r="H327" s="768"/>
      <c r="I327" s="768"/>
      <c r="J327" s="768"/>
      <c r="K327" s="768"/>
      <c r="L327" s="768"/>
      <c r="M327" s="768"/>
      <c r="N327" s="768"/>
      <c r="O327" s="768"/>
      <c r="P327" s="768"/>
      <c r="Q327" s="768"/>
      <c r="R327" s="768"/>
      <c r="S327" s="768"/>
      <c r="T327" s="768"/>
      <c r="U327" s="768"/>
      <c r="V327" s="768"/>
      <c r="W327" s="768"/>
      <c r="X327" s="768"/>
      <c r="Y327" s="768"/>
      <c r="Z327" s="768"/>
      <c r="AA327" s="756"/>
      <c r="AB327" s="756"/>
      <c r="AC327" s="756"/>
    </row>
    <row r="328" spans="1:68" ht="14.25" customHeight="1" x14ac:dyDescent="0.25">
      <c r="A328" s="794" t="s">
        <v>114</v>
      </c>
      <c r="B328" s="768"/>
      <c r="C328" s="768"/>
      <c r="D328" s="768"/>
      <c r="E328" s="768"/>
      <c r="F328" s="768"/>
      <c r="G328" s="768"/>
      <c r="H328" s="768"/>
      <c r="I328" s="768"/>
      <c r="J328" s="768"/>
      <c r="K328" s="768"/>
      <c r="L328" s="768"/>
      <c r="M328" s="768"/>
      <c r="N328" s="768"/>
      <c r="O328" s="768"/>
      <c r="P328" s="768"/>
      <c r="Q328" s="768"/>
      <c r="R328" s="768"/>
      <c r="S328" s="768"/>
      <c r="T328" s="768"/>
      <c r="U328" s="768"/>
      <c r="V328" s="768"/>
      <c r="W328" s="768"/>
      <c r="X328" s="768"/>
      <c r="Y328" s="768"/>
      <c r="Z328" s="768"/>
      <c r="AA328" s="757"/>
      <c r="AB328" s="757"/>
      <c r="AC328" s="757"/>
    </row>
    <row r="329" spans="1:68" ht="27" customHeight="1" x14ac:dyDescent="0.25">
      <c r="A329" s="54" t="s">
        <v>549</v>
      </c>
      <c r="B329" s="54" t="s">
        <v>550</v>
      </c>
      <c r="C329" s="31">
        <v>4301011353</v>
      </c>
      <c r="D329" s="765">
        <v>4607091389807</v>
      </c>
      <c r="E329" s="766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11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71"/>
      <c r="R329" s="771"/>
      <c r="S329" s="771"/>
      <c r="T329" s="772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767"/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9"/>
      <c r="P330" s="788" t="s">
        <v>71</v>
      </c>
      <c r="Q330" s="785"/>
      <c r="R330" s="785"/>
      <c r="S330" s="785"/>
      <c r="T330" s="785"/>
      <c r="U330" s="785"/>
      <c r="V330" s="786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x14ac:dyDescent="0.2">
      <c r="A331" s="768"/>
      <c r="B331" s="768"/>
      <c r="C331" s="768"/>
      <c r="D331" s="768"/>
      <c r="E331" s="768"/>
      <c r="F331" s="768"/>
      <c r="G331" s="768"/>
      <c r="H331" s="768"/>
      <c r="I331" s="768"/>
      <c r="J331" s="768"/>
      <c r="K331" s="768"/>
      <c r="L331" s="768"/>
      <c r="M331" s="768"/>
      <c r="N331" s="768"/>
      <c r="O331" s="769"/>
      <c r="P331" s="788" t="s">
        <v>71</v>
      </c>
      <c r="Q331" s="785"/>
      <c r="R331" s="785"/>
      <c r="S331" s="785"/>
      <c r="T331" s="785"/>
      <c r="U331" s="785"/>
      <c r="V331" s="786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customHeight="1" x14ac:dyDescent="0.25">
      <c r="A332" s="794" t="s">
        <v>64</v>
      </c>
      <c r="B332" s="768"/>
      <c r="C332" s="768"/>
      <c r="D332" s="768"/>
      <c r="E332" s="768"/>
      <c r="F332" s="768"/>
      <c r="G332" s="768"/>
      <c r="H332" s="768"/>
      <c r="I332" s="768"/>
      <c r="J332" s="768"/>
      <c r="K332" s="768"/>
      <c r="L332" s="768"/>
      <c r="M332" s="768"/>
      <c r="N332" s="768"/>
      <c r="O332" s="768"/>
      <c r="P332" s="768"/>
      <c r="Q332" s="768"/>
      <c r="R332" s="768"/>
      <c r="S332" s="768"/>
      <c r="T332" s="768"/>
      <c r="U332" s="768"/>
      <c r="V332" s="768"/>
      <c r="W332" s="768"/>
      <c r="X332" s="768"/>
      <c r="Y332" s="768"/>
      <c r="Z332" s="768"/>
      <c r="AA332" s="757"/>
      <c r="AB332" s="757"/>
      <c r="AC332" s="757"/>
    </row>
    <row r="333" spans="1:68" ht="27" customHeight="1" x14ac:dyDescent="0.25">
      <c r="A333" s="54" t="s">
        <v>552</v>
      </c>
      <c r="B333" s="54" t="s">
        <v>553</v>
      </c>
      <c r="C333" s="31">
        <v>4301031164</v>
      </c>
      <c r="D333" s="765">
        <v>4680115880481</v>
      </c>
      <c r="E333" s="766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9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71"/>
      <c r="R333" s="771"/>
      <c r="S333" s="771"/>
      <c r="T333" s="772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767"/>
      <c r="B334" s="768"/>
      <c r="C334" s="768"/>
      <c r="D334" s="768"/>
      <c r="E334" s="768"/>
      <c r="F334" s="768"/>
      <c r="G334" s="768"/>
      <c r="H334" s="768"/>
      <c r="I334" s="768"/>
      <c r="J334" s="768"/>
      <c r="K334" s="768"/>
      <c r="L334" s="768"/>
      <c r="M334" s="768"/>
      <c r="N334" s="768"/>
      <c r="O334" s="769"/>
      <c r="P334" s="788" t="s">
        <v>71</v>
      </c>
      <c r="Q334" s="785"/>
      <c r="R334" s="785"/>
      <c r="S334" s="785"/>
      <c r="T334" s="785"/>
      <c r="U334" s="785"/>
      <c r="V334" s="786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x14ac:dyDescent="0.2">
      <c r="A335" s="768"/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9"/>
      <c r="P335" s="788" t="s">
        <v>71</v>
      </c>
      <c r="Q335" s="785"/>
      <c r="R335" s="785"/>
      <c r="S335" s="785"/>
      <c r="T335" s="785"/>
      <c r="U335" s="785"/>
      <c r="V335" s="786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customHeight="1" x14ac:dyDescent="0.25">
      <c r="A336" s="794" t="s">
        <v>73</v>
      </c>
      <c r="B336" s="768"/>
      <c r="C336" s="768"/>
      <c r="D336" s="768"/>
      <c r="E336" s="768"/>
      <c r="F336" s="768"/>
      <c r="G336" s="768"/>
      <c r="H336" s="768"/>
      <c r="I336" s="768"/>
      <c r="J336" s="768"/>
      <c r="K336" s="768"/>
      <c r="L336" s="768"/>
      <c r="M336" s="768"/>
      <c r="N336" s="768"/>
      <c r="O336" s="768"/>
      <c r="P336" s="768"/>
      <c r="Q336" s="768"/>
      <c r="R336" s="768"/>
      <c r="S336" s="768"/>
      <c r="T336" s="768"/>
      <c r="U336" s="768"/>
      <c r="V336" s="768"/>
      <c r="W336" s="768"/>
      <c r="X336" s="768"/>
      <c r="Y336" s="768"/>
      <c r="Z336" s="768"/>
      <c r="AA336" s="757"/>
      <c r="AB336" s="757"/>
      <c r="AC336" s="757"/>
    </row>
    <row r="337" spans="1:68" ht="27" customHeight="1" x14ac:dyDescent="0.25">
      <c r="A337" s="54" t="s">
        <v>555</v>
      </c>
      <c r="B337" s="54" t="s">
        <v>556</v>
      </c>
      <c r="C337" s="31">
        <v>4301051344</v>
      </c>
      <c r="D337" s="765">
        <v>4680115880412</v>
      </c>
      <c r="E337" s="766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111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71"/>
      <c r="R337" s="771"/>
      <c r="S337" s="771"/>
      <c r="T337" s="772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558</v>
      </c>
      <c r="B338" s="54" t="s">
        <v>559</v>
      </c>
      <c r="C338" s="31">
        <v>4301051277</v>
      </c>
      <c r="D338" s="765">
        <v>4680115880511</v>
      </c>
      <c r="E338" s="766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7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71"/>
      <c r="R338" s="771"/>
      <c r="S338" s="771"/>
      <c r="T338" s="772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767"/>
      <c r="B339" s="768"/>
      <c r="C339" s="768"/>
      <c r="D339" s="768"/>
      <c r="E339" s="768"/>
      <c r="F339" s="768"/>
      <c r="G339" s="768"/>
      <c r="H339" s="768"/>
      <c r="I339" s="768"/>
      <c r="J339" s="768"/>
      <c r="K339" s="768"/>
      <c r="L339" s="768"/>
      <c r="M339" s="768"/>
      <c r="N339" s="768"/>
      <c r="O339" s="769"/>
      <c r="P339" s="788" t="s">
        <v>71</v>
      </c>
      <c r="Q339" s="785"/>
      <c r="R339" s="785"/>
      <c r="S339" s="785"/>
      <c r="T339" s="785"/>
      <c r="U339" s="785"/>
      <c r="V339" s="786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x14ac:dyDescent="0.2">
      <c r="A340" s="768"/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9"/>
      <c r="P340" s="788" t="s">
        <v>71</v>
      </c>
      <c r="Q340" s="785"/>
      <c r="R340" s="785"/>
      <c r="S340" s="785"/>
      <c r="T340" s="785"/>
      <c r="U340" s="785"/>
      <c r="V340" s="786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customHeight="1" x14ac:dyDescent="0.25">
      <c r="A341" s="790" t="s">
        <v>561</v>
      </c>
      <c r="B341" s="768"/>
      <c r="C341" s="768"/>
      <c r="D341" s="768"/>
      <c r="E341" s="768"/>
      <c r="F341" s="768"/>
      <c r="G341" s="768"/>
      <c r="H341" s="768"/>
      <c r="I341" s="768"/>
      <c r="J341" s="768"/>
      <c r="K341" s="768"/>
      <c r="L341" s="768"/>
      <c r="M341" s="768"/>
      <c r="N341" s="768"/>
      <c r="O341" s="768"/>
      <c r="P341" s="768"/>
      <c r="Q341" s="768"/>
      <c r="R341" s="768"/>
      <c r="S341" s="768"/>
      <c r="T341" s="768"/>
      <c r="U341" s="768"/>
      <c r="V341" s="768"/>
      <c r="W341" s="768"/>
      <c r="X341" s="768"/>
      <c r="Y341" s="768"/>
      <c r="Z341" s="768"/>
      <c r="AA341" s="756"/>
      <c r="AB341" s="756"/>
      <c r="AC341" s="756"/>
    </row>
    <row r="342" spans="1:68" ht="14.25" customHeight="1" x14ac:dyDescent="0.25">
      <c r="A342" s="794" t="s">
        <v>114</v>
      </c>
      <c r="B342" s="768"/>
      <c r="C342" s="768"/>
      <c r="D342" s="768"/>
      <c r="E342" s="768"/>
      <c r="F342" s="768"/>
      <c r="G342" s="768"/>
      <c r="H342" s="768"/>
      <c r="I342" s="768"/>
      <c r="J342" s="768"/>
      <c r="K342" s="768"/>
      <c r="L342" s="768"/>
      <c r="M342" s="768"/>
      <c r="N342" s="768"/>
      <c r="O342" s="768"/>
      <c r="P342" s="768"/>
      <c r="Q342" s="768"/>
      <c r="R342" s="768"/>
      <c r="S342" s="768"/>
      <c r="T342" s="768"/>
      <c r="U342" s="768"/>
      <c r="V342" s="768"/>
      <c r="W342" s="768"/>
      <c r="X342" s="768"/>
      <c r="Y342" s="768"/>
      <c r="Z342" s="768"/>
      <c r="AA342" s="757"/>
      <c r="AB342" s="757"/>
      <c r="AC342" s="757"/>
    </row>
    <row r="343" spans="1:68" ht="27" customHeight="1" x14ac:dyDescent="0.25">
      <c r="A343" s="54" t="s">
        <v>562</v>
      </c>
      <c r="B343" s="54" t="s">
        <v>563</v>
      </c>
      <c r="C343" s="31">
        <v>4301011593</v>
      </c>
      <c r="D343" s="765">
        <v>4680115882973</v>
      </c>
      <c r="E343" s="766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9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71"/>
      <c r="R343" s="771"/>
      <c r="S343" s="771"/>
      <c r="T343" s="772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767"/>
      <c r="B344" s="768"/>
      <c r="C344" s="768"/>
      <c r="D344" s="768"/>
      <c r="E344" s="768"/>
      <c r="F344" s="768"/>
      <c r="G344" s="768"/>
      <c r="H344" s="768"/>
      <c r="I344" s="768"/>
      <c r="J344" s="768"/>
      <c r="K344" s="768"/>
      <c r="L344" s="768"/>
      <c r="M344" s="768"/>
      <c r="N344" s="768"/>
      <c r="O344" s="769"/>
      <c r="P344" s="788" t="s">
        <v>71</v>
      </c>
      <c r="Q344" s="785"/>
      <c r="R344" s="785"/>
      <c r="S344" s="785"/>
      <c r="T344" s="785"/>
      <c r="U344" s="785"/>
      <c r="V344" s="786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x14ac:dyDescent="0.2">
      <c r="A345" s="768"/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9"/>
      <c r="P345" s="788" t="s">
        <v>71</v>
      </c>
      <c r="Q345" s="785"/>
      <c r="R345" s="785"/>
      <c r="S345" s="785"/>
      <c r="T345" s="785"/>
      <c r="U345" s="785"/>
      <c r="V345" s="786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customHeight="1" x14ac:dyDescent="0.25">
      <c r="A346" s="794" t="s">
        <v>64</v>
      </c>
      <c r="B346" s="768"/>
      <c r="C346" s="768"/>
      <c r="D346" s="768"/>
      <c r="E346" s="768"/>
      <c r="F346" s="768"/>
      <c r="G346" s="768"/>
      <c r="H346" s="768"/>
      <c r="I346" s="768"/>
      <c r="J346" s="768"/>
      <c r="K346" s="768"/>
      <c r="L346" s="768"/>
      <c r="M346" s="768"/>
      <c r="N346" s="768"/>
      <c r="O346" s="768"/>
      <c r="P346" s="768"/>
      <c r="Q346" s="768"/>
      <c r="R346" s="768"/>
      <c r="S346" s="768"/>
      <c r="T346" s="768"/>
      <c r="U346" s="768"/>
      <c r="V346" s="768"/>
      <c r="W346" s="768"/>
      <c r="X346" s="768"/>
      <c r="Y346" s="768"/>
      <c r="Z346" s="768"/>
      <c r="AA346" s="757"/>
      <c r="AB346" s="757"/>
      <c r="AC346" s="757"/>
    </row>
    <row r="347" spans="1:68" ht="27" customHeight="1" x14ac:dyDescent="0.25">
      <c r="A347" s="54" t="s">
        <v>564</v>
      </c>
      <c r="B347" s="54" t="s">
        <v>565</v>
      </c>
      <c r="C347" s="31">
        <v>4301031305</v>
      </c>
      <c r="D347" s="765">
        <v>4607091389845</v>
      </c>
      <c r="E347" s="766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86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71"/>
      <c r="R347" s="771"/>
      <c r="S347" s="771"/>
      <c r="T347" s="772"/>
      <c r="U347" s="34"/>
      <c r="V347" s="34"/>
      <c r="W347" s="35" t="s">
        <v>69</v>
      </c>
      <c r="X347" s="761">
        <v>4.1999999999999993</v>
      </c>
      <c r="Y347" s="762">
        <f>IFERROR(IF(X347="",0,CEILING((X347/$H347),1)*$H347),"")</f>
        <v>4.2</v>
      </c>
      <c r="Z347" s="36">
        <f>IFERROR(IF(Y347=0,"",ROUNDUP(Y347/H347,0)*0.00502),"")</f>
        <v>1.004E-2</v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4.3999999999999995</v>
      </c>
      <c r="BN347" s="64">
        <f>IFERROR(Y347*I347/H347,"0")</f>
        <v>4.4000000000000004</v>
      </c>
      <c r="BO347" s="64">
        <f>IFERROR(1/J347*(X347/H347),"0")</f>
        <v>8.5470085470085461E-3</v>
      </c>
      <c r="BP347" s="64">
        <f>IFERROR(1/J347*(Y347/H347),"0")</f>
        <v>8.5470085470085479E-3</v>
      </c>
    </row>
    <row r="348" spans="1:68" ht="27" customHeight="1" x14ac:dyDescent="0.25">
      <c r="A348" s="54" t="s">
        <v>567</v>
      </c>
      <c r="B348" s="54" t="s">
        <v>568</v>
      </c>
      <c r="C348" s="31">
        <v>4301031306</v>
      </c>
      <c r="D348" s="765">
        <v>4680115882881</v>
      </c>
      <c r="E348" s="766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89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71"/>
      <c r="R348" s="771"/>
      <c r="S348" s="771"/>
      <c r="T348" s="772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67"/>
      <c r="B349" s="768"/>
      <c r="C349" s="768"/>
      <c r="D349" s="768"/>
      <c r="E349" s="768"/>
      <c r="F349" s="768"/>
      <c r="G349" s="768"/>
      <c r="H349" s="768"/>
      <c r="I349" s="768"/>
      <c r="J349" s="768"/>
      <c r="K349" s="768"/>
      <c r="L349" s="768"/>
      <c r="M349" s="768"/>
      <c r="N349" s="768"/>
      <c r="O349" s="769"/>
      <c r="P349" s="788" t="s">
        <v>71</v>
      </c>
      <c r="Q349" s="785"/>
      <c r="R349" s="785"/>
      <c r="S349" s="785"/>
      <c r="T349" s="785"/>
      <c r="U349" s="785"/>
      <c r="V349" s="786"/>
      <c r="W349" s="37" t="s">
        <v>72</v>
      </c>
      <c r="X349" s="763">
        <f>IFERROR(X347/H347,"0")+IFERROR(X348/H348,"0")</f>
        <v>1.9999999999999996</v>
      </c>
      <c r="Y349" s="763">
        <f>IFERROR(Y347/H347,"0")+IFERROR(Y348/H348,"0")</f>
        <v>2</v>
      </c>
      <c r="Z349" s="763">
        <f>IFERROR(IF(Z347="",0,Z347),"0")+IFERROR(IF(Z348="",0,Z348),"0")</f>
        <v>1.004E-2</v>
      </c>
      <c r="AA349" s="764"/>
      <c r="AB349" s="764"/>
      <c r="AC349" s="764"/>
    </row>
    <row r="350" spans="1:68" x14ac:dyDescent="0.2">
      <c r="A350" s="768"/>
      <c r="B350" s="768"/>
      <c r="C350" s="768"/>
      <c r="D350" s="768"/>
      <c r="E350" s="768"/>
      <c r="F350" s="768"/>
      <c r="G350" s="768"/>
      <c r="H350" s="768"/>
      <c r="I350" s="768"/>
      <c r="J350" s="768"/>
      <c r="K350" s="768"/>
      <c r="L350" s="768"/>
      <c r="M350" s="768"/>
      <c r="N350" s="768"/>
      <c r="O350" s="769"/>
      <c r="P350" s="788" t="s">
        <v>71</v>
      </c>
      <c r="Q350" s="785"/>
      <c r="R350" s="785"/>
      <c r="S350" s="785"/>
      <c r="T350" s="785"/>
      <c r="U350" s="785"/>
      <c r="V350" s="786"/>
      <c r="W350" s="37" t="s">
        <v>69</v>
      </c>
      <c r="X350" s="763">
        <f>IFERROR(SUM(X347:X348),"0")</f>
        <v>4.1999999999999993</v>
      </c>
      <c r="Y350" s="763">
        <f>IFERROR(SUM(Y347:Y348),"0")</f>
        <v>4.2</v>
      </c>
      <c r="Z350" s="37"/>
      <c r="AA350" s="764"/>
      <c r="AB350" s="764"/>
      <c r="AC350" s="764"/>
    </row>
    <row r="351" spans="1:68" ht="16.5" customHeight="1" x14ac:dyDescent="0.25">
      <c r="A351" s="790" t="s">
        <v>569</v>
      </c>
      <c r="B351" s="768"/>
      <c r="C351" s="768"/>
      <c r="D351" s="768"/>
      <c r="E351" s="768"/>
      <c r="F351" s="768"/>
      <c r="G351" s="768"/>
      <c r="H351" s="768"/>
      <c r="I351" s="768"/>
      <c r="J351" s="768"/>
      <c r="K351" s="768"/>
      <c r="L351" s="768"/>
      <c r="M351" s="768"/>
      <c r="N351" s="768"/>
      <c r="O351" s="768"/>
      <c r="P351" s="768"/>
      <c r="Q351" s="768"/>
      <c r="R351" s="768"/>
      <c r="S351" s="768"/>
      <c r="T351" s="768"/>
      <c r="U351" s="768"/>
      <c r="V351" s="768"/>
      <c r="W351" s="768"/>
      <c r="X351" s="768"/>
      <c r="Y351" s="768"/>
      <c r="Z351" s="768"/>
      <c r="AA351" s="756"/>
      <c r="AB351" s="756"/>
      <c r="AC351" s="756"/>
    </row>
    <row r="352" spans="1:68" ht="14.25" customHeight="1" x14ac:dyDescent="0.25">
      <c r="A352" s="794" t="s">
        <v>114</v>
      </c>
      <c r="B352" s="768"/>
      <c r="C352" s="768"/>
      <c r="D352" s="768"/>
      <c r="E352" s="768"/>
      <c r="F352" s="768"/>
      <c r="G352" s="768"/>
      <c r="H352" s="768"/>
      <c r="I352" s="768"/>
      <c r="J352" s="768"/>
      <c r="K352" s="768"/>
      <c r="L352" s="768"/>
      <c r="M352" s="768"/>
      <c r="N352" s="768"/>
      <c r="O352" s="768"/>
      <c r="P352" s="768"/>
      <c r="Q352" s="768"/>
      <c r="R352" s="768"/>
      <c r="S352" s="768"/>
      <c r="T352" s="768"/>
      <c r="U352" s="768"/>
      <c r="V352" s="768"/>
      <c r="W352" s="768"/>
      <c r="X352" s="768"/>
      <c r="Y352" s="768"/>
      <c r="Z352" s="768"/>
      <c r="AA352" s="757"/>
      <c r="AB352" s="757"/>
      <c r="AC352" s="757"/>
    </row>
    <row r="353" spans="1:68" ht="27" customHeight="1" x14ac:dyDescent="0.25">
      <c r="A353" s="54" t="s">
        <v>570</v>
      </c>
      <c r="B353" s="54" t="s">
        <v>571</v>
      </c>
      <c r="C353" s="31">
        <v>4301012024</v>
      </c>
      <c r="D353" s="765">
        <v>4680115885615</v>
      </c>
      <c r="E353" s="766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10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71"/>
      <c r="R353" s="771"/>
      <c r="S353" s="771"/>
      <c r="T353" s="772"/>
      <c r="U353" s="34"/>
      <c r="V353" s="34"/>
      <c r="W353" s="35" t="s">
        <v>69</v>
      </c>
      <c r="X353" s="761">
        <v>160</v>
      </c>
      <c r="Y353" s="762">
        <f t="shared" ref="Y353:Y361" si="67">IFERROR(IF(X353="",0,CEILING((X353/$H353),1)*$H353),"")</f>
        <v>162</v>
      </c>
      <c r="Z353" s="36">
        <f>IFERROR(IF(Y353=0,"",ROUNDUP(Y353/H353,0)*0.02175),"")</f>
        <v>0.32624999999999998</v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167.11111111111109</v>
      </c>
      <c r="BN353" s="64">
        <f t="shared" ref="BN353:BN361" si="69">IFERROR(Y353*I353/H353,"0")</f>
        <v>169.2</v>
      </c>
      <c r="BO353" s="64">
        <f t="shared" ref="BO353:BO361" si="70">IFERROR(1/J353*(X353/H353),"0")</f>
        <v>0.26455026455026448</v>
      </c>
      <c r="BP353" s="64">
        <f t="shared" ref="BP353:BP361" si="71">IFERROR(1/J353*(Y353/H353),"0")</f>
        <v>0.26785714285714279</v>
      </c>
    </row>
    <row r="354" spans="1:68" ht="27" customHeight="1" x14ac:dyDescent="0.25">
      <c r="A354" s="54" t="s">
        <v>573</v>
      </c>
      <c r="B354" s="54" t="s">
        <v>574</v>
      </c>
      <c r="C354" s="31">
        <v>4301011911</v>
      </c>
      <c r="D354" s="765">
        <v>4680115885554</v>
      </c>
      <c r="E354" s="766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873" t="s">
        <v>575</v>
      </c>
      <c r="Q354" s="771"/>
      <c r="R354" s="771"/>
      <c r="S354" s="771"/>
      <c r="T354" s="772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65">
        <v>4680115885554</v>
      </c>
      <c r="E355" s="766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8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71"/>
      <c r="R355" s="771"/>
      <c r="S355" s="771"/>
      <c r="T355" s="772"/>
      <c r="U355" s="34"/>
      <c r="V355" s="34"/>
      <c r="W355" s="35" t="s">
        <v>69</v>
      </c>
      <c r="X355" s="761">
        <v>1040</v>
      </c>
      <c r="Y355" s="762">
        <f t="shared" si="67"/>
        <v>1047.6000000000001</v>
      </c>
      <c r="Z355" s="36">
        <f>IFERROR(IF(Y355=0,"",ROUNDUP(Y355/H355,0)*0.02175),"")</f>
        <v>2.10975</v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1086.2222222222219</v>
      </c>
      <c r="BN355" s="64">
        <f t="shared" si="69"/>
        <v>1094.1600000000001</v>
      </c>
      <c r="BO355" s="64">
        <f t="shared" si="70"/>
        <v>1.7195767195767193</v>
      </c>
      <c r="BP355" s="64">
        <f t="shared" si="71"/>
        <v>1.732142857142857</v>
      </c>
    </row>
    <row r="356" spans="1:68" ht="37.5" customHeight="1" x14ac:dyDescent="0.25">
      <c r="A356" s="54" t="s">
        <v>579</v>
      </c>
      <c r="B356" s="54" t="s">
        <v>580</v>
      </c>
      <c r="C356" s="31">
        <v>4301011858</v>
      </c>
      <c r="D356" s="765">
        <v>4680115885646</v>
      </c>
      <c r="E356" s="766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10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71"/>
      <c r="R356" s="771"/>
      <c r="S356" s="771"/>
      <c r="T356" s="772"/>
      <c r="U356" s="34"/>
      <c r="V356" s="34"/>
      <c r="W356" s="35" t="s">
        <v>69</v>
      </c>
      <c r="X356" s="761">
        <v>210</v>
      </c>
      <c r="Y356" s="762">
        <f t="shared" si="67"/>
        <v>216</v>
      </c>
      <c r="Z356" s="36">
        <f>IFERROR(IF(Y356=0,"",ROUNDUP(Y356/H356,0)*0.02175),"")</f>
        <v>0.43499999999999994</v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219.33333333333329</v>
      </c>
      <c r="BN356" s="64">
        <f t="shared" si="69"/>
        <v>225.6</v>
      </c>
      <c r="BO356" s="64">
        <f t="shared" si="70"/>
        <v>0.34722222222222215</v>
      </c>
      <c r="BP356" s="64">
        <f t="shared" si="71"/>
        <v>0.3571428571428571</v>
      </c>
    </row>
    <row r="357" spans="1:68" ht="27" customHeight="1" x14ac:dyDescent="0.25">
      <c r="A357" s="54" t="s">
        <v>582</v>
      </c>
      <c r="B357" s="54" t="s">
        <v>583</v>
      </c>
      <c r="C357" s="31">
        <v>4301011857</v>
      </c>
      <c r="D357" s="765">
        <v>4680115885622</v>
      </c>
      <c r="E357" s="766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8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71"/>
      <c r="R357" s="771"/>
      <c r="S357" s="771"/>
      <c r="T357" s="772"/>
      <c r="U357" s="34"/>
      <c r="V357" s="34"/>
      <c r="W357" s="35" t="s">
        <v>69</v>
      </c>
      <c r="X357" s="761">
        <v>40</v>
      </c>
      <c r="Y357" s="762">
        <f t="shared" si="67"/>
        <v>40</v>
      </c>
      <c r="Z357" s="36">
        <f>IFERROR(IF(Y357=0,"",ROUNDUP(Y357/H357,0)*0.00902),"")</f>
        <v>9.0200000000000002E-2</v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42.1</v>
      </c>
      <c r="BN357" s="64">
        <f t="shared" si="69"/>
        <v>42.1</v>
      </c>
      <c r="BO357" s="64">
        <f t="shared" si="70"/>
        <v>7.575757575757576E-2</v>
      </c>
      <c r="BP357" s="64">
        <f t="shared" si="71"/>
        <v>7.575757575757576E-2</v>
      </c>
    </row>
    <row r="358" spans="1:68" ht="27" customHeight="1" x14ac:dyDescent="0.25">
      <c r="A358" s="54" t="s">
        <v>584</v>
      </c>
      <c r="B358" s="54" t="s">
        <v>585</v>
      </c>
      <c r="C358" s="31">
        <v>4301011573</v>
      </c>
      <c r="D358" s="765">
        <v>4680115881938</v>
      </c>
      <c r="E358" s="766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10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71"/>
      <c r="R358" s="771"/>
      <c r="S358" s="771"/>
      <c r="T358" s="772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customHeight="1" x14ac:dyDescent="0.25">
      <c r="A359" s="54" t="s">
        <v>587</v>
      </c>
      <c r="B359" s="54" t="s">
        <v>588</v>
      </c>
      <c r="C359" s="31">
        <v>4301010944</v>
      </c>
      <c r="D359" s="765">
        <v>4607091387346</v>
      </c>
      <c r="E359" s="766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9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71"/>
      <c r="R359" s="771"/>
      <c r="S359" s="771"/>
      <c r="T359" s="772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customHeight="1" x14ac:dyDescent="0.25">
      <c r="A360" s="54" t="s">
        <v>590</v>
      </c>
      <c r="B360" s="54" t="s">
        <v>591</v>
      </c>
      <c r="C360" s="31">
        <v>4301011328</v>
      </c>
      <c r="D360" s="765">
        <v>4607091386011</v>
      </c>
      <c r="E360" s="766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7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71"/>
      <c r="R360" s="771"/>
      <c r="S360" s="771"/>
      <c r="T360" s="772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65">
        <v>4680115885608</v>
      </c>
      <c r="E361" s="766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10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1"/>
      <c r="R361" s="771"/>
      <c r="S361" s="771"/>
      <c r="T361" s="772"/>
      <c r="U361" s="34"/>
      <c r="V361" s="34"/>
      <c r="W361" s="35" t="s">
        <v>69</v>
      </c>
      <c r="X361" s="761">
        <v>200</v>
      </c>
      <c r="Y361" s="762">
        <f t="shared" si="67"/>
        <v>200</v>
      </c>
      <c r="Z361" s="36">
        <f>IFERROR(IF(Y361=0,"",ROUNDUP(Y361/H361,0)*0.00902),"")</f>
        <v>0.45100000000000001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210.5</v>
      </c>
      <c r="BN361" s="64">
        <f t="shared" si="69"/>
        <v>210.5</v>
      </c>
      <c r="BO361" s="64">
        <f t="shared" si="70"/>
        <v>0.37878787878787878</v>
      </c>
      <c r="BP361" s="64">
        <f t="shared" si="71"/>
        <v>0.37878787878787878</v>
      </c>
    </row>
    <row r="362" spans="1:68" x14ac:dyDescent="0.2">
      <c r="A362" s="767"/>
      <c r="B362" s="768"/>
      <c r="C362" s="768"/>
      <c r="D362" s="768"/>
      <c r="E362" s="768"/>
      <c r="F362" s="768"/>
      <c r="G362" s="768"/>
      <c r="H362" s="768"/>
      <c r="I362" s="768"/>
      <c r="J362" s="768"/>
      <c r="K362" s="768"/>
      <c r="L362" s="768"/>
      <c r="M362" s="768"/>
      <c r="N362" s="768"/>
      <c r="O362" s="769"/>
      <c r="P362" s="788" t="s">
        <v>71</v>
      </c>
      <c r="Q362" s="785"/>
      <c r="R362" s="785"/>
      <c r="S362" s="785"/>
      <c r="T362" s="785"/>
      <c r="U362" s="785"/>
      <c r="V362" s="786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190.55555555555554</v>
      </c>
      <c r="Y362" s="763">
        <f>IFERROR(Y353/H353,"0")+IFERROR(Y354/H354,"0")+IFERROR(Y355/H355,"0")+IFERROR(Y356/H356,"0")+IFERROR(Y357/H357,"0")+IFERROR(Y358/H358,"0")+IFERROR(Y359/H359,"0")+IFERROR(Y360/H360,"0")+IFERROR(Y361/H361,"0")</f>
        <v>192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3.4121999999999999</v>
      </c>
      <c r="AA362" s="764"/>
      <c r="AB362" s="764"/>
      <c r="AC362" s="764"/>
    </row>
    <row r="363" spans="1:68" x14ac:dyDescent="0.2">
      <c r="A363" s="768"/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9"/>
      <c r="P363" s="788" t="s">
        <v>71</v>
      </c>
      <c r="Q363" s="785"/>
      <c r="R363" s="785"/>
      <c r="S363" s="785"/>
      <c r="T363" s="785"/>
      <c r="U363" s="785"/>
      <c r="V363" s="786"/>
      <c r="W363" s="37" t="s">
        <v>69</v>
      </c>
      <c r="X363" s="763">
        <f>IFERROR(SUM(X353:X361),"0")</f>
        <v>1650</v>
      </c>
      <c r="Y363" s="763">
        <f>IFERROR(SUM(Y353:Y361),"0")</f>
        <v>1665.6000000000001</v>
      </c>
      <c r="Z363" s="37"/>
      <c r="AA363" s="764"/>
      <c r="AB363" s="764"/>
      <c r="AC363" s="764"/>
    </row>
    <row r="364" spans="1:68" ht="14.25" customHeight="1" x14ac:dyDescent="0.25">
      <c r="A364" s="794" t="s">
        <v>64</v>
      </c>
      <c r="B364" s="768"/>
      <c r="C364" s="768"/>
      <c r="D364" s="768"/>
      <c r="E364" s="768"/>
      <c r="F364" s="768"/>
      <c r="G364" s="768"/>
      <c r="H364" s="768"/>
      <c r="I364" s="768"/>
      <c r="J364" s="768"/>
      <c r="K364" s="768"/>
      <c r="L364" s="768"/>
      <c r="M364" s="768"/>
      <c r="N364" s="768"/>
      <c r="O364" s="768"/>
      <c r="P364" s="768"/>
      <c r="Q364" s="768"/>
      <c r="R364" s="768"/>
      <c r="S364" s="768"/>
      <c r="T364" s="768"/>
      <c r="U364" s="768"/>
      <c r="V364" s="768"/>
      <c r="W364" s="768"/>
      <c r="X364" s="768"/>
      <c r="Y364" s="768"/>
      <c r="Z364" s="768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65">
        <v>4607091387193</v>
      </c>
      <c r="E365" s="766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71"/>
      <c r="R365" s="771"/>
      <c r="S365" s="771"/>
      <c r="T365" s="772"/>
      <c r="U365" s="34"/>
      <c r="V365" s="34"/>
      <c r="W365" s="35" t="s">
        <v>69</v>
      </c>
      <c r="X365" s="761">
        <v>135</v>
      </c>
      <c r="Y365" s="762">
        <f>IFERROR(IF(X365="",0,CEILING((X365/$H365),1)*$H365),"")</f>
        <v>138.6</v>
      </c>
      <c r="Z365" s="36">
        <f>IFERROR(IF(Y365=0,"",ROUNDUP(Y365/H365,0)*0.00753),"")</f>
        <v>0.24849000000000002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143.35714285714286</v>
      </c>
      <c r="BN365" s="64">
        <f>IFERROR(Y365*I365/H365,"0")</f>
        <v>147.17999999999998</v>
      </c>
      <c r="BO365" s="64">
        <f>IFERROR(1/J365*(X365/H365),"0")</f>
        <v>0.20604395604395601</v>
      </c>
      <c r="BP365" s="64">
        <f>IFERROR(1/J365*(Y365/H365),"0")</f>
        <v>0.21153846153846154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65">
        <v>4607091387230</v>
      </c>
      <c r="E366" s="766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11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71"/>
      <c r="R366" s="771"/>
      <c r="S366" s="771"/>
      <c r="T366" s="772"/>
      <c r="U366" s="34"/>
      <c r="V366" s="34"/>
      <c r="W366" s="35" t="s">
        <v>69</v>
      </c>
      <c r="X366" s="761">
        <v>245</v>
      </c>
      <c r="Y366" s="762">
        <f>IFERROR(IF(X366="",0,CEILING((X366/$H366),1)*$H366),"")</f>
        <v>247.8</v>
      </c>
      <c r="Z366" s="36">
        <f>IFERROR(IF(Y366=0,"",ROUNDUP(Y366/H366,0)*0.00753),"")</f>
        <v>0.44427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260.16666666666669</v>
      </c>
      <c r="BN366" s="64">
        <f>IFERROR(Y366*I366/H366,"0")</f>
        <v>263.14</v>
      </c>
      <c r="BO366" s="64">
        <f>IFERROR(1/J366*(X366/H366),"0")</f>
        <v>0.37393162393162388</v>
      </c>
      <c r="BP366" s="64">
        <f>IFERROR(1/J366*(Y366/H366),"0")</f>
        <v>0.37820512820512819</v>
      </c>
    </row>
    <row r="367" spans="1:68" ht="27" customHeight="1" x14ac:dyDescent="0.25">
      <c r="A367" s="54" t="s">
        <v>601</v>
      </c>
      <c r="B367" s="54" t="s">
        <v>602</v>
      </c>
      <c r="C367" s="31">
        <v>4301031154</v>
      </c>
      <c r="D367" s="765">
        <v>4607091387292</v>
      </c>
      <c r="E367" s="766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8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71"/>
      <c r="R367" s="771"/>
      <c r="S367" s="771"/>
      <c r="T367" s="772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604</v>
      </c>
      <c r="B368" s="54" t="s">
        <v>605</v>
      </c>
      <c r="C368" s="31">
        <v>4301031152</v>
      </c>
      <c r="D368" s="765">
        <v>4607091387285</v>
      </c>
      <c r="E368" s="766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71"/>
      <c r="R368" s="771"/>
      <c r="S368" s="771"/>
      <c r="T368" s="772"/>
      <c r="U368" s="34"/>
      <c r="V368" s="34"/>
      <c r="W368" s="35" t="s">
        <v>69</v>
      </c>
      <c r="X368" s="761">
        <v>53.9</v>
      </c>
      <c r="Y368" s="762">
        <f>IFERROR(IF(X368="",0,CEILING((X368/$H368),1)*$H368),"")</f>
        <v>54.6</v>
      </c>
      <c r="Z368" s="36">
        <f>IFERROR(IF(Y368=0,"",ROUNDUP(Y368/H368,0)*0.00502),"")</f>
        <v>0.13052</v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57.236666666666665</v>
      </c>
      <c r="BN368" s="64">
        <f>IFERROR(Y368*I368/H368,"0")</f>
        <v>57.98</v>
      </c>
      <c r="BO368" s="64">
        <f>IFERROR(1/J368*(X368/H368),"0")</f>
        <v>0.10968660968660969</v>
      </c>
      <c r="BP368" s="64">
        <f>IFERROR(1/J368*(Y368/H368),"0")</f>
        <v>0.11111111111111112</v>
      </c>
    </row>
    <row r="369" spans="1:68" x14ac:dyDescent="0.2">
      <c r="A369" s="767"/>
      <c r="B369" s="768"/>
      <c r="C369" s="768"/>
      <c r="D369" s="768"/>
      <c r="E369" s="768"/>
      <c r="F369" s="768"/>
      <c r="G369" s="768"/>
      <c r="H369" s="768"/>
      <c r="I369" s="768"/>
      <c r="J369" s="768"/>
      <c r="K369" s="768"/>
      <c r="L369" s="768"/>
      <c r="M369" s="768"/>
      <c r="N369" s="768"/>
      <c r="O369" s="769"/>
      <c r="P369" s="788" t="s">
        <v>71</v>
      </c>
      <c r="Q369" s="785"/>
      <c r="R369" s="785"/>
      <c r="S369" s="785"/>
      <c r="T369" s="785"/>
      <c r="U369" s="785"/>
      <c r="V369" s="786"/>
      <c r="W369" s="37" t="s">
        <v>72</v>
      </c>
      <c r="X369" s="763">
        <f>IFERROR(X365/H365,"0")+IFERROR(X366/H366,"0")+IFERROR(X367/H367,"0")+IFERROR(X368/H368,"0")</f>
        <v>116.14285714285714</v>
      </c>
      <c r="Y369" s="763">
        <f>IFERROR(Y365/H365,"0")+IFERROR(Y366/H366,"0")+IFERROR(Y367/H367,"0")+IFERROR(Y368/H368,"0")</f>
        <v>118</v>
      </c>
      <c r="Z369" s="763">
        <f>IFERROR(IF(Z365="",0,Z365),"0")+IFERROR(IF(Z366="",0,Z366),"0")+IFERROR(IF(Z367="",0,Z367),"0")+IFERROR(IF(Z368="",0,Z368),"0")</f>
        <v>0.82328000000000001</v>
      </c>
      <c r="AA369" s="764"/>
      <c r="AB369" s="764"/>
      <c r="AC369" s="764"/>
    </row>
    <row r="370" spans="1:68" x14ac:dyDescent="0.2">
      <c r="A370" s="768"/>
      <c r="B370" s="768"/>
      <c r="C370" s="768"/>
      <c r="D370" s="768"/>
      <c r="E370" s="768"/>
      <c r="F370" s="768"/>
      <c r="G370" s="768"/>
      <c r="H370" s="768"/>
      <c r="I370" s="768"/>
      <c r="J370" s="768"/>
      <c r="K370" s="768"/>
      <c r="L370" s="768"/>
      <c r="M370" s="768"/>
      <c r="N370" s="768"/>
      <c r="O370" s="769"/>
      <c r="P370" s="788" t="s">
        <v>71</v>
      </c>
      <c r="Q370" s="785"/>
      <c r="R370" s="785"/>
      <c r="S370" s="785"/>
      <c r="T370" s="785"/>
      <c r="U370" s="785"/>
      <c r="V370" s="786"/>
      <c r="W370" s="37" t="s">
        <v>69</v>
      </c>
      <c r="X370" s="763">
        <f>IFERROR(SUM(X365:X368),"0")</f>
        <v>433.9</v>
      </c>
      <c r="Y370" s="763">
        <f>IFERROR(SUM(Y365:Y368),"0")</f>
        <v>441</v>
      </c>
      <c r="Z370" s="37"/>
      <c r="AA370" s="764"/>
      <c r="AB370" s="764"/>
      <c r="AC370" s="764"/>
    </row>
    <row r="371" spans="1:68" ht="14.25" customHeight="1" x14ac:dyDescent="0.25">
      <c r="A371" s="794" t="s">
        <v>73</v>
      </c>
      <c r="B371" s="768"/>
      <c r="C371" s="768"/>
      <c r="D371" s="768"/>
      <c r="E371" s="768"/>
      <c r="F371" s="768"/>
      <c r="G371" s="768"/>
      <c r="H371" s="768"/>
      <c r="I371" s="768"/>
      <c r="J371" s="768"/>
      <c r="K371" s="768"/>
      <c r="L371" s="768"/>
      <c r="M371" s="768"/>
      <c r="N371" s="768"/>
      <c r="O371" s="768"/>
      <c r="P371" s="768"/>
      <c r="Q371" s="768"/>
      <c r="R371" s="768"/>
      <c r="S371" s="768"/>
      <c r="T371" s="768"/>
      <c r="U371" s="768"/>
      <c r="V371" s="768"/>
      <c r="W371" s="768"/>
      <c r="X371" s="768"/>
      <c r="Y371" s="768"/>
      <c r="Z371" s="768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65">
        <v>4607091387766</v>
      </c>
      <c r="E372" s="766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10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71"/>
      <c r="R372" s="771"/>
      <c r="S372" s="771"/>
      <c r="T372" s="772"/>
      <c r="U372" s="34"/>
      <c r="V372" s="34"/>
      <c r="W372" s="35" t="s">
        <v>69</v>
      </c>
      <c r="X372" s="761">
        <v>4470</v>
      </c>
      <c r="Y372" s="762">
        <f t="shared" ref="Y372:Y377" si="72">IFERROR(IF(X372="",0,CEILING((X372/$H372),1)*$H372),"")</f>
        <v>4477.2</v>
      </c>
      <c r="Z372" s="36">
        <f>IFERROR(IF(Y372=0,"",ROUNDUP(Y372/H372,0)*0.02175),"")</f>
        <v>12.484499999999999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4789.7769230769236</v>
      </c>
      <c r="BN372" s="64">
        <f t="shared" ref="BN372:BN377" si="74">IFERROR(Y372*I372/H372,"0")</f>
        <v>4797.4920000000002</v>
      </c>
      <c r="BO372" s="64">
        <f t="shared" ref="BO372:BO377" si="75">IFERROR(1/J372*(X372/H372),"0")</f>
        <v>10.233516483516484</v>
      </c>
      <c r="BP372" s="64">
        <f t="shared" ref="BP372:BP377" si="76">IFERROR(1/J372*(Y372/H372),"0")</f>
        <v>10.25</v>
      </c>
    </row>
    <row r="373" spans="1:68" ht="27" customHeight="1" x14ac:dyDescent="0.25">
      <c r="A373" s="54" t="s">
        <v>609</v>
      </c>
      <c r="B373" s="54" t="s">
        <v>610</v>
      </c>
      <c r="C373" s="31">
        <v>4301051116</v>
      </c>
      <c r="D373" s="765">
        <v>4607091387957</v>
      </c>
      <c r="E373" s="766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71"/>
      <c r="R373" s="771"/>
      <c r="S373" s="771"/>
      <c r="T373" s="772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customHeight="1" x14ac:dyDescent="0.25">
      <c r="A374" s="54" t="s">
        <v>612</v>
      </c>
      <c r="B374" s="54" t="s">
        <v>613</v>
      </c>
      <c r="C374" s="31">
        <v>4301051115</v>
      </c>
      <c r="D374" s="765">
        <v>4607091387964</v>
      </c>
      <c r="E374" s="766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71"/>
      <c r="R374" s="771"/>
      <c r="S374" s="771"/>
      <c r="T374" s="772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65">
        <v>4680115884588</v>
      </c>
      <c r="E375" s="766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10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71"/>
      <c r="R375" s="771"/>
      <c r="S375" s="771"/>
      <c r="T375" s="772"/>
      <c r="U375" s="34"/>
      <c r="V375" s="34"/>
      <c r="W375" s="35" t="s">
        <v>69</v>
      </c>
      <c r="X375" s="761">
        <v>7.1999999999999993</v>
      </c>
      <c r="Y375" s="762">
        <f t="shared" si="72"/>
        <v>9</v>
      </c>
      <c r="Z375" s="36">
        <f>IFERROR(IF(Y375=0,"",ROUNDUP(Y375/H375,0)*0.00753),"")</f>
        <v>2.2589999999999999E-2</v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7.8383999999999991</v>
      </c>
      <c r="BN375" s="64">
        <f t="shared" si="74"/>
        <v>9.798</v>
      </c>
      <c r="BO375" s="64">
        <f t="shared" si="75"/>
        <v>1.5384615384615384E-2</v>
      </c>
      <c r="BP375" s="64">
        <f t="shared" si="76"/>
        <v>1.9230769230769232E-2</v>
      </c>
    </row>
    <row r="376" spans="1:68" ht="37.5" customHeight="1" x14ac:dyDescent="0.25">
      <c r="A376" s="54" t="s">
        <v>618</v>
      </c>
      <c r="B376" s="54" t="s">
        <v>619</v>
      </c>
      <c r="C376" s="31">
        <v>4301051130</v>
      </c>
      <c r="D376" s="765">
        <v>4607091387537</v>
      </c>
      <c r="E376" s="766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107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71"/>
      <c r="R376" s="771"/>
      <c r="S376" s="771"/>
      <c r="T376" s="772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customHeight="1" x14ac:dyDescent="0.25">
      <c r="A377" s="54" t="s">
        <v>621</v>
      </c>
      <c r="B377" s="54" t="s">
        <v>622</v>
      </c>
      <c r="C377" s="31">
        <v>4301051132</v>
      </c>
      <c r="D377" s="765">
        <v>4607091387513</v>
      </c>
      <c r="E377" s="766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71"/>
      <c r="R377" s="771"/>
      <c r="S377" s="771"/>
      <c r="T377" s="772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67"/>
      <c r="B378" s="768"/>
      <c r="C378" s="768"/>
      <c r="D378" s="768"/>
      <c r="E378" s="768"/>
      <c r="F378" s="768"/>
      <c r="G378" s="768"/>
      <c r="H378" s="768"/>
      <c r="I378" s="768"/>
      <c r="J378" s="768"/>
      <c r="K378" s="768"/>
      <c r="L378" s="768"/>
      <c r="M378" s="768"/>
      <c r="N378" s="768"/>
      <c r="O378" s="769"/>
      <c r="P378" s="788" t="s">
        <v>71</v>
      </c>
      <c r="Q378" s="785"/>
      <c r="R378" s="785"/>
      <c r="S378" s="785"/>
      <c r="T378" s="785"/>
      <c r="U378" s="785"/>
      <c r="V378" s="786"/>
      <c r="W378" s="37" t="s">
        <v>72</v>
      </c>
      <c r="X378" s="763">
        <f>IFERROR(X372/H372,"0")+IFERROR(X373/H373,"0")+IFERROR(X374/H374,"0")+IFERROR(X375/H375,"0")+IFERROR(X376/H376,"0")+IFERROR(X377/H377,"0")</f>
        <v>575.47692307692307</v>
      </c>
      <c r="Y378" s="763">
        <f>IFERROR(Y372/H372,"0")+IFERROR(Y373/H373,"0")+IFERROR(Y374/H374,"0")+IFERROR(Y375/H375,"0")+IFERROR(Y376/H376,"0")+IFERROR(Y377/H377,"0")</f>
        <v>577</v>
      </c>
      <c r="Z378" s="763">
        <f>IFERROR(IF(Z372="",0,Z372),"0")+IFERROR(IF(Z373="",0,Z373),"0")+IFERROR(IF(Z374="",0,Z374),"0")+IFERROR(IF(Z375="",0,Z375),"0")+IFERROR(IF(Z376="",0,Z376),"0")+IFERROR(IF(Z377="",0,Z377),"0")</f>
        <v>12.507089999999998</v>
      </c>
      <c r="AA378" s="764"/>
      <c r="AB378" s="764"/>
      <c r="AC378" s="764"/>
    </row>
    <row r="379" spans="1:68" x14ac:dyDescent="0.2">
      <c r="A379" s="768"/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9"/>
      <c r="P379" s="788" t="s">
        <v>71</v>
      </c>
      <c r="Q379" s="785"/>
      <c r="R379" s="785"/>
      <c r="S379" s="785"/>
      <c r="T379" s="785"/>
      <c r="U379" s="785"/>
      <c r="V379" s="786"/>
      <c r="W379" s="37" t="s">
        <v>69</v>
      </c>
      <c r="X379" s="763">
        <f>IFERROR(SUM(X372:X377),"0")</f>
        <v>4477.2</v>
      </c>
      <c r="Y379" s="763">
        <f>IFERROR(SUM(Y372:Y377),"0")</f>
        <v>4486.2</v>
      </c>
      <c r="Z379" s="37"/>
      <c r="AA379" s="764"/>
      <c r="AB379" s="764"/>
      <c r="AC379" s="764"/>
    </row>
    <row r="380" spans="1:68" ht="14.25" customHeight="1" x14ac:dyDescent="0.25">
      <c r="A380" s="794" t="s">
        <v>214</v>
      </c>
      <c r="B380" s="768"/>
      <c r="C380" s="768"/>
      <c r="D380" s="768"/>
      <c r="E380" s="768"/>
      <c r="F380" s="768"/>
      <c r="G380" s="768"/>
      <c r="H380" s="768"/>
      <c r="I380" s="768"/>
      <c r="J380" s="768"/>
      <c r="K380" s="768"/>
      <c r="L380" s="768"/>
      <c r="M380" s="768"/>
      <c r="N380" s="768"/>
      <c r="O380" s="768"/>
      <c r="P380" s="768"/>
      <c r="Q380" s="768"/>
      <c r="R380" s="768"/>
      <c r="S380" s="768"/>
      <c r="T380" s="768"/>
      <c r="U380" s="768"/>
      <c r="V380" s="768"/>
      <c r="W380" s="768"/>
      <c r="X380" s="768"/>
      <c r="Y380" s="768"/>
      <c r="Z380" s="768"/>
      <c r="AA380" s="757"/>
      <c r="AB380" s="757"/>
      <c r="AC380" s="757"/>
    </row>
    <row r="381" spans="1:68" ht="27" customHeight="1" x14ac:dyDescent="0.25">
      <c r="A381" s="54" t="s">
        <v>624</v>
      </c>
      <c r="B381" s="54" t="s">
        <v>625</v>
      </c>
      <c r="C381" s="31">
        <v>4301060379</v>
      </c>
      <c r="D381" s="765">
        <v>4607091380880</v>
      </c>
      <c r="E381" s="766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115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71"/>
      <c r="R381" s="771"/>
      <c r="S381" s="771"/>
      <c r="T381" s="772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627</v>
      </c>
      <c r="B382" s="54" t="s">
        <v>628</v>
      </c>
      <c r="C382" s="31">
        <v>4301060308</v>
      </c>
      <c r="D382" s="765">
        <v>4607091384482</v>
      </c>
      <c r="E382" s="766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112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71"/>
      <c r="R382" s="771"/>
      <c r="S382" s="771"/>
      <c r="T382" s="772"/>
      <c r="U382" s="34"/>
      <c r="V382" s="34"/>
      <c r="W382" s="35" t="s">
        <v>69</v>
      </c>
      <c r="X382" s="761">
        <v>240</v>
      </c>
      <c r="Y382" s="762">
        <f>IFERROR(IF(X382="",0,CEILING((X382/$H382),1)*$H382),"")</f>
        <v>241.79999999999998</v>
      </c>
      <c r="Z382" s="36">
        <f>IFERROR(IF(Y382=0,"",ROUNDUP(Y382/H382,0)*0.02175),"")</f>
        <v>0.6742499999999999</v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257.35384615384618</v>
      </c>
      <c r="BN382" s="64">
        <f>IFERROR(Y382*I382/H382,"0")</f>
        <v>259.28400000000005</v>
      </c>
      <c r="BO382" s="64">
        <f>IFERROR(1/J382*(X382/H382),"0")</f>
        <v>0.54945054945054939</v>
      </c>
      <c r="BP382" s="64">
        <f>IFERROR(1/J382*(Y382/H382),"0")</f>
        <v>0.55357142857142849</v>
      </c>
    </row>
    <row r="383" spans="1:68" ht="16.5" customHeight="1" x14ac:dyDescent="0.25">
      <c r="A383" s="54" t="s">
        <v>630</v>
      </c>
      <c r="B383" s="54" t="s">
        <v>631</v>
      </c>
      <c r="C383" s="31">
        <v>4301060325</v>
      </c>
      <c r="D383" s="765">
        <v>4607091380897</v>
      </c>
      <c r="E383" s="766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8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71"/>
      <c r="R383" s="771"/>
      <c r="S383" s="771"/>
      <c r="T383" s="772"/>
      <c r="U383" s="34"/>
      <c r="V383" s="34"/>
      <c r="W383" s="35" t="s">
        <v>69</v>
      </c>
      <c r="X383" s="761">
        <v>106</v>
      </c>
      <c r="Y383" s="762">
        <f>IFERROR(IF(X383="",0,CEILING((X383/$H383),1)*$H383),"")</f>
        <v>109.2</v>
      </c>
      <c r="Z383" s="36">
        <f>IFERROR(IF(Y383=0,"",ROUNDUP(Y383/H383,0)*0.02175),"")</f>
        <v>0.28275</v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113.11714285714287</v>
      </c>
      <c r="BN383" s="64">
        <f>IFERROR(Y383*I383/H383,"0")</f>
        <v>116.53200000000001</v>
      </c>
      <c r="BO383" s="64">
        <f>IFERROR(1/J383*(X383/H383),"0")</f>
        <v>0.22534013605442174</v>
      </c>
      <c r="BP383" s="64">
        <f>IFERROR(1/J383*(Y383/H383),"0")</f>
        <v>0.23214285714285712</v>
      </c>
    </row>
    <row r="384" spans="1:68" x14ac:dyDescent="0.2">
      <c r="A384" s="767"/>
      <c r="B384" s="768"/>
      <c r="C384" s="768"/>
      <c r="D384" s="768"/>
      <c r="E384" s="768"/>
      <c r="F384" s="768"/>
      <c r="G384" s="768"/>
      <c r="H384" s="768"/>
      <c r="I384" s="768"/>
      <c r="J384" s="768"/>
      <c r="K384" s="768"/>
      <c r="L384" s="768"/>
      <c r="M384" s="768"/>
      <c r="N384" s="768"/>
      <c r="O384" s="769"/>
      <c r="P384" s="788" t="s">
        <v>71</v>
      </c>
      <c r="Q384" s="785"/>
      <c r="R384" s="785"/>
      <c r="S384" s="785"/>
      <c r="T384" s="785"/>
      <c r="U384" s="785"/>
      <c r="V384" s="786"/>
      <c r="W384" s="37" t="s">
        <v>72</v>
      </c>
      <c r="X384" s="763">
        <f>IFERROR(X381/H381,"0")+IFERROR(X382/H382,"0")+IFERROR(X383/H383,"0")</f>
        <v>43.388278388278387</v>
      </c>
      <c r="Y384" s="763">
        <f>IFERROR(Y381/H381,"0")+IFERROR(Y382/H382,"0")+IFERROR(Y383/H383,"0")</f>
        <v>44</v>
      </c>
      <c r="Z384" s="763">
        <f>IFERROR(IF(Z381="",0,Z381),"0")+IFERROR(IF(Z382="",0,Z382),"0")+IFERROR(IF(Z383="",0,Z383),"0")</f>
        <v>0.95699999999999985</v>
      </c>
      <c r="AA384" s="764"/>
      <c r="AB384" s="764"/>
      <c r="AC384" s="764"/>
    </row>
    <row r="385" spans="1:68" x14ac:dyDescent="0.2">
      <c r="A385" s="768"/>
      <c r="B385" s="768"/>
      <c r="C385" s="768"/>
      <c r="D385" s="768"/>
      <c r="E385" s="768"/>
      <c r="F385" s="768"/>
      <c r="G385" s="768"/>
      <c r="H385" s="768"/>
      <c r="I385" s="768"/>
      <c r="J385" s="768"/>
      <c r="K385" s="768"/>
      <c r="L385" s="768"/>
      <c r="M385" s="768"/>
      <c r="N385" s="768"/>
      <c r="O385" s="769"/>
      <c r="P385" s="788" t="s">
        <v>71</v>
      </c>
      <c r="Q385" s="785"/>
      <c r="R385" s="785"/>
      <c r="S385" s="785"/>
      <c r="T385" s="785"/>
      <c r="U385" s="785"/>
      <c r="V385" s="786"/>
      <c r="W385" s="37" t="s">
        <v>69</v>
      </c>
      <c r="X385" s="763">
        <f>IFERROR(SUM(X381:X383),"0")</f>
        <v>346</v>
      </c>
      <c r="Y385" s="763">
        <f>IFERROR(SUM(Y381:Y383),"0")</f>
        <v>351</v>
      </c>
      <c r="Z385" s="37"/>
      <c r="AA385" s="764"/>
      <c r="AB385" s="764"/>
      <c r="AC385" s="764"/>
    </row>
    <row r="386" spans="1:68" ht="14.25" customHeight="1" x14ac:dyDescent="0.25">
      <c r="A386" s="794" t="s">
        <v>103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757"/>
      <c r="AB386" s="757"/>
      <c r="AC386" s="757"/>
    </row>
    <row r="387" spans="1:68" ht="16.5" customHeight="1" x14ac:dyDescent="0.25">
      <c r="A387" s="54" t="s">
        <v>633</v>
      </c>
      <c r="B387" s="54" t="s">
        <v>634</v>
      </c>
      <c r="C387" s="31">
        <v>4301030232</v>
      </c>
      <c r="D387" s="765">
        <v>4607091388374</v>
      </c>
      <c r="E387" s="766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1052" t="s">
        <v>635</v>
      </c>
      <c r="Q387" s="771"/>
      <c r="R387" s="771"/>
      <c r="S387" s="771"/>
      <c r="T387" s="772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637</v>
      </c>
      <c r="B388" s="54" t="s">
        <v>638</v>
      </c>
      <c r="C388" s="31">
        <v>4301030235</v>
      </c>
      <c r="D388" s="765">
        <v>4607091388381</v>
      </c>
      <c r="E388" s="766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958" t="s">
        <v>639</v>
      </c>
      <c r="Q388" s="771"/>
      <c r="R388" s="771"/>
      <c r="S388" s="771"/>
      <c r="T388" s="772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640</v>
      </c>
      <c r="B389" s="54" t="s">
        <v>641</v>
      </c>
      <c r="C389" s="31">
        <v>4301032015</v>
      </c>
      <c r="D389" s="765">
        <v>4607091383102</v>
      </c>
      <c r="E389" s="766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119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71"/>
      <c r="R389" s="771"/>
      <c r="S389" s="771"/>
      <c r="T389" s="772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65">
        <v>4607091388404</v>
      </c>
      <c r="E390" s="766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96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71"/>
      <c r="R390" s="771"/>
      <c r="S390" s="771"/>
      <c r="T390" s="772"/>
      <c r="U390" s="34"/>
      <c r="V390" s="34"/>
      <c r="W390" s="35" t="s">
        <v>69</v>
      </c>
      <c r="X390" s="761">
        <v>2.5499999999999998</v>
      </c>
      <c r="Y390" s="762">
        <f>IFERROR(IF(X390="",0,CEILING((X390/$H390),1)*$H390),"")</f>
        <v>2.5499999999999998</v>
      </c>
      <c r="Z390" s="36">
        <f>IFERROR(IF(Y390=0,"",ROUNDUP(Y390/H390,0)*0.00753),"")</f>
        <v>7.5300000000000002E-3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2.9</v>
      </c>
      <c r="BN390" s="64">
        <f>IFERROR(Y390*I390/H390,"0")</f>
        <v>2.9</v>
      </c>
      <c r="BO390" s="64">
        <f>IFERROR(1/J390*(X390/H390),"0")</f>
        <v>6.41025641025641E-3</v>
      </c>
      <c r="BP390" s="64">
        <f>IFERROR(1/J390*(Y390/H390),"0")</f>
        <v>6.41025641025641E-3</v>
      </c>
    </row>
    <row r="391" spans="1:68" x14ac:dyDescent="0.2">
      <c r="A391" s="767"/>
      <c r="B391" s="768"/>
      <c r="C391" s="768"/>
      <c r="D391" s="768"/>
      <c r="E391" s="768"/>
      <c r="F391" s="768"/>
      <c r="G391" s="768"/>
      <c r="H391" s="768"/>
      <c r="I391" s="768"/>
      <c r="J391" s="768"/>
      <c r="K391" s="768"/>
      <c r="L391" s="768"/>
      <c r="M391" s="768"/>
      <c r="N391" s="768"/>
      <c r="O391" s="769"/>
      <c r="P391" s="788" t="s">
        <v>71</v>
      </c>
      <c r="Q391" s="785"/>
      <c r="R391" s="785"/>
      <c r="S391" s="785"/>
      <c r="T391" s="785"/>
      <c r="U391" s="785"/>
      <c r="V391" s="786"/>
      <c r="W391" s="37" t="s">
        <v>72</v>
      </c>
      <c r="X391" s="763">
        <f>IFERROR(X387/H387,"0")+IFERROR(X388/H388,"0")+IFERROR(X389/H389,"0")+IFERROR(X390/H390,"0")</f>
        <v>1</v>
      </c>
      <c r="Y391" s="763">
        <f>IFERROR(Y387/H387,"0")+IFERROR(Y388/H388,"0")+IFERROR(Y389/H389,"0")+IFERROR(Y390/H390,"0")</f>
        <v>1</v>
      </c>
      <c r="Z391" s="763">
        <f>IFERROR(IF(Z387="",0,Z387),"0")+IFERROR(IF(Z388="",0,Z388),"0")+IFERROR(IF(Z389="",0,Z389),"0")+IFERROR(IF(Z390="",0,Z390),"0")</f>
        <v>7.5300000000000002E-3</v>
      </c>
      <c r="AA391" s="764"/>
      <c r="AB391" s="764"/>
      <c r="AC391" s="764"/>
    </row>
    <row r="392" spans="1:68" x14ac:dyDescent="0.2">
      <c r="A392" s="768"/>
      <c r="B392" s="768"/>
      <c r="C392" s="768"/>
      <c r="D392" s="768"/>
      <c r="E392" s="768"/>
      <c r="F392" s="768"/>
      <c r="G392" s="768"/>
      <c r="H392" s="768"/>
      <c r="I392" s="768"/>
      <c r="J392" s="768"/>
      <c r="K392" s="768"/>
      <c r="L392" s="768"/>
      <c r="M392" s="768"/>
      <c r="N392" s="768"/>
      <c r="O392" s="769"/>
      <c r="P392" s="788" t="s">
        <v>71</v>
      </c>
      <c r="Q392" s="785"/>
      <c r="R392" s="785"/>
      <c r="S392" s="785"/>
      <c r="T392" s="785"/>
      <c r="U392" s="785"/>
      <c r="V392" s="786"/>
      <c r="W392" s="37" t="s">
        <v>69</v>
      </c>
      <c r="X392" s="763">
        <f>IFERROR(SUM(X387:X390),"0")</f>
        <v>2.5499999999999998</v>
      </c>
      <c r="Y392" s="763">
        <f>IFERROR(SUM(Y387:Y390),"0")</f>
        <v>2.5499999999999998</v>
      </c>
      <c r="Z392" s="37"/>
      <c r="AA392" s="764"/>
      <c r="AB392" s="764"/>
      <c r="AC392" s="764"/>
    </row>
    <row r="393" spans="1:68" ht="14.25" customHeight="1" x14ac:dyDescent="0.25">
      <c r="A393" s="794" t="s">
        <v>645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757"/>
      <c r="AB393" s="757"/>
      <c r="AC393" s="757"/>
    </row>
    <row r="394" spans="1:68" ht="16.5" customHeight="1" x14ac:dyDescent="0.25">
      <c r="A394" s="54" t="s">
        <v>646</v>
      </c>
      <c r="B394" s="54" t="s">
        <v>647</v>
      </c>
      <c r="C394" s="31">
        <v>4301180007</v>
      </c>
      <c r="D394" s="765">
        <v>4680115881808</v>
      </c>
      <c r="E394" s="766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11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71"/>
      <c r="R394" s="771"/>
      <c r="S394" s="771"/>
      <c r="T394" s="772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651</v>
      </c>
      <c r="B395" s="54" t="s">
        <v>652</v>
      </c>
      <c r="C395" s="31">
        <v>4301180006</v>
      </c>
      <c r="D395" s="765">
        <v>4680115881822</v>
      </c>
      <c r="E395" s="766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9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71"/>
      <c r="R395" s="771"/>
      <c r="S395" s="771"/>
      <c r="T395" s="772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653</v>
      </c>
      <c r="B396" s="54" t="s">
        <v>654</v>
      </c>
      <c r="C396" s="31">
        <v>4301180001</v>
      </c>
      <c r="D396" s="765">
        <v>4680115880016</v>
      </c>
      <c r="E396" s="766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71"/>
      <c r="R396" s="771"/>
      <c r="S396" s="771"/>
      <c r="T396" s="772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767"/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9"/>
      <c r="P397" s="788" t="s">
        <v>71</v>
      </c>
      <c r="Q397" s="785"/>
      <c r="R397" s="785"/>
      <c r="S397" s="785"/>
      <c r="T397" s="785"/>
      <c r="U397" s="785"/>
      <c r="V397" s="786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x14ac:dyDescent="0.2">
      <c r="A398" s="768"/>
      <c r="B398" s="768"/>
      <c r="C398" s="768"/>
      <c r="D398" s="768"/>
      <c r="E398" s="768"/>
      <c r="F398" s="768"/>
      <c r="G398" s="768"/>
      <c r="H398" s="768"/>
      <c r="I398" s="768"/>
      <c r="J398" s="768"/>
      <c r="K398" s="768"/>
      <c r="L398" s="768"/>
      <c r="M398" s="768"/>
      <c r="N398" s="768"/>
      <c r="O398" s="769"/>
      <c r="P398" s="788" t="s">
        <v>71</v>
      </c>
      <c r="Q398" s="785"/>
      <c r="R398" s="785"/>
      <c r="S398" s="785"/>
      <c r="T398" s="785"/>
      <c r="U398" s="785"/>
      <c r="V398" s="786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customHeight="1" x14ac:dyDescent="0.25">
      <c r="A399" s="790" t="s">
        <v>655</v>
      </c>
      <c r="B399" s="768"/>
      <c r="C399" s="768"/>
      <c r="D399" s="768"/>
      <c r="E399" s="768"/>
      <c r="F399" s="768"/>
      <c r="G399" s="768"/>
      <c r="H399" s="768"/>
      <c r="I399" s="768"/>
      <c r="J399" s="768"/>
      <c r="K399" s="768"/>
      <c r="L399" s="768"/>
      <c r="M399" s="768"/>
      <c r="N399" s="768"/>
      <c r="O399" s="768"/>
      <c r="P399" s="768"/>
      <c r="Q399" s="768"/>
      <c r="R399" s="768"/>
      <c r="S399" s="768"/>
      <c r="T399" s="768"/>
      <c r="U399" s="768"/>
      <c r="V399" s="768"/>
      <c r="W399" s="768"/>
      <c r="X399" s="768"/>
      <c r="Y399" s="768"/>
      <c r="Z399" s="768"/>
      <c r="AA399" s="756"/>
      <c r="AB399" s="756"/>
      <c r="AC399" s="756"/>
    </row>
    <row r="400" spans="1:68" ht="14.25" customHeight="1" x14ac:dyDescent="0.25">
      <c r="A400" s="794" t="s">
        <v>64</v>
      </c>
      <c r="B400" s="768"/>
      <c r="C400" s="768"/>
      <c r="D400" s="768"/>
      <c r="E400" s="768"/>
      <c r="F400" s="768"/>
      <c r="G400" s="768"/>
      <c r="H400" s="768"/>
      <c r="I400" s="768"/>
      <c r="J400" s="768"/>
      <c r="K400" s="768"/>
      <c r="L400" s="768"/>
      <c r="M400" s="768"/>
      <c r="N400" s="768"/>
      <c r="O400" s="768"/>
      <c r="P400" s="768"/>
      <c r="Q400" s="768"/>
      <c r="R400" s="768"/>
      <c r="S400" s="768"/>
      <c r="T400" s="768"/>
      <c r="U400" s="768"/>
      <c r="V400" s="768"/>
      <c r="W400" s="768"/>
      <c r="X400" s="768"/>
      <c r="Y400" s="768"/>
      <c r="Z400" s="768"/>
      <c r="AA400" s="757"/>
      <c r="AB400" s="757"/>
      <c r="AC400" s="757"/>
    </row>
    <row r="401" spans="1:68" ht="27" customHeight="1" x14ac:dyDescent="0.25">
      <c r="A401" s="54" t="s">
        <v>656</v>
      </c>
      <c r="B401" s="54" t="s">
        <v>657</v>
      </c>
      <c r="C401" s="31">
        <v>4301031066</v>
      </c>
      <c r="D401" s="765">
        <v>4607091383836</v>
      </c>
      <c r="E401" s="766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11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71"/>
      <c r="R401" s="771"/>
      <c r="S401" s="771"/>
      <c r="T401" s="772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767"/>
      <c r="B402" s="768"/>
      <c r="C402" s="768"/>
      <c r="D402" s="768"/>
      <c r="E402" s="768"/>
      <c r="F402" s="768"/>
      <c r="G402" s="768"/>
      <c r="H402" s="768"/>
      <c r="I402" s="768"/>
      <c r="J402" s="768"/>
      <c r="K402" s="768"/>
      <c r="L402" s="768"/>
      <c r="M402" s="768"/>
      <c r="N402" s="768"/>
      <c r="O402" s="769"/>
      <c r="P402" s="788" t="s">
        <v>71</v>
      </c>
      <c r="Q402" s="785"/>
      <c r="R402" s="785"/>
      <c r="S402" s="785"/>
      <c r="T402" s="785"/>
      <c r="U402" s="785"/>
      <c r="V402" s="786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x14ac:dyDescent="0.2">
      <c r="A403" s="768"/>
      <c r="B403" s="768"/>
      <c r="C403" s="768"/>
      <c r="D403" s="768"/>
      <c r="E403" s="768"/>
      <c r="F403" s="768"/>
      <c r="G403" s="768"/>
      <c r="H403" s="768"/>
      <c r="I403" s="768"/>
      <c r="J403" s="768"/>
      <c r="K403" s="768"/>
      <c r="L403" s="768"/>
      <c r="M403" s="768"/>
      <c r="N403" s="768"/>
      <c r="O403" s="769"/>
      <c r="P403" s="788" t="s">
        <v>71</v>
      </c>
      <c r="Q403" s="785"/>
      <c r="R403" s="785"/>
      <c r="S403" s="785"/>
      <c r="T403" s="785"/>
      <c r="U403" s="785"/>
      <c r="V403" s="786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customHeight="1" x14ac:dyDescent="0.25">
      <c r="A404" s="794" t="s">
        <v>73</v>
      </c>
      <c r="B404" s="768"/>
      <c r="C404" s="768"/>
      <c r="D404" s="768"/>
      <c r="E404" s="768"/>
      <c r="F404" s="768"/>
      <c r="G404" s="768"/>
      <c r="H404" s="768"/>
      <c r="I404" s="768"/>
      <c r="J404" s="768"/>
      <c r="K404" s="768"/>
      <c r="L404" s="768"/>
      <c r="M404" s="768"/>
      <c r="N404" s="768"/>
      <c r="O404" s="768"/>
      <c r="P404" s="768"/>
      <c r="Q404" s="768"/>
      <c r="R404" s="768"/>
      <c r="S404" s="768"/>
      <c r="T404" s="768"/>
      <c r="U404" s="768"/>
      <c r="V404" s="768"/>
      <c r="W404" s="768"/>
      <c r="X404" s="768"/>
      <c r="Y404" s="768"/>
      <c r="Z404" s="768"/>
      <c r="AA404" s="757"/>
      <c r="AB404" s="757"/>
      <c r="AC404" s="757"/>
    </row>
    <row r="405" spans="1:68" ht="37.5" customHeight="1" x14ac:dyDescent="0.25">
      <c r="A405" s="54" t="s">
        <v>659</v>
      </c>
      <c r="B405" s="54" t="s">
        <v>660</v>
      </c>
      <c r="C405" s="31">
        <v>4301051142</v>
      </c>
      <c r="D405" s="765">
        <v>4607091387919</v>
      </c>
      <c r="E405" s="766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11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71"/>
      <c r="R405" s="771"/>
      <c r="S405" s="771"/>
      <c r="T405" s="772"/>
      <c r="U405" s="34"/>
      <c r="V405" s="34"/>
      <c r="W405" s="35" t="s">
        <v>69</v>
      </c>
      <c r="X405" s="761">
        <v>125</v>
      </c>
      <c r="Y405" s="762">
        <f>IFERROR(IF(X405="",0,CEILING((X405/$H405),1)*$H405),"")</f>
        <v>129.6</v>
      </c>
      <c r="Z405" s="36">
        <f>IFERROR(IF(Y405=0,"",ROUNDUP(Y405/H405,0)*0.02175),"")</f>
        <v>0.34799999999999998</v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133.70370370370372</v>
      </c>
      <c r="BN405" s="64">
        <f>IFERROR(Y405*I405/H405,"0")</f>
        <v>138.624</v>
      </c>
      <c r="BO405" s="64">
        <f>IFERROR(1/J405*(X405/H405),"0")</f>
        <v>0.27557319223985893</v>
      </c>
      <c r="BP405" s="64">
        <f>IFERROR(1/J405*(Y405/H405),"0")</f>
        <v>0.2857142857142857</v>
      </c>
    </row>
    <row r="406" spans="1:68" ht="27" customHeight="1" x14ac:dyDescent="0.25">
      <c r="A406" s="54" t="s">
        <v>662</v>
      </c>
      <c r="B406" s="54" t="s">
        <v>663</v>
      </c>
      <c r="C406" s="31">
        <v>4301051461</v>
      </c>
      <c r="D406" s="765">
        <v>4680115883604</v>
      </c>
      <c r="E406" s="766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71"/>
      <c r="R406" s="771"/>
      <c r="S406" s="771"/>
      <c r="T406" s="772"/>
      <c r="U406" s="34"/>
      <c r="V406" s="34"/>
      <c r="W406" s="35" t="s">
        <v>69</v>
      </c>
      <c r="X406" s="761">
        <v>62.999999999999993</v>
      </c>
      <c r="Y406" s="762">
        <f>IFERROR(IF(X406="",0,CEILING((X406/$H406),1)*$H406),"")</f>
        <v>63</v>
      </c>
      <c r="Z406" s="36">
        <f>IFERROR(IF(Y406=0,"",ROUNDUP(Y406/H406,0)*0.00753),"")</f>
        <v>0.22590000000000002</v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71.159999999999982</v>
      </c>
      <c r="BN406" s="64">
        <f>IFERROR(Y406*I406/H406,"0")</f>
        <v>71.159999999999982</v>
      </c>
      <c r="BO406" s="64">
        <f>IFERROR(1/J406*(X406/H406),"0")</f>
        <v>0.19230769230769229</v>
      </c>
      <c r="BP406" s="64">
        <f>IFERROR(1/J406*(Y406/H406),"0")</f>
        <v>0.19230769230769229</v>
      </c>
    </row>
    <row r="407" spans="1:68" ht="27" customHeight="1" x14ac:dyDescent="0.25">
      <c r="A407" s="54" t="s">
        <v>665</v>
      </c>
      <c r="B407" s="54" t="s">
        <v>666</v>
      </c>
      <c r="C407" s="31">
        <v>4301051485</v>
      </c>
      <c r="D407" s="765">
        <v>4680115883567</v>
      </c>
      <c r="E407" s="766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113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71"/>
      <c r="R407" s="771"/>
      <c r="S407" s="771"/>
      <c r="T407" s="772"/>
      <c r="U407" s="34"/>
      <c r="V407" s="34"/>
      <c r="W407" s="35" t="s">
        <v>69</v>
      </c>
      <c r="X407" s="761">
        <v>58.099999999999987</v>
      </c>
      <c r="Y407" s="762">
        <f>IFERROR(IF(X407="",0,CEILING((X407/$H407),1)*$H407),"")</f>
        <v>58.800000000000004</v>
      </c>
      <c r="Z407" s="36">
        <f>IFERROR(IF(Y407=0,"",ROUNDUP(Y407/H407,0)*0.00753),"")</f>
        <v>0.21084</v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65.293333333333308</v>
      </c>
      <c r="BN407" s="64">
        <f>IFERROR(Y407*I407/H407,"0")</f>
        <v>66.08</v>
      </c>
      <c r="BO407" s="64">
        <f>IFERROR(1/J407*(X407/H407),"0")</f>
        <v>0.1773504273504273</v>
      </c>
      <c r="BP407" s="64">
        <f>IFERROR(1/J407*(Y407/H407),"0")</f>
        <v>0.17948717948717949</v>
      </c>
    </row>
    <row r="408" spans="1:68" x14ac:dyDescent="0.2">
      <c r="A408" s="767"/>
      <c r="B408" s="768"/>
      <c r="C408" s="768"/>
      <c r="D408" s="768"/>
      <c r="E408" s="768"/>
      <c r="F408" s="768"/>
      <c r="G408" s="768"/>
      <c r="H408" s="768"/>
      <c r="I408" s="768"/>
      <c r="J408" s="768"/>
      <c r="K408" s="768"/>
      <c r="L408" s="768"/>
      <c r="M408" s="768"/>
      <c r="N408" s="768"/>
      <c r="O408" s="769"/>
      <c r="P408" s="788" t="s">
        <v>71</v>
      </c>
      <c r="Q408" s="785"/>
      <c r="R408" s="785"/>
      <c r="S408" s="785"/>
      <c r="T408" s="785"/>
      <c r="U408" s="785"/>
      <c r="V408" s="786"/>
      <c r="W408" s="37" t="s">
        <v>72</v>
      </c>
      <c r="X408" s="763">
        <f>IFERROR(X405/H405,"0")+IFERROR(X406/H406,"0")+IFERROR(X407/H407,"0")</f>
        <v>73.098765432098759</v>
      </c>
      <c r="Y408" s="763">
        <f>IFERROR(Y405/H405,"0")+IFERROR(Y406/H406,"0")+IFERROR(Y407/H407,"0")</f>
        <v>74</v>
      </c>
      <c r="Z408" s="763">
        <f>IFERROR(IF(Z405="",0,Z405),"0")+IFERROR(IF(Z406="",0,Z406),"0")+IFERROR(IF(Z407="",0,Z407),"0")</f>
        <v>0.78473999999999999</v>
      </c>
      <c r="AA408" s="764"/>
      <c r="AB408" s="764"/>
      <c r="AC408" s="764"/>
    </row>
    <row r="409" spans="1:68" x14ac:dyDescent="0.2">
      <c r="A409" s="768"/>
      <c r="B409" s="768"/>
      <c r="C409" s="768"/>
      <c r="D409" s="768"/>
      <c r="E409" s="768"/>
      <c r="F409" s="768"/>
      <c r="G409" s="768"/>
      <c r="H409" s="768"/>
      <c r="I409" s="768"/>
      <c r="J409" s="768"/>
      <c r="K409" s="768"/>
      <c r="L409" s="768"/>
      <c r="M409" s="768"/>
      <c r="N409" s="768"/>
      <c r="O409" s="769"/>
      <c r="P409" s="788" t="s">
        <v>71</v>
      </c>
      <c r="Q409" s="785"/>
      <c r="R409" s="785"/>
      <c r="S409" s="785"/>
      <c r="T409" s="785"/>
      <c r="U409" s="785"/>
      <c r="V409" s="786"/>
      <c r="W409" s="37" t="s">
        <v>69</v>
      </c>
      <c r="X409" s="763">
        <f>IFERROR(SUM(X405:X407),"0")</f>
        <v>246.1</v>
      </c>
      <c r="Y409" s="763">
        <f>IFERROR(SUM(Y405:Y407),"0")</f>
        <v>251.4</v>
      </c>
      <c r="Z409" s="37"/>
      <c r="AA409" s="764"/>
      <c r="AB409" s="764"/>
      <c r="AC409" s="764"/>
    </row>
    <row r="410" spans="1:68" ht="27.75" customHeight="1" x14ac:dyDescent="0.2">
      <c r="A410" s="965" t="s">
        <v>668</v>
      </c>
      <c r="B410" s="966"/>
      <c r="C410" s="966"/>
      <c r="D410" s="966"/>
      <c r="E410" s="966"/>
      <c r="F410" s="966"/>
      <c r="G410" s="966"/>
      <c r="H410" s="966"/>
      <c r="I410" s="966"/>
      <c r="J410" s="966"/>
      <c r="K410" s="966"/>
      <c r="L410" s="966"/>
      <c r="M410" s="966"/>
      <c r="N410" s="966"/>
      <c r="O410" s="966"/>
      <c r="P410" s="966"/>
      <c r="Q410" s="966"/>
      <c r="R410" s="966"/>
      <c r="S410" s="966"/>
      <c r="T410" s="966"/>
      <c r="U410" s="966"/>
      <c r="V410" s="966"/>
      <c r="W410" s="966"/>
      <c r="X410" s="966"/>
      <c r="Y410" s="966"/>
      <c r="Z410" s="966"/>
      <c r="AA410" s="48"/>
      <c r="AB410" s="48"/>
      <c r="AC410" s="48"/>
    </row>
    <row r="411" spans="1:68" ht="16.5" customHeight="1" x14ac:dyDescent="0.25">
      <c r="A411" s="790" t="s">
        <v>669</v>
      </c>
      <c r="B411" s="768"/>
      <c r="C411" s="768"/>
      <c r="D411" s="768"/>
      <c r="E411" s="768"/>
      <c r="F411" s="768"/>
      <c r="G411" s="768"/>
      <c r="H411" s="768"/>
      <c r="I411" s="768"/>
      <c r="J411" s="768"/>
      <c r="K411" s="768"/>
      <c r="L411" s="768"/>
      <c r="M411" s="768"/>
      <c r="N411" s="768"/>
      <c r="O411" s="768"/>
      <c r="P411" s="768"/>
      <c r="Q411" s="768"/>
      <c r="R411" s="768"/>
      <c r="S411" s="768"/>
      <c r="T411" s="768"/>
      <c r="U411" s="768"/>
      <c r="V411" s="768"/>
      <c r="W411" s="768"/>
      <c r="X411" s="768"/>
      <c r="Y411" s="768"/>
      <c r="Z411" s="768"/>
      <c r="AA411" s="756"/>
      <c r="AB411" s="756"/>
      <c r="AC411" s="756"/>
    </row>
    <row r="412" spans="1:68" ht="14.25" customHeight="1" x14ac:dyDescent="0.25">
      <c r="A412" s="794" t="s">
        <v>114</v>
      </c>
      <c r="B412" s="768"/>
      <c r="C412" s="768"/>
      <c r="D412" s="768"/>
      <c r="E412" s="768"/>
      <c r="F412" s="768"/>
      <c r="G412" s="768"/>
      <c r="H412" s="768"/>
      <c r="I412" s="768"/>
      <c r="J412" s="768"/>
      <c r="K412" s="768"/>
      <c r="L412" s="768"/>
      <c r="M412" s="768"/>
      <c r="N412" s="768"/>
      <c r="O412" s="768"/>
      <c r="P412" s="768"/>
      <c r="Q412" s="768"/>
      <c r="R412" s="768"/>
      <c r="S412" s="768"/>
      <c r="T412" s="768"/>
      <c r="U412" s="768"/>
      <c r="V412" s="768"/>
      <c r="W412" s="768"/>
      <c r="X412" s="768"/>
      <c r="Y412" s="768"/>
      <c r="Z412" s="76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65">
        <v>4680115884847</v>
      </c>
      <c r="E413" s="766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113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71"/>
      <c r="R413" s="771"/>
      <c r="S413" s="771"/>
      <c r="T413" s="772"/>
      <c r="U413" s="34"/>
      <c r="V413" s="34"/>
      <c r="W413" s="35" t="s">
        <v>69</v>
      </c>
      <c r="X413" s="761">
        <v>260</v>
      </c>
      <c r="Y413" s="762">
        <f t="shared" ref="Y413:Y423" si="77">IFERROR(IF(X413="",0,CEILING((X413/$H413),1)*$H413),"")</f>
        <v>270</v>
      </c>
      <c r="Z413" s="36">
        <f>IFERROR(IF(Y413=0,"",ROUNDUP(Y413/H413,0)*0.02175),"")</f>
        <v>0.39149999999999996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268.32</v>
      </c>
      <c r="BN413" s="64">
        <f t="shared" ref="BN413:BN423" si="79">IFERROR(Y413*I413/H413,"0")</f>
        <v>278.64000000000004</v>
      </c>
      <c r="BO413" s="64">
        <f t="shared" ref="BO413:BO423" si="80">IFERROR(1/J413*(X413/H413),"0")</f>
        <v>0.36111111111111105</v>
      </c>
      <c r="BP413" s="64">
        <f t="shared" ref="BP413:BP423" si="81">IFERROR(1/J413*(Y413/H413),"0")</f>
        <v>0.375</v>
      </c>
    </row>
    <row r="414" spans="1:68" ht="27" customHeight="1" x14ac:dyDescent="0.25">
      <c r="A414" s="54" t="s">
        <v>670</v>
      </c>
      <c r="B414" s="54" t="s">
        <v>673</v>
      </c>
      <c r="C414" s="31">
        <v>4301011946</v>
      </c>
      <c r="D414" s="765">
        <v>4680115884847</v>
      </c>
      <c r="E414" s="766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108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71"/>
      <c r="R414" s="771"/>
      <c r="S414" s="771"/>
      <c r="T414" s="772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65">
        <v>4680115884854</v>
      </c>
      <c r="E415" s="766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97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71"/>
      <c r="R415" s="771"/>
      <c r="S415" s="771"/>
      <c r="T415" s="772"/>
      <c r="U415" s="34"/>
      <c r="V415" s="34"/>
      <c r="W415" s="35" t="s">
        <v>69</v>
      </c>
      <c r="X415" s="761">
        <v>855</v>
      </c>
      <c r="Y415" s="762">
        <f t="shared" si="77"/>
        <v>855</v>
      </c>
      <c r="Z415" s="36">
        <f>IFERROR(IF(Y415=0,"",ROUNDUP(Y415/H415,0)*0.02175),"")</f>
        <v>1.2397499999999999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882.36</v>
      </c>
      <c r="BN415" s="64">
        <f t="shared" si="79"/>
        <v>882.36</v>
      </c>
      <c r="BO415" s="64">
        <f t="shared" si="80"/>
        <v>1.1875</v>
      </c>
      <c r="BP415" s="64">
        <f t="shared" si="81"/>
        <v>1.1875</v>
      </c>
    </row>
    <row r="416" spans="1:68" ht="27" customHeight="1" x14ac:dyDescent="0.25">
      <c r="A416" s="54" t="s">
        <v>675</v>
      </c>
      <c r="B416" s="54" t="s">
        <v>678</v>
      </c>
      <c r="C416" s="31">
        <v>4301011947</v>
      </c>
      <c r="D416" s="765">
        <v>4680115884854</v>
      </c>
      <c r="E416" s="766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107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71"/>
      <c r="R416" s="771"/>
      <c r="S416" s="771"/>
      <c r="T416" s="772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customHeight="1" x14ac:dyDescent="0.25">
      <c r="A417" s="54" t="s">
        <v>679</v>
      </c>
      <c r="B417" s="54" t="s">
        <v>680</v>
      </c>
      <c r="C417" s="31">
        <v>4301011339</v>
      </c>
      <c r="D417" s="765">
        <v>4607091383997</v>
      </c>
      <c r="E417" s="766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87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71"/>
      <c r="R417" s="771"/>
      <c r="S417" s="771"/>
      <c r="T417" s="772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customHeight="1" x14ac:dyDescent="0.25">
      <c r="A418" s="54" t="s">
        <v>682</v>
      </c>
      <c r="B418" s="54" t="s">
        <v>683</v>
      </c>
      <c r="C418" s="31">
        <v>4301011867</v>
      </c>
      <c r="D418" s="765">
        <v>4680115884830</v>
      </c>
      <c r="E418" s="766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8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71"/>
      <c r="R418" s="771"/>
      <c r="S418" s="771"/>
      <c r="T418" s="772"/>
      <c r="U418" s="34"/>
      <c r="V418" s="34"/>
      <c r="W418" s="35" t="s">
        <v>69</v>
      </c>
      <c r="X418" s="761">
        <v>1090</v>
      </c>
      <c r="Y418" s="762">
        <f t="shared" si="77"/>
        <v>1095</v>
      </c>
      <c r="Z418" s="36">
        <f>IFERROR(IF(Y418=0,"",ROUNDUP(Y418/H418,0)*0.02175),"")</f>
        <v>1.58775</v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1124.8800000000001</v>
      </c>
      <c r="BN418" s="64">
        <f t="shared" si="79"/>
        <v>1130.0400000000002</v>
      </c>
      <c r="BO418" s="64">
        <f t="shared" si="80"/>
        <v>1.5138888888888888</v>
      </c>
      <c r="BP418" s="64">
        <f t="shared" si="81"/>
        <v>1.5208333333333333</v>
      </c>
    </row>
    <row r="419" spans="1:68" ht="27" customHeight="1" x14ac:dyDescent="0.25">
      <c r="A419" s="54" t="s">
        <v>682</v>
      </c>
      <c r="B419" s="54" t="s">
        <v>685</v>
      </c>
      <c r="C419" s="31">
        <v>4301011943</v>
      </c>
      <c r="D419" s="765">
        <v>4680115884830</v>
      </c>
      <c r="E419" s="766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10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1"/>
      <c r="R419" s="771"/>
      <c r="S419" s="771"/>
      <c r="T419" s="772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customHeight="1" x14ac:dyDescent="0.25">
      <c r="A420" s="54" t="s">
        <v>686</v>
      </c>
      <c r="B420" s="54" t="s">
        <v>687</v>
      </c>
      <c r="C420" s="31">
        <v>4301011433</v>
      </c>
      <c r="D420" s="765">
        <v>4680115882638</v>
      </c>
      <c r="E420" s="766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8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71"/>
      <c r="R420" s="771"/>
      <c r="S420" s="771"/>
      <c r="T420" s="772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customHeight="1" x14ac:dyDescent="0.25">
      <c r="A421" s="54" t="s">
        <v>689</v>
      </c>
      <c r="B421" s="54" t="s">
        <v>690</v>
      </c>
      <c r="C421" s="31">
        <v>4301011952</v>
      </c>
      <c r="D421" s="765">
        <v>4680115884922</v>
      </c>
      <c r="E421" s="766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8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71"/>
      <c r="R421" s="771"/>
      <c r="S421" s="771"/>
      <c r="T421" s="772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customHeight="1" x14ac:dyDescent="0.25">
      <c r="A422" s="54" t="s">
        <v>691</v>
      </c>
      <c r="B422" s="54" t="s">
        <v>692</v>
      </c>
      <c r="C422" s="31">
        <v>4301011866</v>
      </c>
      <c r="D422" s="765">
        <v>4680115884878</v>
      </c>
      <c r="E422" s="766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71"/>
      <c r="R422" s="771"/>
      <c r="S422" s="771"/>
      <c r="T422" s="772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customHeight="1" x14ac:dyDescent="0.25">
      <c r="A423" s="54" t="s">
        <v>694</v>
      </c>
      <c r="B423" s="54" t="s">
        <v>695</v>
      </c>
      <c r="C423" s="31">
        <v>4301011868</v>
      </c>
      <c r="D423" s="765">
        <v>4680115884861</v>
      </c>
      <c r="E423" s="766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10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71"/>
      <c r="R423" s="771"/>
      <c r="S423" s="771"/>
      <c r="T423" s="772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67"/>
      <c r="B424" s="768"/>
      <c r="C424" s="768"/>
      <c r="D424" s="768"/>
      <c r="E424" s="768"/>
      <c r="F424" s="768"/>
      <c r="G424" s="768"/>
      <c r="H424" s="768"/>
      <c r="I424" s="768"/>
      <c r="J424" s="768"/>
      <c r="K424" s="768"/>
      <c r="L424" s="768"/>
      <c r="M424" s="768"/>
      <c r="N424" s="768"/>
      <c r="O424" s="769"/>
      <c r="P424" s="788" t="s">
        <v>71</v>
      </c>
      <c r="Q424" s="785"/>
      <c r="R424" s="785"/>
      <c r="S424" s="785"/>
      <c r="T424" s="785"/>
      <c r="U424" s="785"/>
      <c r="V424" s="786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147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148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3.2189999999999999</v>
      </c>
      <c r="AA424" s="764"/>
      <c r="AB424" s="764"/>
      <c r="AC424" s="764"/>
    </row>
    <row r="425" spans="1:68" x14ac:dyDescent="0.2">
      <c r="A425" s="768"/>
      <c r="B425" s="768"/>
      <c r="C425" s="768"/>
      <c r="D425" s="768"/>
      <c r="E425" s="768"/>
      <c r="F425" s="768"/>
      <c r="G425" s="768"/>
      <c r="H425" s="768"/>
      <c r="I425" s="768"/>
      <c r="J425" s="768"/>
      <c r="K425" s="768"/>
      <c r="L425" s="768"/>
      <c r="M425" s="768"/>
      <c r="N425" s="768"/>
      <c r="O425" s="769"/>
      <c r="P425" s="788" t="s">
        <v>71</v>
      </c>
      <c r="Q425" s="785"/>
      <c r="R425" s="785"/>
      <c r="S425" s="785"/>
      <c r="T425" s="785"/>
      <c r="U425" s="785"/>
      <c r="V425" s="786"/>
      <c r="W425" s="37" t="s">
        <v>69</v>
      </c>
      <c r="X425" s="763">
        <f>IFERROR(SUM(X413:X423),"0")</f>
        <v>2205</v>
      </c>
      <c r="Y425" s="763">
        <f>IFERROR(SUM(Y413:Y423),"0")</f>
        <v>2220</v>
      </c>
      <c r="Z425" s="37"/>
      <c r="AA425" s="764"/>
      <c r="AB425" s="764"/>
      <c r="AC425" s="764"/>
    </row>
    <row r="426" spans="1:68" ht="14.25" customHeight="1" x14ac:dyDescent="0.25">
      <c r="A426" s="794" t="s">
        <v>168</v>
      </c>
      <c r="B426" s="768"/>
      <c r="C426" s="768"/>
      <c r="D426" s="768"/>
      <c r="E426" s="768"/>
      <c r="F426" s="768"/>
      <c r="G426" s="768"/>
      <c r="H426" s="768"/>
      <c r="I426" s="768"/>
      <c r="J426" s="768"/>
      <c r="K426" s="768"/>
      <c r="L426" s="768"/>
      <c r="M426" s="768"/>
      <c r="N426" s="768"/>
      <c r="O426" s="768"/>
      <c r="P426" s="768"/>
      <c r="Q426" s="768"/>
      <c r="R426" s="768"/>
      <c r="S426" s="768"/>
      <c r="T426" s="768"/>
      <c r="U426" s="768"/>
      <c r="V426" s="768"/>
      <c r="W426" s="768"/>
      <c r="X426" s="768"/>
      <c r="Y426" s="768"/>
      <c r="Z426" s="76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65">
        <v>4607091383980</v>
      </c>
      <c r="E427" s="766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104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71"/>
      <c r="R427" s="771"/>
      <c r="S427" s="771"/>
      <c r="T427" s="772"/>
      <c r="U427" s="34"/>
      <c r="V427" s="34"/>
      <c r="W427" s="35" t="s">
        <v>69</v>
      </c>
      <c r="X427" s="761">
        <v>1295</v>
      </c>
      <c r="Y427" s="762">
        <f>IFERROR(IF(X427="",0,CEILING((X427/$H427),1)*$H427),"")</f>
        <v>1305</v>
      </c>
      <c r="Z427" s="36">
        <f>IFERROR(IF(Y427=0,"",ROUNDUP(Y427/H427,0)*0.02175),"")</f>
        <v>1.8922499999999998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1336.44</v>
      </c>
      <c r="BN427" s="64">
        <f>IFERROR(Y427*I427/H427,"0")</f>
        <v>1346.76</v>
      </c>
      <c r="BO427" s="64">
        <f>IFERROR(1/J427*(X427/H427),"0")</f>
        <v>1.7986111111111109</v>
      </c>
      <c r="BP427" s="64">
        <f>IFERROR(1/J427*(Y427/H427),"0")</f>
        <v>1.8125</v>
      </c>
    </row>
    <row r="428" spans="1:68" ht="27" customHeight="1" x14ac:dyDescent="0.25">
      <c r="A428" s="54" t="s">
        <v>699</v>
      </c>
      <c r="B428" s="54" t="s">
        <v>700</v>
      </c>
      <c r="C428" s="31">
        <v>4301020179</v>
      </c>
      <c r="D428" s="765">
        <v>4607091384178</v>
      </c>
      <c r="E428" s="766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11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71"/>
      <c r="R428" s="771"/>
      <c r="S428" s="771"/>
      <c r="T428" s="772"/>
      <c r="U428" s="34"/>
      <c r="V428" s="34"/>
      <c r="W428" s="35" t="s">
        <v>69</v>
      </c>
      <c r="X428" s="761">
        <v>4</v>
      </c>
      <c r="Y428" s="762">
        <f>IFERROR(IF(X428="",0,CEILING((X428/$H428),1)*$H428),"")</f>
        <v>4</v>
      </c>
      <c r="Z428" s="36">
        <f>IFERROR(IF(Y428=0,"",ROUNDUP(Y428/H428,0)*0.00902),"")</f>
        <v>9.0200000000000002E-3</v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4.21</v>
      </c>
      <c r="BN428" s="64">
        <f>IFERROR(Y428*I428/H428,"0")</f>
        <v>4.21</v>
      </c>
      <c r="BO428" s="64">
        <f>IFERROR(1/J428*(X428/H428),"0")</f>
        <v>7.575757575757576E-3</v>
      </c>
      <c r="BP428" s="64">
        <f>IFERROR(1/J428*(Y428/H428),"0")</f>
        <v>7.575757575757576E-3</v>
      </c>
    </row>
    <row r="429" spans="1:68" x14ac:dyDescent="0.2">
      <c r="A429" s="767"/>
      <c r="B429" s="768"/>
      <c r="C429" s="768"/>
      <c r="D429" s="768"/>
      <c r="E429" s="768"/>
      <c r="F429" s="768"/>
      <c r="G429" s="768"/>
      <c r="H429" s="768"/>
      <c r="I429" s="768"/>
      <c r="J429" s="768"/>
      <c r="K429" s="768"/>
      <c r="L429" s="768"/>
      <c r="M429" s="768"/>
      <c r="N429" s="768"/>
      <c r="O429" s="769"/>
      <c r="P429" s="788" t="s">
        <v>71</v>
      </c>
      <c r="Q429" s="785"/>
      <c r="R429" s="785"/>
      <c r="S429" s="785"/>
      <c r="T429" s="785"/>
      <c r="U429" s="785"/>
      <c r="V429" s="786"/>
      <c r="W429" s="37" t="s">
        <v>72</v>
      </c>
      <c r="X429" s="763">
        <f>IFERROR(X427/H427,"0")+IFERROR(X428/H428,"0")</f>
        <v>87.333333333333329</v>
      </c>
      <c r="Y429" s="763">
        <f>IFERROR(Y427/H427,"0")+IFERROR(Y428/H428,"0")</f>
        <v>88</v>
      </c>
      <c r="Z429" s="763">
        <f>IFERROR(IF(Z427="",0,Z427),"0")+IFERROR(IF(Z428="",0,Z428),"0")</f>
        <v>1.9012699999999998</v>
      </c>
      <c r="AA429" s="764"/>
      <c r="AB429" s="764"/>
      <c r="AC429" s="764"/>
    </row>
    <row r="430" spans="1:68" x14ac:dyDescent="0.2">
      <c r="A430" s="768"/>
      <c r="B430" s="768"/>
      <c r="C430" s="768"/>
      <c r="D430" s="768"/>
      <c r="E430" s="768"/>
      <c r="F430" s="768"/>
      <c r="G430" s="768"/>
      <c r="H430" s="768"/>
      <c r="I430" s="768"/>
      <c r="J430" s="768"/>
      <c r="K430" s="768"/>
      <c r="L430" s="768"/>
      <c r="M430" s="768"/>
      <c r="N430" s="768"/>
      <c r="O430" s="769"/>
      <c r="P430" s="788" t="s">
        <v>71</v>
      </c>
      <c r="Q430" s="785"/>
      <c r="R430" s="785"/>
      <c r="S430" s="785"/>
      <c r="T430" s="785"/>
      <c r="U430" s="785"/>
      <c r="V430" s="786"/>
      <c r="W430" s="37" t="s">
        <v>69</v>
      </c>
      <c r="X430" s="763">
        <f>IFERROR(SUM(X427:X428),"0")</f>
        <v>1299</v>
      </c>
      <c r="Y430" s="763">
        <f>IFERROR(SUM(Y427:Y428),"0")</f>
        <v>1309</v>
      </c>
      <c r="Z430" s="37"/>
      <c r="AA430" s="764"/>
      <c r="AB430" s="764"/>
      <c r="AC430" s="764"/>
    </row>
    <row r="431" spans="1:68" ht="14.25" customHeight="1" x14ac:dyDescent="0.25">
      <c r="A431" s="794" t="s">
        <v>73</v>
      </c>
      <c r="B431" s="768"/>
      <c r="C431" s="768"/>
      <c r="D431" s="768"/>
      <c r="E431" s="768"/>
      <c r="F431" s="768"/>
      <c r="G431" s="768"/>
      <c r="H431" s="768"/>
      <c r="I431" s="768"/>
      <c r="J431" s="768"/>
      <c r="K431" s="768"/>
      <c r="L431" s="768"/>
      <c r="M431" s="768"/>
      <c r="N431" s="768"/>
      <c r="O431" s="768"/>
      <c r="P431" s="768"/>
      <c r="Q431" s="768"/>
      <c r="R431" s="768"/>
      <c r="S431" s="768"/>
      <c r="T431" s="768"/>
      <c r="U431" s="768"/>
      <c r="V431" s="768"/>
      <c r="W431" s="768"/>
      <c r="X431" s="768"/>
      <c r="Y431" s="768"/>
      <c r="Z431" s="768"/>
      <c r="AA431" s="757"/>
      <c r="AB431" s="757"/>
      <c r="AC431" s="757"/>
    </row>
    <row r="432" spans="1:68" ht="27" customHeight="1" x14ac:dyDescent="0.25">
      <c r="A432" s="54" t="s">
        <v>701</v>
      </c>
      <c r="B432" s="54" t="s">
        <v>702</v>
      </c>
      <c r="C432" s="31">
        <v>4301051639</v>
      </c>
      <c r="D432" s="765">
        <v>4607091383928</v>
      </c>
      <c r="E432" s="766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11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71"/>
      <c r="R432" s="771"/>
      <c r="S432" s="771"/>
      <c r="T432" s="772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701</v>
      </c>
      <c r="B433" s="54" t="s">
        <v>704</v>
      </c>
      <c r="C433" s="31">
        <v>4301051560</v>
      </c>
      <c r="D433" s="765">
        <v>4607091383928</v>
      </c>
      <c r="E433" s="766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83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71"/>
      <c r="R433" s="771"/>
      <c r="S433" s="771"/>
      <c r="T433" s="772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customHeight="1" x14ac:dyDescent="0.25">
      <c r="A434" s="54" t="s">
        <v>706</v>
      </c>
      <c r="B434" s="54" t="s">
        <v>707</v>
      </c>
      <c r="C434" s="31">
        <v>4301051636</v>
      </c>
      <c r="D434" s="765">
        <v>4607091384260</v>
      </c>
      <c r="E434" s="766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82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71"/>
      <c r="R434" s="771"/>
      <c r="S434" s="771"/>
      <c r="T434" s="772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67"/>
      <c r="B435" s="768"/>
      <c r="C435" s="768"/>
      <c r="D435" s="768"/>
      <c r="E435" s="768"/>
      <c r="F435" s="768"/>
      <c r="G435" s="768"/>
      <c r="H435" s="768"/>
      <c r="I435" s="768"/>
      <c r="J435" s="768"/>
      <c r="K435" s="768"/>
      <c r="L435" s="768"/>
      <c r="M435" s="768"/>
      <c r="N435" s="768"/>
      <c r="O435" s="769"/>
      <c r="P435" s="788" t="s">
        <v>71</v>
      </c>
      <c r="Q435" s="785"/>
      <c r="R435" s="785"/>
      <c r="S435" s="785"/>
      <c r="T435" s="785"/>
      <c r="U435" s="785"/>
      <c r="V435" s="786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x14ac:dyDescent="0.2">
      <c r="A436" s="768"/>
      <c r="B436" s="768"/>
      <c r="C436" s="768"/>
      <c r="D436" s="768"/>
      <c r="E436" s="768"/>
      <c r="F436" s="768"/>
      <c r="G436" s="768"/>
      <c r="H436" s="768"/>
      <c r="I436" s="768"/>
      <c r="J436" s="768"/>
      <c r="K436" s="768"/>
      <c r="L436" s="768"/>
      <c r="M436" s="768"/>
      <c r="N436" s="768"/>
      <c r="O436" s="769"/>
      <c r="P436" s="788" t="s">
        <v>71</v>
      </c>
      <c r="Q436" s="785"/>
      <c r="R436" s="785"/>
      <c r="S436" s="785"/>
      <c r="T436" s="785"/>
      <c r="U436" s="785"/>
      <c r="V436" s="786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customHeight="1" x14ac:dyDescent="0.25">
      <c r="A437" s="794" t="s">
        <v>214</v>
      </c>
      <c r="B437" s="768"/>
      <c r="C437" s="768"/>
      <c r="D437" s="768"/>
      <c r="E437" s="768"/>
      <c r="F437" s="768"/>
      <c r="G437" s="768"/>
      <c r="H437" s="768"/>
      <c r="I437" s="768"/>
      <c r="J437" s="768"/>
      <c r="K437" s="768"/>
      <c r="L437" s="768"/>
      <c r="M437" s="768"/>
      <c r="N437" s="768"/>
      <c r="O437" s="768"/>
      <c r="P437" s="768"/>
      <c r="Q437" s="768"/>
      <c r="R437" s="768"/>
      <c r="S437" s="768"/>
      <c r="T437" s="768"/>
      <c r="U437" s="768"/>
      <c r="V437" s="768"/>
      <c r="W437" s="768"/>
      <c r="X437" s="768"/>
      <c r="Y437" s="768"/>
      <c r="Z437" s="768"/>
      <c r="AA437" s="757"/>
      <c r="AB437" s="757"/>
      <c r="AC437" s="757"/>
    </row>
    <row r="438" spans="1:68" ht="27" customHeight="1" x14ac:dyDescent="0.25">
      <c r="A438" s="54" t="s">
        <v>709</v>
      </c>
      <c r="B438" s="54" t="s">
        <v>710</v>
      </c>
      <c r="C438" s="31">
        <v>4301060314</v>
      </c>
      <c r="D438" s="765">
        <v>4607091384673</v>
      </c>
      <c r="E438" s="766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71"/>
      <c r="R438" s="771"/>
      <c r="S438" s="771"/>
      <c r="T438" s="772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customHeight="1" x14ac:dyDescent="0.25">
      <c r="A439" s="54" t="s">
        <v>709</v>
      </c>
      <c r="B439" s="54" t="s">
        <v>712</v>
      </c>
      <c r="C439" s="31">
        <v>4301060345</v>
      </c>
      <c r="D439" s="765">
        <v>4607091384673</v>
      </c>
      <c r="E439" s="766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83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71"/>
      <c r="R439" s="771"/>
      <c r="S439" s="771"/>
      <c r="T439" s="772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67"/>
      <c r="B440" s="768"/>
      <c r="C440" s="768"/>
      <c r="D440" s="768"/>
      <c r="E440" s="768"/>
      <c r="F440" s="768"/>
      <c r="G440" s="768"/>
      <c r="H440" s="768"/>
      <c r="I440" s="768"/>
      <c r="J440" s="768"/>
      <c r="K440" s="768"/>
      <c r="L440" s="768"/>
      <c r="M440" s="768"/>
      <c r="N440" s="768"/>
      <c r="O440" s="769"/>
      <c r="P440" s="788" t="s">
        <v>71</v>
      </c>
      <c r="Q440" s="785"/>
      <c r="R440" s="785"/>
      <c r="S440" s="785"/>
      <c r="T440" s="785"/>
      <c r="U440" s="785"/>
      <c r="V440" s="786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x14ac:dyDescent="0.2">
      <c r="A441" s="768"/>
      <c r="B441" s="768"/>
      <c r="C441" s="768"/>
      <c r="D441" s="768"/>
      <c r="E441" s="768"/>
      <c r="F441" s="768"/>
      <c r="G441" s="768"/>
      <c r="H441" s="768"/>
      <c r="I441" s="768"/>
      <c r="J441" s="768"/>
      <c r="K441" s="768"/>
      <c r="L441" s="768"/>
      <c r="M441" s="768"/>
      <c r="N441" s="768"/>
      <c r="O441" s="769"/>
      <c r="P441" s="788" t="s">
        <v>71</v>
      </c>
      <c r="Q441" s="785"/>
      <c r="R441" s="785"/>
      <c r="S441" s="785"/>
      <c r="T441" s="785"/>
      <c r="U441" s="785"/>
      <c r="V441" s="786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customHeight="1" x14ac:dyDescent="0.25">
      <c r="A442" s="790" t="s">
        <v>714</v>
      </c>
      <c r="B442" s="768"/>
      <c r="C442" s="768"/>
      <c r="D442" s="768"/>
      <c r="E442" s="768"/>
      <c r="F442" s="768"/>
      <c r="G442" s="768"/>
      <c r="H442" s="768"/>
      <c r="I442" s="768"/>
      <c r="J442" s="768"/>
      <c r="K442" s="768"/>
      <c r="L442" s="768"/>
      <c r="M442" s="768"/>
      <c r="N442" s="768"/>
      <c r="O442" s="768"/>
      <c r="P442" s="768"/>
      <c r="Q442" s="768"/>
      <c r="R442" s="768"/>
      <c r="S442" s="768"/>
      <c r="T442" s="768"/>
      <c r="U442" s="768"/>
      <c r="V442" s="768"/>
      <c r="W442" s="768"/>
      <c r="X442" s="768"/>
      <c r="Y442" s="768"/>
      <c r="Z442" s="768"/>
      <c r="AA442" s="756"/>
      <c r="AB442" s="756"/>
      <c r="AC442" s="756"/>
    </row>
    <row r="443" spans="1:68" ht="14.25" customHeight="1" x14ac:dyDescent="0.25">
      <c r="A443" s="794" t="s">
        <v>114</v>
      </c>
      <c r="B443" s="768"/>
      <c r="C443" s="768"/>
      <c r="D443" s="768"/>
      <c r="E443" s="768"/>
      <c r="F443" s="768"/>
      <c r="G443" s="768"/>
      <c r="H443" s="768"/>
      <c r="I443" s="768"/>
      <c r="J443" s="768"/>
      <c r="K443" s="768"/>
      <c r="L443" s="768"/>
      <c r="M443" s="768"/>
      <c r="N443" s="768"/>
      <c r="O443" s="768"/>
      <c r="P443" s="768"/>
      <c r="Q443" s="768"/>
      <c r="R443" s="768"/>
      <c r="S443" s="768"/>
      <c r="T443" s="768"/>
      <c r="U443" s="768"/>
      <c r="V443" s="768"/>
      <c r="W443" s="768"/>
      <c r="X443" s="768"/>
      <c r="Y443" s="768"/>
      <c r="Z443" s="768"/>
      <c r="AA443" s="757"/>
      <c r="AB443" s="757"/>
      <c r="AC443" s="757"/>
    </row>
    <row r="444" spans="1:68" ht="27" customHeight="1" x14ac:dyDescent="0.25">
      <c r="A444" s="54" t="s">
        <v>715</v>
      </c>
      <c r="B444" s="54" t="s">
        <v>716</v>
      </c>
      <c r="C444" s="31">
        <v>4301011483</v>
      </c>
      <c r="D444" s="765">
        <v>4680115881907</v>
      </c>
      <c r="E444" s="766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7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1"/>
      <c r="R444" s="771"/>
      <c r="S444" s="771"/>
      <c r="T444" s="772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customHeight="1" x14ac:dyDescent="0.25">
      <c r="A445" s="54" t="s">
        <v>715</v>
      </c>
      <c r="B445" s="54" t="s">
        <v>718</v>
      </c>
      <c r="C445" s="31">
        <v>4301011873</v>
      </c>
      <c r="D445" s="765">
        <v>4680115881907</v>
      </c>
      <c r="E445" s="766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1161" t="s">
        <v>719</v>
      </c>
      <c r="Q445" s="771"/>
      <c r="R445" s="771"/>
      <c r="S445" s="771"/>
      <c r="T445" s="772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customHeight="1" x14ac:dyDescent="0.25">
      <c r="A446" s="54" t="s">
        <v>721</v>
      </c>
      <c r="B446" s="54" t="s">
        <v>722</v>
      </c>
      <c r="C446" s="31">
        <v>4301011655</v>
      </c>
      <c r="D446" s="765">
        <v>4680115883925</v>
      </c>
      <c r="E446" s="766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10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1"/>
      <c r="R446" s="771"/>
      <c r="S446" s="771"/>
      <c r="T446" s="772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customHeight="1" x14ac:dyDescent="0.25">
      <c r="A447" s="54" t="s">
        <v>723</v>
      </c>
      <c r="B447" s="54" t="s">
        <v>724</v>
      </c>
      <c r="C447" s="31">
        <v>4301011312</v>
      </c>
      <c r="D447" s="765">
        <v>4607091384192</v>
      </c>
      <c r="E447" s="766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8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71"/>
      <c r="R447" s="771"/>
      <c r="S447" s="771"/>
      <c r="T447" s="772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customHeight="1" x14ac:dyDescent="0.25">
      <c r="A448" s="54" t="s">
        <v>726</v>
      </c>
      <c r="B448" s="54" t="s">
        <v>727</v>
      </c>
      <c r="C448" s="31">
        <v>4301011874</v>
      </c>
      <c r="D448" s="765">
        <v>4680115884892</v>
      </c>
      <c r="E448" s="766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9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71"/>
      <c r="R448" s="771"/>
      <c r="S448" s="771"/>
      <c r="T448" s="772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729</v>
      </c>
      <c r="B449" s="54" t="s">
        <v>730</v>
      </c>
      <c r="C449" s="31">
        <v>4301011875</v>
      </c>
      <c r="D449" s="765">
        <v>4680115884885</v>
      </c>
      <c r="E449" s="766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7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1"/>
      <c r="R449" s="771"/>
      <c r="S449" s="771"/>
      <c r="T449" s="772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customHeight="1" x14ac:dyDescent="0.25">
      <c r="A450" s="54" t="s">
        <v>731</v>
      </c>
      <c r="B450" s="54" t="s">
        <v>732</v>
      </c>
      <c r="C450" s="31">
        <v>4301011871</v>
      </c>
      <c r="D450" s="765">
        <v>4680115884908</v>
      </c>
      <c r="E450" s="766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105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1"/>
      <c r="R450" s="771"/>
      <c r="S450" s="771"/>
      <c r="T450" s="772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67"/>
      <c r="B451" s="768"/>
      <c r="C451" s="768"/>
      <c r="D451" s="768"/>
      <c r="E451" s="768"/>
      <c r="F451" s="768"/>
      <c r="G451" s="768"/>
      <c r="H451" s="768"/>
      <c r="I451" s="768"/>
      <c r="J451" s="768"/>
      <c r="K451" s="768"/>
      <c r="L451" s="768"/>
      <c r="M451" s="768"/>
      <c r="N451" s="768"/>
      <c r="O451" s="769"/>
      <c r="P451" s="788" t="s">
        <v>71</v>
      </c>
      <c r="Q451" s="785"/>
      <c r="R451" s="785"/>
      <c r="S451" s="785"/>
      <c r="T451" s="785"/>
      <c r="U451" s="785"/>
      <c r="V451" s="786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x14ac:dyDescent="0.2">
      <c r="A452" s="768"/>
      <c r="B452" s="768"/>
      <c r="C452" s="768"/>
      <c r="D452" s="768"/>
      <c r="E452" s="768"/>
      <c r="F452" s="768"/>
      <c r="G452" s="768"/>
      <c r="H452" s="768"/>
      <c r="I452" s="768"/>
      <c r="J452" s="768"/>
      <c r="K452" s="768"/>
      <c r="L452" s="768"/>
      <c r="M452" s="768"/>
      <c r="N452" s="768"/>
      <c r="O452" s="769"/>
      <c r="P452" s="788" t="s">
        <v>71</v>
      </c>
      <c r="Q452" s="785"/>
      <c r="R452" s="785"/>
      <c r="S452" s="785"/>
      <c r="T452" s="785"/>
      <c r="U452" s="785"/>
      <c r="V452" s="786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customHeight="1" x14ac:dyDescent="0.25">
      <c r="A453" s="794" t="s">
        <v>64</v>
      </c>
      <c r="B453" s="768"/>
      <c r="C453" s="768"/>
      <c r="D453" s="768"/>
      <c r="E453" s="768"/>
      <c r="F453" s="768"/>
      <c r="G453" s="768"/>
      <c r="H453" s="768"/>
      <c r="I453" s="768"/>
      <c r="J453" s="768"/>
      <c r="K453" s="768"/>
      <c r="L453" s="768"/>
      <c r="M453" s="768"/>
      <c r="N453" s="768"/>
      <c r="O453" s="768"/>
      <c r="P453" s="768"/>
      <c r="Q453" s="768"/>
      <c r="R453" s="768"/>
      <c r="S453" s="768"/>
      <c r="T453" s="768"/>
      <c r="U453" s="768"/>
      <c r="V453" s="768"/>
      <c r="W453" s="768"/>
      <c r="X453" s="768"/>
      <c r="Y453" s="768"/>
      <c r="Z453" s="768"/>
      <c r="AA453" s="757"/>
      <c r="AB453" s="757"/>
      <c r="AC453" s="757"/>
    </row>
    <row r="454" spans="1:68" ht="27" customHeight="1" x14ac:dyDescent="0.25">
      <c r="A454" s="54" t="s">
        <v>733</v>
      </c>
      <c r="B454" s="54" t="s">
        <v>734</v>
      </c>
      <c r="C454" s="31">
        <v>4301031303</v>
      </c>
      <c r="D454" s="765">
        <v>4607091384802</v>
      </c>
      <c r="E454" s="766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11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1"/>
      <c r="R454" s="771"/>
      <c r="S454" s="771"/>
      <c r="T454" s="772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736</v>
      </c>
      <c r="B455" s="54" t="s">
        <v>737</v>
      </c>
      <c r="C455" s="31">
        <v>4301031304</v>
      </c>
      <c r="D455" s="765">
        <v>4607091384826</v>
      </c>
      <c r="E455" s="766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11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1"/>
      <c r="R455" s="771"/>
      <c r="S455" s="771"/>
      <c r="T455" s="772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67"/>
      <c r="B456" s="768"/>
      <c r="C456" s="768"/>
      <c r="D456" s="768"/>
      <c r="E456" s="768"/>
      <c r="F456" s="768"/>
      <c r="G456" s="768"/>
      <c r="H456" s="768"/>
      <c r="I456" s="768"/>
      <c r="J456" s="768"/>
      <c r="K456" s="768"/>
      <c r="L456" s="768"/>
      <c r="M456" s="768"/>
      <c r="N456" s="768"/>
      <c r="O456" s="769"/>
      <c r="P456" s="788" t="s">
        <v>71</v>
      </c>
      <c r="Q456" s="785"/>
      <c r="R456" s="785"/>
      <c r="S456" s="785"/>
      <c r="T456" s="785"/>
      <c r="U456" s="785"/>
      <c r="V456" s="786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x14ac:dyDescent="0.2">
      <c r="A457" s="768"/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9"/>
      <c r="P457" s="788" t="s">
        <v>71</v>
      </c>
      <c r="Q457" s="785"/>
      <c r="R457" s="785"/>
      <c r="S457" s="785"/>
      <c r="T457" s="785"/>
      <c r="U457" s="785"/>
      <c r="V457" s="786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customHeight="1" x14ac:dyDescent="0.25">
      <c r="A458" s="794" t="s">
        <v>73</v>
      </c>
      <c r="B458" s="768"/>
      <c r="C458" s="768"/>
      <c r="D458" s="768"/>
      <c r="E458" s="768"/>
      <c r="F458" s="768"/>
      <c r="G458" s="768"/>
      <c r="H458" s="768"/>
      <c r="I458" s="768"/>
      <c r="J458" s="768"/>
      <c r="K458" s="768"/>
      <c r="L458" s="768"/>
      <c r="M458" s="768"/>
      <c r="N458" s="768"/>
      <c r="O458" s="768"/>
      <c r="P458" s="768"/>
      <c r="Q458" s="768"/>
      <c r="R458" s="768"/>
      <c r="S458" s="768"/>
      <c r="T458" s="768"/>
      <c r="U458" s="768"/>
      <c r="V458" s="768"/>
      <c r="W458" s="768"/>
      <c r="X458" s="768"/>
      <c r="Y458" s="768"/>
      <c r="Z458" s="768"/>
      <c r="AA458" s="757"/>
      <c r="AB458" s="757"/>
      <c r="AC458" s="757"/>
    </row>
    <row r="459" spans="1:68" ht="37.5" customHeight="1" x14ac:dyDescent="0.25">
      <c r="A459" s="54" t="s">
        <v>738</v>
      </c>
      <c r="B459" s="54" t="s">
        <v>739</v>
      </c>
      <c r="C459" s="31">
        <v>4301051635</v>
      </c>
      <c r="D459" s="765">
        <v>4607091384246</v>
      </c>
      <c r="E459" s="766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95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71"/>
      <c r="R459" s="771"/>
      <c r="S459" s="771"/>
      <c r="T459" s="772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741</v>
      </c>
      <c r="B460" s="54" t="s">
        <v>742</v>
      </c>
      <c r="C460" s="31">
        <v>4301051445</v>
      </c>
      <c r="D460" s="765">
        <v>4680115881976</v>
      </c>
      <c r="E460" s="766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92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71"/>
      <c r="R460" s="771"/>
      <c r="S460" s="771"/>
      <c r="T460" s="772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744</v>
      </c>
      <c r="B461" s="54" t="s">
        <v>745</v>
      </c>
      <c r="C461" s="31">
        <v>4301051297</v>
      </c>
      <c r="D461" s="765">
        <v>4607091384253</v>
      </c>
      <c r="E461" s="766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9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71"/>
      <c r="R461" s="771"/>
      <c r="S461" s="771"/>
      <c r="T461" s="772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744</v>
      </c>
      <c r="B462" s="54" t="s">
        <v>747</v>
      </c>
      <c r="C462" s="31">
        <v>4301051634</v>
      </c>
      <c r="D462" s="765">
        <v>4607091384253</v>
      </c>
      <c r="E462" s="766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9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71"/>
      <c r="R462" s="771"/>
      <c r="S462" s="771"/>
      <c r="T462" s="772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748</v>
      </c>
      <c r="B463" s="54" t="s">
        <v>749</v>
      </c>
      <c r="C463" s="31">
        <v>4301051444</v>
      </c>
      <c r="D463" s="765">
        <v>4680115881969</v>
      </c>
      <c r="E463" s="766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8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1"/>
      <c r="R463" s="771"/>
      <c r="S463" s="771"/>
      <c r="T463" s="772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67"/>
      <c r="B464" s="768"/>
      <c r="C464" s="768"/>
      <c r="D464" s="768"/>
      <c r="E464" s="768"/>
      <c r="F464" s="768"/>
      <c r="G464" s="768"/>
      <c r="H464" s="768"/>
      <c r="I464" s="768"/>
      <c r="J464" s="768"/>
      <c r="K464" s="768"/>
      <c r="L464" s="768"/>
      <c r="M464" s="768"/>
      <c r="N464" s="768"/>
      <c r="O464" s="769"/>
      <c r="P464" s="788" t="s">
        <v>71</v>
      </c>
      <c r="Q464" s="785"/>
      <c r="R464" s="785"/>
      <c r="S464" s="785"/>
      <c r="T464" s="785"/>
      <c r="U464" s="785"/>
      <c r="V464" s="786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x14ac:dyDescent="0.2">
      <c r="A465" s="768"/>
      <c r="B465" s="768"/>
      <c r="C465" s="768"/>
      <c r="D465" s="768"/>
      <c r="E465" s="768"/>
      <c r="F465" s="768"/>
      <c r="G465" s="768"/>
      <c r="H465" s="768"/>
      <c r="I465" s="768"/>
      <c r="J465" s="768"/>
      <c r="K465" s="768"/>
      <c r="L465" s="768"/>
      <c r="M465" s="768"/>
      <c r="N465" s="768"/>
      <c r="O465" s="769"/>
      <c r="P465" s="788" t="s">
        <v>71</v>
      </c>
      <c r="Q465" s="785"/>
      <c r="R465" s="785"/>
      <c r="S465" s="785"/>
      <c r="T465" s="785"/>
      <c r="U465" s="785"/>
      <c r="V465" s="786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customHeight="1" x14ac:dyDescent="0.25">
      <c r="A466" s="794" t="s">
        <v>214</v>
      </c>
      <c r="B466" s="768"/>
      <c r="C466" s="768"/>
      <c r="D466" s="768"/>
      <c r="E466" s="768"/>
      <c r="F466" s="768"/>
      <c r="G466" s="768"/>
      <c r="H466" s="768"/>
      <c r="I466" s="768"/>
      <c r="J466" s="768"/>
      <c r="K466" s="768"/>
      <c r="L466" s="768"/>
      <c r="M466" s="768"/>
      <c r="N466" s="768"/>
      <c r="O466" s="768"/>
      <c r="P466" s="768"/>
      <c r="Q466" s="768"/>
      <c r="R466" s="768"/>
      <c r="S466" s="768"/>
      <c r="T466" s="768"/>
      <c r="U466" s="768"/>
      <c r="V466" s="768"/>
      <c r="W466" s="768"/>
      <c r="X466" s="768"/>
      <c r="Y466" s="768"/>
      <c r="Z466" s="768"/>
      <c r="AA466" s="757"/>
      <c r="AB466" s="757"/>
      <c r="AC466" s="757"/>
    </row>
    <row r="467" spans="1:68" ht="27" customHeight="1" x14ac:dyDescent="0.25">
      <c r="A467" s="54" t="s">
        <v>750</v>
      </c>
      <c r="B467" s="54" t="s">
        <v>751</v>
      </c>
      <c r="C467" s="31">
        <v>4301060377</v>
      </c>
      <c r="D467" s="765">
        <v>4607091389357</v>
      </c>
      <c r="E467" s="766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107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71"/>
      <c r="R467" s="771"/>
      <c r="S467" s="771"/>
      <c r="T467" s="772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67"/>
      <c r="B468" s="768"/>
      <c r="C468" s="768"/>
      <c r="D468" s="768"/>
      <c r="E468" s="768"/>
      <c r="F468" s="768"/>
      <c r="G468" s="768"/>
      <c r="H468" s="768"/>
      <c r="I468" s="768"/>
      <c r="J468" s="768"/>
      <c r="K468" s="768"/>
      <c r="L468" s="768"/>
      <c r="M468" s="768"/>
      <c r="N468" s="768"/>
      <c r="O468" s="769"/>
      <c r="P468" s="788" t="s">
        <v>71</v>
      </c>
      <c r="Q468" s="785"/>
      <c r="R468" s="785"/>
      <c r="S468" s="785"/>
      <c r="T468" s="785"/>
      <c r="U468" s="785"/>
      <c r="V468" s="786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x14ac:dyDescent="0.2">
      <c r="A469" s="768"/>
      <c r="B469" s="768"/>
      <c r="C469" s="768"/>
      <c r="D469" s="768"/>
      <c r="E469" s="768"/>
      <c r="F469" s="768"/>
      <c r="G469" s="768"/>
      <c r="H469" s="768"/>
      <c r="I469" s="768"/>
      <c r="J469" s="768"/>
      <c r="K469" s="768"/>
      <c r="L469" s="768"/>
      <c r="M469" s="768"/>
      <c r="N469" s="768"/>
      <c r="O469" s="769"/>
      <c r="P469" s="788" t="s">
        <v>71</v>
      </c>
      <c r="Q469" s="785"/>
      <c r="R469" s="785"/>
      <c r="S469" s="785"/>
      <c r="T469" s="785"/>
      <c r="U469" s="785"/>
      <c r="V469" s="786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customHeight="1" x14ac:dyDescent="0.2">
      <c r="A470" s="965" t="s">
        <v>753</v>
      </c>
      <c r="B470" s="966"/>
      <c r="C470" s="966"/>
      <c r="D470" s="966"/>
      <c r="E470" s="966"/>
      <c r="F470" s="966"/>
      <c r="G470" s="966"/>
      <c r="H470" s="966"/>
      <c r="I470" s="966"/>
      <c r="J470" s="966"/>
      <c r="K470" s="966"/>
      <c r="L470" s="966"/>
      <c r="M470" s="966"/>
      <c r="N470" s="966"/>
      <c r="O470" s="966"/>
      <c r="P470" s="966"/>
      <c r="Q470" s="966"/>
      <c r="R470" s="966"/>
      <c r="S470" s="966"/>
      <c r="T470" s="966"/>
      <c r="U470" s="966"/>
      <c r="V470" s="966"/>
      <c r="W470" s="966"/>
      <c r="X470" s="966"/>
      <c r="Y470" s="966"/>
      <c r="Z470" s="966"/>
      <c r="AA470" s="48"/>
      <c r="AB470" s="48"/>
      <c r="AC470" s="48"/>
    </row>
    <row r="471" spans="1:68" ht="16.5" customHeight="1" x14ac:dyDescent="0.25">
      <c r="A471" s="790" t="s">
        <v>754</v>
      </c>
      <c r="B471" s="768"/>
      <c r="C471" s="768"/>
      <c r="D471" s="768"/>
      <c r="E471" s="768"/>
      <c r="F471" s="768"/>
      <c r="G471" s="768"/>
      <c r="H471" s="768"/>
      <c r="I471" s="768"/>
      <c r="J471" s="768"/>
      <c r="K471" s="768"/>
      <c r="L471" s="768"/>
      <c r="M471" s="768"/>
      <c r="N471" s="768"/>
      <c r="O471" s="768"/>
      <c r="P471" s="768"/>
      <c r="Q471" s="768"/>
      <c r="R471" s="768"/>
      <c r="S471" s="768"/>
      <c r="T471" s="768"/>
      <c r="U471" s="768"/>
      <c r="V471" s="768"/>
      <c r="W471" s="768"/>
      <c r="X471" s="768"/>
      <c r="Y471" s="768"/>
      <c r="Z471" s="768"/>
      <c r="AA471" s="756"/>
      <c r="AB471" s="756"/>
      <c r="AC471" s="756"/>
    </row>
    <row r="472" spans="1:68" ht="14.25" customHeight="1" x14ac:dyDescent="0.25">
      <c r="A472" s="794" t="s">
        <v>114</v>
      </c>
      <c r="B472" s="768"/>
      <c r="C472" s="768"/>
      <c r="D472" s="768"/>
      <c r="E472" s="768"/>
      <c r="F472" s="768"/>
      <c r="G472" s="768"/>
      <c r="H472" s="768"/>
      <c r="I472" s="768"/>
      <c r="J472" s="768"/>
      <c r="K472" s="768"/>
      <c r="L472" s="768"/>
      <c r="M472" s="768"/>
      <c r="N472" s="768"/>
      <c r="O472" s="768"/>
      <c r="P472" s="768"/>
      <c r="Q472" s="768"/>
      <c r="R472" s="768"/>
      <c r="S472" s="768"/>
      <c r="T472" s="768"/>
      <c r="U472" s="768"/>
      <c r="V472" s="768"/>
      <c r="W472" s="768"/>
      <c r="X472" s="768"/>
      <c r="Y472" s="768"/>
      <c r="Z472" s="768"/>
      <c r="AA472" s="757"/>
      <c r="AB472" s="757"/>
      <c r="AC472" s="757"/>
    </row>
    <row r="473" spans="1:68" ht="27" customHeight="1" x14ac:dyDescent="0.25">
      <c r="A473" s="54" t="s">
        <v>755</v>
      </c>
      <c r="B473" s="54" t="s">
        <v>756</v>
      </c>
      <c r="C473" s="31">
        <v>4301011428</v>
      </c>
      <c r="D473" s="765">
        <v>4607091389708</v>
      </c>
      <c r="E473" s="766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11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1"/>
      <c r="R473" s="771"/>
      <c r="S473" s="771"/>
      <c r="T473" s="772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67"/>
      <c r="B474" s="768"/>
      <c r="C474" s="768"/>
      <c r="D474" s="768"/>
      <c r="E474" s="768"/>
      <c r="F474" s="768"/>
      <c r="G474" s="768"/>
      <c r="H474" s="768"/>
      <c r="I474" s="768"/>
      <c r="J474" s="768"/>
      <c r="K474" s="768"/>
      <c r="L474" s="768"/>
      <c r="M474" s="768"/>
      <c r="N474" s="768"/>
      <c r="O474" s="769"/>
      <c r="P474" s="788" t="s">
        <v>71</v>
      </c>
      <c r="Q474" s="785"/>
      <c r="R474" s="785"/>
      <c r="S474" s="785"/>
      <c r="T474" s="785"/>
      <c r="U474" s="785"/>
      <c r="V474" s="786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x14ac:dyDescent="0.2">
      <c r="A475" s="768"/>
      <c r="B475" s="768"/>
      <c r="C475" s="768"/>
      <c r="D475" s="768"/>
      <c r="E475" s="768"/>
      <c r="F475" s="768"/>
      <c r="G475" s="768"/>
      <c r="H475" s="768"/>
      <c r="I475" s="768"/>
      <c r="J475" s="768"/>
      <c r="K475" s="768"/>
      <c r="L475" s="768"/>
      <c r="M475" s="768"/>
      <c r="N475" s="768"/>
      <c r="O475" s="769"/>
      <c r="P475" s="788" t="s">
        <v>71</v>
      </c>
      <c r="Q475" s="785"/>
      <c r="R475" s="785"/>
      <c r="S475" s="785"/>
      <c r="T475" s="785"/>
      <c r="U475" s="785"/>
      <c r="V475" s="786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customHeight="1" x14ac:dyDescent="0.25">
      <c r="A476" s="794" t="s">
        <v>64</v>
      </c>
      <c r="B476" s="768"/>
      <c r="C476" s="768"/>
      <c r="D476" s="768"/>
      <c r="E476" s="768"/>
      <c r="F476" s="768"/>
      <c r="G476" s="768"/>
      <c r="H476" s="768"/>
      <c r="I476" s="768"/>
      <c r="J476" s="768"/>
      <c r="K476" s="768"/>
      <c r="L476" s="768"/>
      <c r="M476" s="768"/>
      <c r="N476" s="768"/>
      <c r="O476" s="768"/>
      <c r="P476" s="768"/>
      <c r="Q476" s="768"/>
      <c r="R476" s="768"/>
      <c r="S476" s="768"/>
      <c r="T476" s="768"/>
      <c r="U476" s="768"/>
      <c r="V476" s="768"/>
      <c r="W476" s="768"/>
      <c r="X476" s="768"/>
      <c r="Y476" s="768"/>
      <c r="Z476" s="768"/>
      <c r="AA476" s="757"/>
      <c r="AB476" s="757"/>
      <c r="AC476" s="757"/>
    </row>
    <row r="477" spans="1:68" ht="27" customHeight="1" x14ac:dyDescent="0.25">
      <c r="A477" s="54" t="s">
        <v>758</v>
      </c>
      <c r="B477" s="54" t="s">
        <v>759</v>
      </c>
      <c r="C477" s="31">
        <v>4301031355</v>
      </c>
      <c r="D477" s="765">
        <v>4607091389753</v>
      </c>
      <c r="E477" s="766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9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71"/>
      <c r="R477" s="771"/>
      <c r="S477" s="771"/>
      <c r="T477" s="772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customHeight="1" x14ac:dyDescent="0.25">
      <c r="A478" s="54" t="s">
        <v>758</v>
      </c>
      <c r="B478" s="54" t="s">
        <v>761</v>
      </c>
      <c r="C478" s="31">
        <v>4301031322</v>
      </c>
      <c r="D478" s="765">
        <v>4607091389753</v>
      </c>
      <c r="E478" s="766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88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71"/>
      <c r="R478" s="771"/>
      <c r="S478" s="771"/>
      <c r="T478" s="772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customHeight="1" x14ac:dyDescent="0.25">
      <c r="A479" s="54" t="s">
        <v>762</v>
      </c>
      <c r="B479" s="54" t="s">
        <v>763</v>
      </c>
      <c r="C479" s="31">
        <v>4301031323</v>
      </c>
      <c r="D479" s="765">
        <v>4607091389760</v>
      </c>
      <c r="E479" s="766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109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71"/>
      <c r="R479" s="771"/>
      <c r="S479" s="771"/>
      <c r="T479" s="772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765</v>
      </c>
      <c r="B480" s="54" t="s">
        <v>766</v>
      </c>
      <c r="C480" s="31">
        <v>4301031356</v>
      </c>
      <c r="D480" s="765">
        <v>4607091389746</v>
      </c>
      <c r="E480" s="766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10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1"/>
      <c r="R480" s="771"/>
      <c r="S480" s="771"/>
      <c r="T480" s="772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customHeight="1" x14ac:dyDescent="0.25">
      <c r="A481" s="54" t="s">
        <v>765</v>
      </c>
      <c r="B481" s="54" t="s">
        <v>768</v>
      </c>
      <c r="C481" s="31">
        <v>4301031325</v>
      </c>
      <c r="D481" s="765">
        <v>4607091389746</v>
      </c>
      <c r="E481" s="766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11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71"/>
      <c r="R481" s="771"/>
      <c r="S481" s="771"/>
      <c r="T481" s="772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customHeight="1" x14ac:dyDescent="0.25">
      <c r="A482" s="54" t="s">
        <v>769</v>
      </c>
      <c r="B482" s="54" t="s">
        <v>770</v>
      </c>
      <c r="C482" s="31">
        <v>4301031257</v>
      </c>
      <c r="D482" s="765">
        <v>4680115883147</v>
      </c>
      <c r="E482" s="766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11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71"/>
      <c r="R482" s="771"/>
      <c r="S482" s="771"/>
      <c r="T482" s="772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customHeight="1" x14ac:dyDescent="0.25">
      <c r="A483" s="54" t="s">
        <v>769</v>
      </c>
      <c r="B483" s="54" t="s">
        <v>772</v>
      </c>
      <c r="C483" s="31">
        <v>4301031335</v>
      </c>
      <c r="D483" s="765">
        <v>4680115883147</v>
      </c>
      <c r="E483" s="766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8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71"/>
      <c r="R483" s="771"/>
      <c r="S483" s="771"/>
      <c r="T483" s="772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customHeight="1" x14ac:dyDescent="0.25">
      <c r="A484" s="54" t="s">
        <v>773</v>
      </c>
      <c r="B484" s="54" t="s">
        <v>774</v>
      </c>
      <c r="C484" s="31">
        <v>4301031362</v>
      </c>
      <c r="D484" s="765">
        <v>4607091384338</v>
      </c>
      <c r="E484" s="766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816" t="s">
        <v>775</v>
      </c>
      <c r="Q484" s="771"/>
      <c r="R484" s="771"/>
      <c r="S484" s="771"/>
      <c r="T484" s="772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customHeight="1" x14ac:dyDescent="0.25">
      <c r="A485" s="54" t="s">
        <v>773</v>
      </c>
      <c r="B485" s="54" t="s">
        <v>776</v>
      </c>
      <c r="C485" s="31">
        <v>4301031330</v>
      </c>
      <c r="D485" s="765">
        <v>4607091384338</v>
      </c>
      <c r="E485" s="766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4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71"/>
      <c r="R485" s="771"/>
      <c r="S485" s="771"/>
      <c r="T485" s="772"/>
      <c r="U485" s="34"/>
      <c r="V485" s="34"/>
      <c r="W485" s="35" t="s">
        <v>69</v>
      </c>
      <c r="X485" s="761">
        <v>6.3</v>
      </c>
      <c r="Y485" s="762">
        <f t="shared" si="88"/>
        <v>6.3000000000000007</v>
      </c>
      <c r="Z485" s="36">
        <f t="shared" si="93"/>
        <v>1.506E-2</v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6.6899999999999995</v>
      </c>
      <c r="BN485" s="64">
        <f t="shared" si="90"/>
        <v>6.69</v>
      </c>
      <c r="BO485" s="64">
        <f t="shared" si="91"/>
        <v>1.2820512820512822E-2</v>
      </c>
      <c r="BP485" s="64">
        <f t="shared" si="92"/>
        <v>1.2820512820512822E-2</v>
      </c>
    </row>
    <row r="486" spans="1:68" ht="37.5" customHeight="1" x14ac:dyDescent="0.25">
      <c r="A486" s="54" t="s">
        <v>777</v>
      </c>
      <c r="B486" s="54" t="s">
        <v>778</v>
      </c>
      <c r="C486" s="31">
        <v>4301031254</v>
      </c>
      <c r="D486" s="765">
        <v>4680115883154</v>
      </c>
      <c r="E486" s="766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85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71"/>
      <c r="R486" s="771"/>
      <c r="S486" s="771"/>
      <c r="T486" s="772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customHeight="1" x14ac:dyDescent="0.25">
      <c r="A487" s="54" t="s">
        <v>777</v>
      </c>
      <c r="B487" s="54" t="s">
        <v>780</v>
      </c>
      <c r="C487" s="31">
        <v>4301031336</v>
      </c>
      <c r="D487" s="765">
        <v>4680115883154</v>
      </c>
      <c r="E487" s="766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9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71"/>
      <c r="R487" s="771"/>
      <c r="S487" s="771"/>
      <c r="T487" s="772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782</v>
      </c>
      <c r="B488" s="54" t="s">
        <v>783</v>
      </c>
      <c r="C488" s="31">
        <v>4301031361</v>
      </c>
      <c r="D488" s="765">
        <v>4607091389524</v>
      </c>
      <c r="E488" s="766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903" t="s">
        <v>784</v>
      </c>
      <c r="Q488" s="771"/>
      <c r="R488" s="771"/>
      <c r="S488" s="771"/>
      <c r="T488" s="772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customHeight="1" x14ac:dyDescent="0.25">
      <c r="A489" s="54" t="s">
        <v>782</v>
      </c>
      <c r="B489" s="54" t="s">
        <v>785</v>
      </c>
      <c r="C489" s="31">
        <v>4301031331</v>
      </c>
      <c r="D489" s="765">
        <v>4607091389524</v>
      </c>
      <c r="E489" s="766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5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71"/>
      <c r="R489" s="771"/>
      <c r="S489" s="771"/>
      <c r="T489" s="772"/>
      <c r="U489" s="34"/>
      <c r="V489" s="34"/>
      <c r="W489" s="35" t="s">
        <v>69</v>
      </c>
      <c r="X489" s="761">
        <v>2.1</v>
      </c>
      <c r="Y489" s="762">
        <f t="shared" si="88"/>
        <v>2.1</v>
      </c>
      <c r="Z489" s="36">
        <f t="shared" si="93"/>
        <v>5.0200000000000002E-3</v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2.23</v>
      </c>
      <c r="BN489" s="64">
        <f t="shared" si="90"/>
        <v>2.23</v>
      </c>
      <c r="BO489" s="64">
        <f t="shared" si="91"/>
        <v>4.2735042735042739E-3</v>
      </c>
      <c r="BP489" s="64">
        <f t="shared" si="92"/>
        <v>4.2735042735042739E-3</v>
      </c>
    </row>
    <row r="490" spans="1:68" ht="27" customHeight="1" x14ac:dyDescent="0.25">
      <c r="A490" s="54" t="s">
        <v>786</v>
      </c>
      <c r="B490" s="54" t="s">
        <v>787</v>
      </c>
      <c r="C490" s="31">
        <v>4301031337</v>
      </c>
      <c r="D490" s="765">
        <v>4680115883161</v>
      </c>
      <c r="E490" s="766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90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71"/>
      <c r="R490" s="771"/>
      <c r="S490" s="771"/>
      <c r="T490" s="772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customHeight="1" x14ac:dyDescent="0.25">
      <c r="A491" s="54" t="s">
        <v>789</v>
      </c>
      <c r="B491" s="54" t="s">
        <v>790</v>
      </c>
      <c r="C491" s="31">
        <v>4301031358</v>
      </c>
      <c r="D491" s="765">
        <v>4607091389531</v>
      </c>
      <c r="E491" s="766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1"/>
      <c r="R491" s="771"/>
      <c r="S491" s="771"/>
      <c r="T491" s="772"/>
      <c r="U491" s="34"/>
      <c r="V491" s="34"/>
      <c r="W491" s="35" t="s">
        <v>69</v>
      </c>
      <c r="X491" s="761">
        <v>2.1</v>
      </c>
      <c r="Y491" s="762">
        <f t="shared" si="88"/>
        <v>2.1</v>
      </c>
      <c r="Z491" s="36">
        <f t="shared" si="93"/>
        <v>5.0200000000000002E-3</v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2.23</v>
      </c>
      <c r="BN491" s="64">
        <f t="shared" si="90"/>
        <v>2.23</v>
      </c>
      <c r="BO491" s="64">
        <f t="shared" si="91"/>
        <v>4.2735042735042739E-3</v>
      </c>
      <c r="BP491" s="64">
        <f t="shared" si="92"/>
        <v>4.2735042735042739E-3</v>
      </c>
    </row>
    <row r="492" spans="1:68" ht="27" customHeight="1" x14ac:dyDescent="0.25">
      <c r="A492" s="54" t="s">
        <v>789</v>
      </c>
      <c r="B492" s="54" t="s">
        <v>792</v>
      </c>
      <c r="C492" s="31">
        <v>4301031333</v>
      </c>
      <c r="D492" s="765">
        <v>4607091389531</v>
      </c>
      <c r="E492" s="766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111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71"/>
      <c r="R492" s="771"/>
      <c r="S492" s="771"/>
      <c r="T492" s="772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customHeight="1" x14ac:dyDescent="0.25">
      <c r="A493" s="54" t="s">
        <v>793</v>
      </c>
      <c r="B493" s="54" t="s">
        <v>794</v>
      </c>
      <c r="C493" s="31">
        <v>4301031360</v>
      </c>
      <c r="D493" s="765">
        <v>4607091384345</v>
      </c>
      <c r="E493" s="766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10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71"/>
      <c r="R493" s="771"/>
      <c r="S493" s="771"/>
      <c r="T493" s="772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customHeight="1" x14ac:dyDescent="0.25">
      <c r="A494" s="54" t="s">
        <v>795</v>
      </c>
      <c r="B494" s="54" t="s">
        <v>796</v>
      </c>
      <c r="C494" s="31">
        <v>4301031255</v>
      </c>
      <c r="D494" s="765">
        <v>4680115883185</v>
      </c>
      <c r="E494" s="766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11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1"/>
      <c r="R494" s="771"/>
      <c r="S494" s="771"/>
      <c r="T494" s="772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customHeight="1" x14ac:dyDescent="0.25">
      <c r="A495" s="54" t="s">
        <v>795</v>
      </c>
      <c r="B495" s="54" t="s">
        <v>798</v>
      </c>
      <c r="C495" s="31">
        <v>4301031338</v>
      </c>
      <c r="D495" s="765">
        <v>4680115883185</v>
      </c>
      <c r="E495" s="766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108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71"/>
      <c r="R495" s="771"/>
      <c r="S495" s="771"/>
      <c r="T495" s="772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67"/>
      <c r="B496" s="768"/>
      <c r="C496" s="768"/>
      <c r="D496" s="768"/>
      <c r="E496" s="768"/>
      <c r="F496" s="768"/>
      <c r="G496" s="768"/>
      <c r="H496" s="768"/>
      <c r="I496" s="768"/>
      <c r="J496" s="768"/>
      <c r="K496" s="768"/>
      <c r="L496" s="768"/>
      <c r="M496" s="768"/>
      <c r="N496" s="768"/>
      <c r="O496" s="769"/>
      <c r="P496" s="788" t="s">
        <v>71</v>
      </c>
      <c r="Q496" s="785"/>
      <c r="R496" s="785"/>
      <c r="S496" s="785"/>
      <c r="T496" s="785"/>
      <c r="U496" s="785"/>
      <c r="V496" s="786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5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5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2.5100000000000001E-2</v>
      </c>
      <c r="AA496" s="764"/>
      <c r="AB496" s="764"/>
      <c r="AC496" s="764"/>
    </row>
    <row r="497" spans="1:68" x14ac:dyDescent="0.2">
      <c r="A497" s="768"/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9"/>
      <c r="P497" s="788" t="s">
        <v>71</v>
      </c>
      <c r="Q497" s="785"/>
      <c r="R497" s="785"/>
      <c r="S497" s="785"/>
      <c r="T497" s="785"/>
      <c r="U497" s="785"/>
      <c r="V497" s="786"/>
      <c r="W497" s="37" t="s">
        <v>69</v>
      </c>
      <c r="X497" s="763">
        <f>IFERROR(SUM(X477:X495),"0")</f>
        <v>10.5</v>
      </c>
      <c r="Y497" s="763">
        <f>IFERROR(SUM(Y477:Y495),"0")</f>
        <v>10.5</v>
      </c>
      <c r="Z497" s="37"/>
      <c r="AA497" s="764"/>
      <c r="AB497" s="764"/>
      <c r="AC497" s="764"/>
    </row>
    <row r="498" spans="1:68" ht="14.25" customHeight="1" x14ac:dyDescent="0.25">
      <c r="A498" s="794" t="s">
        <v>73</v>
      </c>
      <c r="B498" s="768"/>
      <c r="C498" s="768"/>
      <c r="D498" s="768"/>
      <c r="E498" s="768"/>
      <c r="F498" s="768"/>
      <c r="G498" s="768"/>
      <c r="H498" s="768"/>
      <c r="I498" s="768"/>
      <c r="J498" s="768"/>
      <c r="K498" s="768"/>
      <c r="L498" s="768"/>
      <c r="M498" s="768"/>
      <c r="N498" s="768"/>
      <c r="O498" s="768"/>
      <c r="P498" s="768"/>
      <c r="Q498" s="768"/>
      <c r="R498" s="768"/>
      <c r="S498" s="768"/>
      <c r="T498" s="768"/>
      <c r="U498" s="768"/>
      <c r="V498" s="768"/>
      <c r="W498" s="768"/>
      <c r="X498" s="768"/>
      <c r="Y498" s="768"/>
      <c r="Z498" s="768"/>
      <c r="AA498" s="757"/>
      <c r="AB498" s="757"/>
      <c r="AC498" s="757"/>
    </row>
    <row r="499" spans="1:68" ht="27" customHeight="1" x14ac:dyDescent="0.25">
      <c r="A499" s="54" t="s">
        <v>799</v>
      </c>
      <c r="B499" s="54" t="s">
        <v>800</v>
      </c>
      <c r="C499" s="31">
        <v>4301051284</v>
      </c>
      <c r="D499" s="765">
        <v>4607091384352</v>
      </c>
      <c r="E499" s="766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8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71"/>
      <c r="R499" s="771"/>
      <c r="S499" s="771"/>
      <c r="T499" s="772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802</v>
      </c>
      <c r="B500" s="54" t="s">
        <v>803</v>
      </c>
      <c r="C500" s="31">
        <v>4301051431</v>
      </c>
      <c r="D500" s="765">
        <v>4607091389654</v>
      </c>
      <c r="E500" s="766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71"/>
      <c r="R500" s="771"/>
      <c r="S500" s="771"/>
      <c r="T500" s="772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767"/>
      <c r="B501" s="768"/>
      <c r="C501" s="768"/>
      <c r="D501" s="768"/>
      <c r="E501" s="768"/>
      <c r="F501" s="768"/>
      <c r="G501" s="768"/>
      <c r="H501" s="768"/>
      <c r="I501" s="768"/>
      <c r="J501" s="768"/>
      <c r="K501" s="768"/>
      <c r="L501" s="768"/>
      <c r="M501" s="768"/>
      <c r="N501" s="768"/>
      <c r="O501" s="769"/>
      <c r="P501" s="788" t="s">
        <v>71</v>
      </c>
      <c r="Q501" s="785"/>
      <c r="R501" s="785"/>
      <c r="S501" s="785"/>
      <c r="T501" s="785"/>
      <c r="U501" s="785"/>
      <c r="V501" s="786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x14ac:dyDescent="0.2">
      <c r="A502" s="768"/>
      <c r="B502" s="768"/>
      <c r="C502" s="768"/>
      <c r="D502" s="768"/>
      <c r="E502" s="768"/>
      <c r="F502" s="768"/>
      <c r="G502" s="768"/>
      <c r="H502" s="768"/>
      <c r="I502" s="768"/>
      <c r="J502" s="768"/>
      <c r="K502" s="768"/>
      <c r="L502" s="768"/>
      <c r="M502" s="768"/>
      <c r="N502" s="768"/>
      <c r="O502" s="769"/>
      <c r="P502" s="788" t="s">
        <v>71</v>
      </c>
      <c r="Q502" s="785"/>
      <c r="R502" s="785"/>
      <c r="S502" s="785"/>
      <c r="T502" s="785"/>
      <c r="U502" s="785"/>
      <c r="V502" s="786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customHeight="1" x14ac:dyDescent="0.25">
      <c r="A503" s="794" t="s">
        <v>103</v>
      </c>
      <c r="B503" s="768"/>
      <c r="C503" s="768"/>
      <c r="D503" s="768"/>
      <c r="E503" s="768"/>
      <c r="F503" s="768"/>
      <c r="G503" s="768"/>
      <c r="H503" s="768"/>
      <c r="I503" s="768"/>
      <c r="J503" s="768"/>
      <c r="K503" s="768"/>
      <c r="L503" s="768"/>
      <c r="M503" s="768"/>
      <c r="N503" s="768"/>
      <c r="O503" s="768"/>
      <c r="P503" s="768"/>
      <c r="Q503" s="768"/>
      <c r="R503" s="768"/>
      <c r="S503" s="768"/>
      <c r="T503" s="768"/>
      <c r="U503" s="768"/>
      <c r="V503" s="768"/>
      <c r="W503" s="768"/>
      <c r="X503" s="768"/>
      <c r="Y503" s="768"/>
      <c r="Z503" s="768"/>
      <c r="AA503" s="757"/>
      <c r="AB503" s="757"/>
      <c r="AC503" s="757"/>
    </row>
    <row r="504" spans="1:68" ht="27" customHeight="1" x14ac:dyDescent="0.25">
      <c r="A504" s="54" t="s">
        <v>805</v>
      </c>
      <c r="B504" s="54" t="s">
        <v>806</v>
      </c>
      <c r="C504" s="31">
        <v>4301032045</v>
      </c>
      <c r="D504" s="765">
        <v>4680115884335</v>
      </c>
      <c r="E504" s="766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98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71"/>
      <c r="R504" s="771"/>
      <c r="S504" s="771"/>
      <c r="T504" s="772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810</v>
      </c>
      <c r="B505" s="54" t="s">
        <v>811</v>
      </c>
      <c r="C505" s="31">
        <v>4301170011</v>
      </c>
      <c r="D505" s="765">
        <v>4680115884113</v>
      </c>
      <c r="E505" s="766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7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71"/>
      <c r="R505" s="771"/>
      <c r="S505" s="771"/>
      <c r="T505" s="772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67"/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9"/>
      <c r="P506" s="788" t="s">
        <v>71</v>
      </c>
      <c r="Q506" s="785"/>
      <c r="R506" s="785"/>
      <c r="S506" s="785"/>
      <c r="T506" s="785"/>
      <c r="U506" s="785"/>
      <c r="V506" s="786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x14ac:dyDescent="0.2">
      <c r="A507" s="768"/>
      <c r="B507" s="768"/>
      <c r="C507" s="768"/>
      <c r="D507" s="768"/>
      <c r="E507" s="768"/>
      <c r="F507" s="768"/>
      <c r="G507" s="768"/>
      <c r="H507" s="768"/>
      <c r="I507" s="768"/>
      <c r="J507" s="768"/>
      <c r="K507" s="768"/>
      <c r="L507" s="768"/>
      <c r="M507" s="768"/>
      <c r="N507" s="768"/>
      <c r="O507" s="769"/>
      <c r="P507" s="788" t="s">
        <v>71</v>
      </c>
      <c r="Q507" s="785"/>
      <c r="R507" s="785"/>
      <c r="S507" s="785"/>
      <c r="T507" s="785"/>
      <c r="U507" s="785"/>
      <c r="V507" s="786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customHeight="1" x14ac:dyDescent="0.25">
      <c r="A508" s="790" t="s">
        <v>813</v>
      </c>
      <c r="B508" s="768"/>
      <c r="C508" s="768"/>
      <c r="D508" s="768"/>
      <c r="E508" s="768"/>
      <c r="F508" s="768"/>
      <c r="G508" s="768"/>
      <c r="H508" s="768"/>
      <c r="I508" s="768"/>
      <c r="J508" s="768"/>
      <c r="K508" s="768"/>
      <c r="L508" s="768"/>
      <c r="M508" s="768"/>
      <c r="N508" s="768"/>
      <c r="O508" s="768"/>
      <c r="P508" s="768"/>
      <c r="Q508" s="768"/>
      <c r="R508" s="768"/>
      <c r="S508" s="768"/>
      <c r="T508" s="768"/>
      <c r="U508" s="768"/>
      <c r="V508" s="768"/>
      <c r="W508" s="768"/>
      <c r="X508" s="768"/>
      <c r="Y508" s="768"/>
      <c r="Z508" s="768"/>
      <c r="AA508" s="756"/>
      <c r="AB508" s="756"/>
      <c r="AC508" s="756"/>
    </row>
    <row r="509" spans="1:68" ht="14.25" customHeight="1" x14ac:dyDescent="0.25">
      <c r="A509" s="794" t="s">
        <v>168</v>
      </c>
      <c r="B509" s="768"/>
      <c r="C509" s="768"/>
      <c r="D509" s="768"/>
      <c r="E509" s="768"/>
      <c r="F509" s="768"/>
      <c r="G509" s="768"/>
      <c r="H509" s="768"/>
      <c r="I509" s="768"/>
      <c r="J509" s="768"/>
      <c r="K509" s="768"/>
      <c r="L509" s="768"/>
      <c r="M509" s="768"/>
      <c r="N509" s="768"/>
      <c r="O509" s="768"/>
      <c r="P509" s="768"/>
      <c r="Q509" s="768"/>
      <c r="R509" s="768"/>
      <c r="S509" s="768"/>
      <c r="T509" s="768"/>
      <c r="U509" s="768"/>
      <c r="V509" s="768"/>
      <c r="W509" s="768"/>
      <c r="X509" s="768"/>
      <c r="Y509" s="768"/>
      <c r="Z509" s="768"/>
      <c r="AA509" s="757"/>
      <c r="AB509" s="757"/>
      <c r="AC509" s="757"/>
    </row>
    <row r="510" spans="1:68" ht="27" customHeight="1" x14ac:dyDescent="0.25">
      <c r="A510" s="54" t="s">
        <v>814</v>
      </c>
      <c r="B510" s="54" t="s">
        <v>815</v>
      </c>
      <c r="C510" s="31">
        <v>4301020315</v>
      </c>
      <c r="D510" s="765">
        <v>4607091389364</v>
      </c>
      <c r="E510" s="766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80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71"/>
      <c r="R510" s="771"/>
      <c r="S510" s="771"/>
      <c r="T510" s="772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767"/>
      <c r="B511" s="768"/>
      <c r="C511" s="768"/>
      <c r="D511" s="768"/>
      <c r="E511" s="768"/>
      <c r="F511" s="768"/>
      <c r="G511" s="768"/>
      <c r="H511" s="768"/>
      <c r="I511" s="768"/>
      <c r="J511" s="768"/>
      <c r="K511" s="768"/>
      <c r="L511" s="768"/>
      <c r="M511" s="768"/>
      <c r="N511" s="768"/>
      <c r="O511" s="769"/>
      <c r="P511" s="788" t="s">
        <v>71</v>
      </c>
      <c r="Q511" s="785"/>
      <c r="R511" s="785"/>
      <c r="S511" s="785"/>
      <c r="T511" s="785"/>
      <c r="U511" s="785"/>
      <c r="V511" s="786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x14ac:dyDescent="0.2">
      <c r="A512" s="768"/>
      <c r="B512" s="768"/>
      <c r="C512" s="768"/>
      <c r="D512" s="768"/>
      <c r="E512" s="768"/>
      <c r="F512" s="768"/>
      <c r="G512" s="768"/>
      <c r="H512" s="768"/>
      <c r="I512" s="768"/>
      <c r="J512" s="768"/>
      <c r="K512" s="768"/>
      <c r="L512" s="768"/>
      <c r="M512" s="768"/>
      <c r="N512" s="768"/>
      <c r="O512" s="769"/>
      <c r="P512" s="788" t="s">
        <v>71</v>
      </c>
      <c r="Q512" s="785"/>
      <c r="R512" s="785"/>
      <c r="S512" s="785"/>
      <c r="T512" s="785"/>
      <c r="U512" s="785"/>
      <c r="V512" s="786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customHeight="1" x14ac:dyDescent="0.25">
      <c r="A513" s="794" t="s">
        <v>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757"/>
      <c r="AB513" s="757"/>
      <c r="AC513" s="757"/>
    </row>
    <row r="514" spans="1:68" ht="27" customHeight="1" x14ac:dyDescent="0.25">
      <c r="A514" s="54" t="s">
        <v>817</v>
      </c>
      <c r="B514" s="54" t="s">
        <v>818</v>
      </c>
      <c r="C514" s="31">
        <v>4301031324</v>
      </c>
      <c r="D514" s="765">
        <v>4607091389739</v>
      </c>
      <c r="E514" s="766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105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71"/>
      <c r="R514" s="771"/>
      <c r="S514" s="771"/>
      <c r="T514" s="772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820</v>
      </c>
      <c r="B515" s="54" t="s">
        <v>821</v>
      </c>
      <c r="C515" s="31">
        <v>4301031363</v>
      </c>
      <c r="D515" s="765">
        <v>4607091389425</v>
      </c>
      <c r="E515" s="766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71"/>
      <c r="R515" s="771"/>
      <c r="S515" s="771"/>
      <c r="T515" s="772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823</v>
      </c>
      <c r="B516" s="54" t="s">
        <v>824</v>
      </c>
      <c r="C516" s="31">
        <v>4301031334</v>
      </c>
      <c r="D516" s="765">
        <v>4680115880771</v>
      </c>
      <c r="E516" s="766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110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71"/>
      <c r="R516" s="771"/>
      <c r="S516" s="771"/>
      <c r="T516" s="772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826</v>
      </c>
      <c r="B517" s="54" t="s">
        <v>827</v>
      </c>
      <c r="C517" s="31">
        <v>4301031359</v>
      </c>
      <c r="D517" s="765">
        <v>4607091389500</v>
      </c>
      <c r="E517" s="766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970" t="s">
        <v>828</v>
      </c>
      <c r="Q517" s="771"/>
      <c r="R517" s="771"/>
      <c r="S517" s="771"/>
      <c r="T517" s="772"/>
      <c r="U517" s="34"/>
      <c r="V517" s="34"/>
      <c r="W517" s="35" t="s">
        <v>69</v>
      </c>
      <c r="X517" s="761">
        <v>2.1</v>
      </c>
      <c r="Y517" s="762">
        <f>IFERROR(IF(X517="",0,CEILING((X517/$H517),1)*$H517),"")</f>
        <v>2.1</v>
      </c>
      <c r="Z517" s="36">
        <f>IFERROR(IF(Y517=0,"",ROUNDUP(Y517/H517,0)*0.00502),"")</f>
        <v>5.0200000000000002E-3</v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2.23</v>
      </c>
      <c r="BN517" s="64">
        <f>IFERROR(Y517*I517/H517,"0")</f>
        <v>2.23</v>
      </c>
      <c r="BO517" s="64">
        <f>IFERROR(1/J517*(X517/H517),"0")</f>
        <v>4.2735042735042739E-3</v>
      </c>
      <c r="BP517" s="64">
        <f>IFERROR(1/J517*(Y517/H517),"0")</f>
        <v>4.2735042735042739E-3</v>
      </c>
    </row>
    <row r="518" spans="1:68" ht="27" customHeight="1" x14ac:dyDescent="0.25">
      <c r="A518" s="54" t="s">
        <v>826</v>
      </c>
      <c r="B518" s="54" t="s">
        <v>829</v>
      </c>
      <c r="C518" s="31">
        <v>4301031327</v>
      </c>
      <c r="D518" s="765">
        <v>4607091389500</v>
      </c>
      <c r="E518" s="766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11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71"/>
      <c r="R518" s="771"/>
      <c r="S518" s="771"/>
      <c r="T518" s="772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767"/>
      <c r="B519" s="768"/>
      <c r="C519" s="768"/>
      <c r="D519" s="768"/>
      <c r="E519" s="768"/>
      <c r="F519" s="768"/>
      <c r="G519" s="768"/>
      <c r="H519" s="768"/>
      <c r="I519" s="768"/>
      <c r="J519" s="768"/>
      <c r="K519" s="768"/>
      <c r="L519" s="768"/>
      <c r="M519" s="768"/>
      <c r="N519" s="768"/>
      <c r="O519" s="769"/>
      <c r="P519" s="788" t="s">
        <v>71</v>
      </c>
      <c r="Q519" s="785"/>
      <c r="R519" s="785"/>
      <c r="S519" s="785"/>
      <c r="T519" s="785"/>
      <c r="U519" s="785"/>
      <c r="V519" s="786"/>
      <c r="W519" s="37" t="s">
        <v>72</v>
      </c>
      <c r="X519" s="763">
        <f>IFERROR(X514/H514,"0")+IFERROR(X515/H515,"0")+IFERROR(X516/H516,"0")+IFERROR(X517/H517,"0")+IFERROR(X518/H518,"0")</f>
        <v>1</v>
      </c>
      <c r="Y519" s="763">
        <f>IFERROR(Y514/H514,"0")+IFERROR(Y515/H515,"0")+IFERROR(Y516/H516,"0")+IFERROR(Y517/H517,"0")+IFERROR(Y518/H518,"0")</f>
        <v>1</v>
      </c>
      <c r="Z519" s="763">
        <f>IFERROR(IF(Z514="",0,Z514),"0")+IFERROR(IF(Z515="",0,Z515),"0")+IFERROR(IF(Z516="",0,Z516),"0")+IFERROR(IF(Z517="",0,Z517),"0")+IFERROR(IF(Z518="",0,Z518),"0")</f>
        <v>5.0200000000000002E-3</v>
      </c>
      <c r="AA519" s="764"/>
      <c r="AB519" s="764"/>
      <c r="AC519" s="764"/>
    </row>
    <row r="520" spans="1:68" x14ac:dyDescent="0.2">
      <c r="A520" s="768"/>
      <c r="B520" s="768"/>
      <c r="C520" s="768"/>
      <c r="D520" s="768"/>
      <c r="E520" s="768"/>
      <c r="F520" s="768"/>
      <c r="G520" s="768"/>
      <c r="H520" s="768"/>
      <c r="I520" s="768"/>
      <c r="J520" s="768"/>
      <c r="K520" s="768"/>
      <c r="L520" s="768"/>
      <c r="M520" s="768"/>
      <c r="N520" s="768"/>
      <c r="O520" s="769"/>
      <c r="P520" s="788" t="s">
        <v>71</v>
      </c>
      <c r="Q520" s="785"/>
      <c r="R520" s="785"/>
      <c r="S520" s="785"/>
      <c r="T520" s="785"/>
      <c r="U520" s="785"/>
      <c r="V520" s="786"/>
      <c r="W520" s="37" t="s">
        <v>69</v>
      </c>
      <c r="X520" s="763">
        <f>IFERROR(SUM(X514:X518),"0")</f>
        <v>2.1</v>
      </c>
      <c r="Y520" s="763">
        <f>IFERROR(SUM(Y514:Y518),"0")</f>
        <v>2.1</v>
      </c>
      <c r="Z520" s="37"/>
      <c r="AA520" s="764"/>
      <c r="AB520" s="764"/>
      <c r="AC520" s="764"/>
    </row>
    <row r="521" spans="1:68" ht="14.25" customHeight="1" x14ac:dyDescent="0.25">
      <c r="A521" s="794" t="s">
        <v>103</v>
      </c>
      <c r="B521" s="768"/>
      <c r="C521" s="768"/>
      <c r="D521" s="768"/>
      <c r="E521" s="768"/>
      <c r="F521" s="768"/>
      <c r="G521" s="768"/>
      <c r="H521" s="768"/>
      <c r="I521" s="768"/>
      <c r="J521" s="768"/>
      <c r="K521" s="768"/>
      <c r="L521" s="768"/>
      <c r="M521" s="768"/>
      <c r="N521" s="768"/>
      <c r="O521" s="768"/>
      <c r="P521" s="768"/>
      <c r="Q521" s="768"/>
      <c r="R521" s="768"/>
      <c r="S521" s="768"/>
      <c r="T521" s="768"/>
      <c r="U521" s="768"/>
      <c r="V521" s="768"/>
      <c r="W521" s="768"/>
      <c r="X521" s="768"/>
      <c r="Y521" s="768"/>
      <c r="Z521" s="768"/>
      <c r="AA521" s="757"/>
      <c r="AB521" s="757"/>
      <c r="AC521" s="757"/>
    </row>
    <row r="522" spans="1:68" ht="27" customHeight="1" x14ac:dyDescent="0.25">
      <c r="A522" s="54" t="s">
        <v>830</v>
      </c>
      <c r="B522" s="54" t="s">
        <v>831</v>
      </c>
      <c r="C522" s="31">
        <v>4301032046</v>
      </c>
      <c r="D522" s="765">
        <v>4680115884359</v>
      </c>
      <c r="E522" s="766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11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71"/>
      <c r="R522" s="771"/>
      <c r="S522" s="771"/>
      <c r="T522" s="772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767"/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9"/>
      <c r="P523" s="788" t="s">
        <v>71</v>
      </c>
      <c r="Q523" s="785"/>
      <c r="R523" s="785"/>
      <c r="S523" s="785"/>
      <c r="T523" s="785"/>
      <c r="U523" s="785"/>
      <c r="V523" s="786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x14ac:dyDescent="0.2">
      <c r="A524" s="768"/>
      <c r="B524" s="768"/>
      <c r="C524" s="768"/>
      <c r="D524" s="768"/>
      <c r="E524" s="768"/>
      <c r="F524" s="768"/>
      <c r="G524" s="768"/>
      <c r="H524" s="768"/>
      <c r="I524" s="768"/>
      <c r="J524" s="768"/>
      <c r="K524" s="768"/>
      <c r="L524" s="768"/>
      <c r="M524" s="768"/>
      <c r="N524" s="768"/>
      <c r="O524" s="769"/>
      <c r="P524" s="788" t="s">
        <v>71</v>
      </c>
      <c r="Q524" s="785"/>
      <c r="R524" s="785"/>
      <c r="S524" s="785"/>
      <c r="T524" s="785"/>
      <c r="U524" s="785"/>
      <c r="V524" s="786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customHeight="1" x14ac:dyDescent="0.25">
      <c r="A525" s="794" t="s">
        <v>832</v>
      </c>
      <c r="B525" s="768"/>
      <c r="C525" s="768"/>
      <c r="D525" s="768"/>
      <c r="E525" s="768"/>
      <c r="F525" s="768"/>
      <c r="G525" s="768"/>
      <c r="H525" s="768"/>
      <c r="I525" s="768"/>
      <c r="J525" s="768"/>
      <c r="K525" s="768"/>
      <c r="L525" s="768"/>
      <c r="M525" s="768"/>
      <c r="N525" s="768"/>
      <c r="O525" s="768"/>
      <c r="P525" s="768"/>
      <c r="Q525" s="768"/>
      <c r="R525" s="768"/>
      <c r="S525" s="768"/>
      <c r="T525" s="768"/>
      <c r="U525" s="768"/>
      <c r="V525" s="768"/>
      <c r="W525" s="768"/>
      <c r="X525" s="768"/>
      <c r="Y525" s="768"/>
      <c r="Z525" s="768"/>
      <c r="AA525" s="757"/>
      <c r="AB525" s="757"/>
      <c r="AC525" s="757"/>
    </row>
    <row r="526" spans="1:68" ht="27" customHeight="1" x14ac:dyDescent="0.25">
      <c r="A526" s="54" t="s">
        <v>833</v>
      </c>
      <c r="B526" s="54" t="s">
        <v>834</v>
      </c>
      <c r="C526" s="31">
        <v>4301040357</v>
      </c>
      <c r="D526" s="765">
        <v>4680115884564</v>
      </c>
      <c r="E526" s="766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90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71"/>
      <c r="R526" s="771"/>
      <c r="S526" s="771"/>
      <c r="T526" s="772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767"/>
      <c r="B527" s="768"/>
      <c r="C527" s="768"/>
      <c r="D527" s="768"/>
      <c r="E527" s="768"/>
      <c r="F527" s="768"/>
      <c r="G527" s="768"/>
      <c r="H527" s="768"/>
      <c r="I527" s="768"/>
      <c r="J527" s="768"/>
      <c r="K527" s="768"/>
      <c r="L527" s="768"/>
      <c r="M527" s="768"/>
      <c r="N527" s="768"/>
      <c r="O527" s="769"/>
      <c r="P527" s="788" t="s">
        <v>71</v>
      </c>
      <c r="Q527" s="785"/>
      <c r="R527" s="785"/>
      <c r="S527" s="785"/>
      <c r="T527" s="785"/>
      <c r="U527" s="785"/>
      <c r="V527" s="786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x14ac:dyDescent="0.2">
      <c r="A528" s="768"/>
      <c r="B528" s="768"/>
      <c r="C528" s="768"/>
      <c r="D528" s="768"/>
      <c r="E528" s="768"/>
      <c r="F528" s="768"/>
      <c r="G528" s="768"/>
      <c r="H528" s="768"/>
      <c r="I528" s="768"/>
      <c r="J528" s="768"/>
      <c r="K528" s="768"/>
      <c r="L528" s="768"/>
      <c r="M528" s="768"/>
      <c r="N528" s="768"/>
      <c r="O528" s="769"/>
      <c r="P528" s="788" t="s">
        <v>71</v>
      </c>
      <c r="Q528" s="785"/>
      <c r="R528" s="785"/>
      <c r="S528" s="785"/>
      <c r="T528" s="785"/>
      <c r="U528" s="785"/>
      <c r="V528" s="786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customHeight="1" x14ac:dyDescent="0.25">
      <c r="A529" s="790" t="s">
        <v>836</v>
      </c>
      <c r="B529" s="768"/>
      <c r="C529" s="768"/>
      <c r="D529" s="768"/>
      <c r="E529" s="768"/>
      <c r="F529" s="768"/>
      <c r="G529" s="768"/>
      <c r="H529" s="768"/>
      <c r="I529" s="768"/>
      <c r="J529" s="768"/>
      <c r="K529" s="768"/>
      <c r="L529" s="768"/>
      <c r="M529" s="768"/>
      <c r="N529" s="768"/>
      <c r="O529" s="768"/>
      <c r="P529" s="768"/>
      <c r="Q529" s="768"/>
      <c r="R529" s="768"/>
      <c r="S529" s="768"/>
      <c r="T529" s="768"/>
      <c r="U529" s="768"/>
      <c r="V529" s="768"/>
      <c r="W529" s="768"/>
      <c r="X529" s="768"/>
      <c r="Y529" s="768"/>
      <c r="Z529" s="768"/>
      <c r="AA529" s="756"/>
      <c r="AB529" s="756"/>
      <c r="AC529" s="756"/>
    </row>
    <row r="530" spans="1:68" ht="14.25" customHeight="1" x14ac:dyDescent="0.25">
      <c r="A530" s="794" t="s">
        <v>64</v>
      </c>
      <c r="B530" s="768"/>
      <c r="C530" s="768"/>
      <c r="D530" s="768"/>
      <c r="E530" s="768"/>
      <c r="F530" s="768"/>
      <c r="G530" s="768"/>
      <c r="H530" s="768"/>
      <c r="I530" s="768"/>
      <c r="J530" s="768"/>
      <c r="K530" s="768"/>
      <c r="L530" s="768"/>
      <c r="M530" s="768"/>
      <c r="N530" s="768"/>
      <c r="O530" s="768"/>
      <c r="P530" s="768"/>
      <c r="Q530" s="768"/>
      <c r="R530" s="768"/>
      <c r="S530" s="768"/>
      <c r="T530" s="768"/>
      <c r="U530" s="768"/>
      <c r="V530" s="768"/>
      <c r="W530" s="768"/>
      <c r="X530" s="768"/>
      <c r="Y530" s="768"/>
      <c r="Z530" s="768"/>
      <c r="AA530" s="757"/>
      <c r="AB530" s="757"/>
      <c r="AC530" s="757"/>
    </row>
    <row r="531" spans="1:68" ht="27" customHeight="1" x14ac:dyDescent="0.25">
      <c r="A531" s="54" t="s">
        <v>837</v>
      </c>
      <c r="B531" s="54" t="s">
        <v>838</v>
      </c>
      <c r="C531" s="31">
        <v>4301031294</v>
      </c>
      <c r="D531" s="765">
        <v>4680115885189</v>
      </c>
      <c r="E531" s="766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11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71"/>
      <c r="R531" s="771"/>
      <c r="S531" s="771"/>
      <c r="T531" s="772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840</v>
      </c>
      <c r="B532" s="54" t="s">
        <v>841</v>
      </c>
      <c r="C532" s="31">
        <v>4301031293</v>
      </c>
      <c r="D532" s="765">
        <v>4680115885172</v>
      </c>
      <c r="E532" s="766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97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71"/>
      <c r="R532" s="771"/>
      <c r="S532" s="771"/>
      <c r="T532" s="772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842</v>
      </c>
      <c r="B533" s="54" t="s">
        <v>843</v>
      </c>
      <c r="C533" s="31">
        <v>4301031291</v>
      </c>
      <c r="D533" s="765">
        <v>4680115885110</v>
      </c>
      <c r="E533" s="766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9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71"/>
      <c r="R533" s="771"/>
      <c r="S533" s="771"/>
      <c r="T533" s="772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845</v>
      </c>
      <c r="B534" s="54" t="s">
        <v>846</v>
      </c>
      <c r="C534" s="31">
        <v>4301031329</v>
      </c>
      <c r="D534" s="765">
        <v>4680115885219</v>
      </c>
      <c r="E534" s="766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799" t="s">
        <v>847</v>
      </c>
      <c r="Q534" s="771"/>
      <c r="R534" s="771"/>
      <c r="S534" s="771"/>
      <c r="T534" s="772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767"/>
      <c r="B535" s="768"/>
      <c r="C535" s="768"/>
      <c r="D535" s="768"/>
      <c r="E535" s="768"/>
      <c r="F535" s="768"/>
      <c r="G535" s="768"/>
      <c r="H535" s="768"/>
      <c r="I535" s="768"/>
      <c r="J535" s="768"/>
      <c r="K535" s="768"/>
      <c r="L535" s="768"/>
      <c r="M535" s="768"/>
      <c r="N535" s="768"/>
      <c r="O535" s="769"/>
      <c r="P535" s="788" t="s">
        <v>71</v>
      </c>
      <c r="Q535" s="785"/>
      <c r="R535" s="785"/>
      <c r="S535" s="785"/>
      <c r="T535" s="785"/>
      <c r="U535" s="785"/>
      <c r="V535" s="786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x14ac:dyDescent="0.2">
      <c r="A536" s="768"/>
      <c r="B536" s="768"/>
      <c r="C536" s="768"/>
      <c r="D536" s="768"/>
      <c r="E536" s="768"/>
      <c r="F536" s="768"/>
      <c r="G536" s="768"/>
      <c r="H536" s="768"/>
      <c r="I536" s="768"/>
      <c r="J536" s="768"/>
      <c r="K536" s="768"/>
      <c r="L536" s="768"/>
      <c r="M536" s="768"/>
      <c r="N536" s="768"/>
      <c r="O536" s="769"/>
      <c r="P536" s="788" t="s">
        <v>71</v>
      </c>
      <c r="Q536" s="785"/>
      <c r="R536" s="785"/>
      <c r="S536" s="785"/>
      <c r="T536" s="785"/>
      <c r="U536" s="785"/>
      <c r="V536" s="786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customHeight="1" x14ac:dyDescent="0.25">
      <c r="A537" s="790" t="s">
        <v>849</v>
      </c>
      <c r="B537" s="768"/>
      <c r="C537" s="768"/>
      <c r="D537" s="768"/>
      <c r="E537" s="768"/>
      <c r="F537" s="768"/>
      <c r="G537" s="768"/>
      <c r="H537" s="768"/>
      <c r="I537" s="768"/>
      <c r="J537" s="768"/>
      <c r="K537" s="768"/>
      <c r="L537" s="768"/>
      <c r="M537" s="768"/>
      <c r="N537" s="768"/>
      <c r="O537" s="768"/>
      <c r="P537" s="768"/>
      <c r="Q537" s="768"/>
      <c r="R537" s="768"/>
      <c r="S537" s="768"/>
      <c r="T537" s="768"/>
      <c r="U537" s="768"/>
      <c r="V537" s="768"/>
      <c r="W537" s="768"/>
      <c r="X537" s="768"/>
      <c r="Y537" s="768"/>
      <c r="Z537" s="768"/>
      <c r="AA537" s="756"/>
      <c r="AB537" s="756"/>
      <c r="AC537" s="756"/>
    </row>
    <row r="538" spans="1:68" ht="14.25" customHeight="1" x14ac:dyDescent="0.25">
      <c r="A538" s="794" t="s">
        <v>64</v>
      </c>
      <c r="B538" s="768"/>
      <c r="C538" s="768"/>
      <c r="D538" s="768"/>
      <c r="E538" s="768"/>
      <c r="F538" s="768"/>
      <c r="G538" s="768"/>
      <c r="H538" s="768"/>
      <c r="I538" s="768"/>
      <c r="J538" s="768"/>
      <c r="K538" s="768"/>
      <c r="L538" s="768"/>
      <c r="M538" s="768"/>
      <c r="N538" s="768"/>
      <c r="O538" s="768"/>
      <c r="P538" s="768"/>
      <c r="Q538" s="768"/>
      <c r="R538" s="768"/>
      <c r="S538" s="768"/>
      <c r="T538" s="768"/>
      <c r="U538" s="768"/>
      <c r="V538" s="768"/>
      <c r="W538" s="768"/>
      <c r="X538" s="768"/>
      <c r="Y538" s="768"/>
      <c r="Z538" s="768"/>
      <c r="AA538" s="757"/>
      <c r="AB538" s="757"/>
      <c r="AC538" s="757"/>
    </row>
    <row r="539" spans="1:68" ht="27" customHeight="1" x14ac:dyDescent="0.25">
      <c r="A539" s="54" t="s">
        <v>850</v>
      </c>
      <c r="B539" s="54" t="s">
        <v>851</v>
      </c>
      <c r="C539" s="31">
        <v>4301031261</v>
      </c>
      <c r="D539" s="765">
        <v>4680115885103</v>
      </c>
      <c r="E539" s="766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71"/>
      <c r="R539" s="771"/>
      <c r="S539" s="771"/>
      <c r="T539" s="772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x14ac:dyDescent="0.2">
      <c r="A540" s="767"/>
      <c r="B540" s="768"/>
      <c r="C540" s="768"/>
      <c r="D540" s="768"/>
      <c r="E540" s="768"/>
      <c r="F540" s="768"/>
      <c r="G540" s="768"/>
      <c r="H540" s="768"/>
      <c r="I540" s="768"/>
      <c r="J540" s="768"/>
      <c r="K540" s="768"/>
      <c r="L540" s="768"/>
      <c r="M540" s="768"/>
      <c r="N540" s="768"/>
      <c r="O540" s="769"/>
      <c r="P540" s="788" t="s">
        <v>71</v>
      </c>
      <c r="Q540" s="785"/>
      <c r="R540" s="785"/>
      <c r="S540" s="785"/>
      <c r="T540" s="785"/>
      <c r="U540" s="785"/>
      <c r="V540" s="786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x14ac:dyDescent="0.2">
      <c r="A541" s="768"/>
      <c r="B541" s="768"/>
      <c r="C541" s="768"/>
      <c r="D541" s="768"/>
      <c r="E541" s="768"/>
      <c r="F541" s="768"/>
      <c r="G541" s="768"/>
      <c r="H541" s="768"/>
      <c r="I541" s="768"/>
      <c r="J541" s="768"/>
      <c r="K541" s="768"/>
      <c r="L541" s="768"/>
      <c r="M541" s="768"/>
      <c r="N541" s="768"/>
      <c r="O541" s="769"/>
      <c r="P541" s="788" t="s">
        <v>71</v>
      </c>
      <c r="Q541" s="785"/>
      <c r="R541" s="785"/>
      <c r="S541" s="785"/>
      <c r="T541" s="785"/>
      <c r="U541" s="785"/>
      <c r="V541" s="786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customHeight="1" x14ac:dyDescent="0.2">
      <c r="A542" s="965" t="s">
        <v>853</v>
      </c>
      <c r="B542" s="966"/>
      <c r="C542" s="966"/>
      <c r="D542" s="966"/>
      <c r="E542" s="966"/>
      <c r="F542" s="966"/>
      <c r="G542" s="966"/>
      <c r="H542" s="966"/>
      <c r="I542" s="966"/>
      <c r="J542" s="966"/>
      <c r="K542" s="966"/>
      <c r="L542" s="966"/>
      <c r="M542" s="966"/>
      <c r="N542" s="966"/>
      <c r="O542" s="966"/>
      <c r="P542" s="966"/>
      <c r="Q542" s="966"/>
      <c r="R542" s="966"/>
      <c r="S542" s="966"/>
      <c r="T542" s="966"/>
      <c r="U542" s="966"/>
      <c r="V542" s="966"/>
      <c r="W542" s="966"/>
      <c r="X542" s="966"/>
      <c r="Y542" s="966"/>
      <c r="Z542" s="966"/>
      <c r="AA542" s="48"/>
      <c r="AB542" s="48"/>
      <c r="AC542" s="48"/>
    </row>
    <row r="543" spans="1:68" ht="16.5" customHeight="1" x14ac:dyDescent="0.25">
      <c r="A543" s="790" t="s">
        <v>853</v>
      </c>
      <c r="B543" s="768"/>
      <c r="C543" s="768"/>
      <c r="D543" s="768"/>
      <c r="E543" s="768"/>
      <c r="F543" s="768"/>
      <c r="G543" s="768"/>
      <c r="H543" s="768"/>
      <c r="I543" s="768"/>
      <c r="J543" s="768"/>
      <c r="K543" s="768"/>
      <c r="L543" s="768"/>
      <c r="M543" s="768"/>
      <c r="N543" s="768"/>
      <c r="O543" s="768"/>
      <c r="P543" s="768"/>
      <c r="Q543" s="768"/>
      <c r="R543" s="768"/>
      <c r="S543" s="768"/>
      <c r="T543" s="768"/>
      <c r="U543" s="768"/>
      <c r="V543" s="768"/>
      <c r="W543" s="768"/>
      <c r="X543" s="768"/>
      <c r="Y543" s="768"/>
      <c r="Z543" s="768"/>
      <c r="AA543" s="756"/>
      <c r="AB543" s="756"/>
      <c r="AC543" s="756"/>
    </row>
    <row r="544" spans="1:68" ht="14.25" customHeight="1" x14ac:dyDescent="0.25">
      <c r="A544" s="794" t="s">
        <v>114</v>
      </c>
      <c r="B544" s="768"/>
      <c r="C544" s="768"/>
      <c r="D544" s="768"/>
      <c r="E544" s="768"/>
      <c r="F544" s="768"/>
      <c r="G544" s="768"/>
      <c r="H544" s="768"/>
      <c r="I544" s="768"/>
      <c r="J544" s="768"/>
      <c r="K544" s="768"/>
      <c r="L544" s="768"/>
      <c r="M544" s="768"/>
      <c r="N544" s="768"/>
      <c r="O544" s="768"/>
      <c r="P544" s="768"/>
      <c r="Q544" s="768"/>
      <c r="R544" s="768"/>
      <c r="S544" s="768"/>
      <c r="T544" s="768"/>
      <c r="U544" s="768"/>
      <c r="V544" s="768"/>
      <c r="W544" s="768"/>
      <c r="X544" s="768"/>
      <c r="Y544" s="768"/>
      <c r="Z544" s="768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65">
        <v>4607091389067</v>
      </c>
      <c r="E545" s="766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0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71"/>
      <c r="R545" s="771"/>
      <c r="S545" s="771"/>
      <c r="T545" s="772"/>
      <c r="U545" s="34"/>
      <c r="V545" s="34"/>
      <c r="W545" s="35" t="s">
        <v>69</v>
      </c>
      <c r="X545" s="761">
        <v>140</v>
      </c>
      <c r="Y545" s="762">
        <f t="shared" ref="Y545:Y555" si="94">IFERROR(IF(X545="",0,CEILING((X545/$H545),1)*$H545),"")</f>
        <v>142.56</v>
      </c>
      <c r="Z545" s="36">
        <f t="shared" ref="Z545:Z550" si="95">IFERROR(IF(Y545=0,"",ROUNDUP(Y545/H545,0)*0.01196),"")</f>
        <v>0.32291999999999998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149.54545454545453</v>
      </c>
      <c r="BN545" s="64">
        <f t="shared" ref="BN545:BN555" si="97">IFERROR(Y545*I545/H545,"0")</f>
        <v>152.27999999999997</v>
      </c>
      <c r="BO545" s="64">
        <f t="shared" ref="BO545:BO555" si="98">IFERROR(1/J545*(X545/H545),"0")</f>
        <v>0.25495337995337997</v>
      </c>
      <c r="BP545" s="64">
        <f t="shared" ref="BP545:BP555" si="99">IFERROR(1/J545*(Y545/H545),"0")</f>
        <v>0.25961538461538464</v>
      </c>
    </row>
    <row r="546" spans="1:68" ht="27" customHeight="1" x14ac:dyDescent="0.25">
      <c r="A546" s="54" t="s">
        <v>856</v>
      </c>
      <c r="B546" s="54" t="s">
        <v>857</v>
      </c>
      <c r="C546" s="31">
        <v>4301011961</v>
      </c>
      <c r="D546" s="765">
        <v>4680115885271</v>
      </c>
      <c r="E546" s="766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11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71"/>
      <c r="R546" s="771"/>
      <c r="S546" s="771"/>
      <c r="T546" s="772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customHeight="1" x14ac:dyDescent="0.25">
      <c r="A547" s="54" t="s">
        <v>859</v>
      </c>
      <c r="B547" s="54" t="s">
        <v>860</v>
      </c>
      <c r="C547" s="31">
        <v>4301011774</v>
      </c>
      <c r="D547" s="765">
        <v>4680115884502</v>
      </c>
      <c r="E547" s="766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8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71"/>
      <c r="R547" s="771"/>
      <c r="S547" s="771"/>
      <c r="T547" s="772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65">
        <v>4607091389104</v>
      </c>
      <c r="E548" s="766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108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71"/>
      <c r="R548" s="771"/>
      <c r="S548" s="771"/>
      <c r="T548" s="772"/>
      <c r="U548" s="34"/>
      <c r="V548" s="34"/>
      <c r="W548" s="35" t="s">
        <v>69</v>
      </c>
      <c r="X548" s="761">
        <v>20</v>
      </c>
      <c r="Y548" s="762">
        <f t="shared" si="94"/>
        <v>21.12</v>
      </c>
      <c r="Z548" s="36">
        <f t="shared" si="95"/>
        <v>4.7840000000000001E-2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21.363636363636363</v>
      </c>
      <c r="BN548" s="64">
        <f t="shared" si="97"/>
        <v>22.56</v>
      </c>
      <c r="BO548" s="64">
        <f t="shared" si="98"/>
        <v>3.6421911421911424E-2</v>
      </c>
      <c r="BP548" s="64">
        <f t="shared" si="99"/>
        <v>3.8461538461538464E-2</v>
      </c>
    </row>
    <row r="549" spans="1:68" ht="16.5" customHeight="1" x14ac:dyDescent="0.25">
      <c r="A549" s="54" t="s">
        <v>865</v>
      </c>
      <c r="B549" s="54" t="s">
        <v>866</v>
      </c>
      <c r="C549" s="31">
        <v>4301011799</v>
      </c>
      <c r="D549" s="765">
        <v>4680115884519</v>
      </c>
      <c r="E549" s="766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11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71"/>
      <c r="R549" s="771"/>
      <c r="S549" s="771"/>
      <c r="T549" s="772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4301011376</v>
      </c>
      <c r="D550" s="765">
        <v>4680115885226</v>
      </c>
      <c r="E550" s="766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11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71"/>
      <c r="R550" s="771"/>
      <c r="S550" s="771"/>
      <c r="T550" s="772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871</v>
      </c>
      <c r="B551" s="54" t="s">
        <v>872</v>
      </c>
      <c r="C551" s="31">
        <v>4301011778</v>
      </c>
      <c r="D551" s="765">
        <v>4680115880603</v>
      </c>
      <c r="E551" s="766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9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71"/>
      <c r="R551" s="771"/>
      <c r="S551" s="771"/>
      <c r="T551" s="772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customHeight="1" x14ac:dyDescent="0.25">
      <c r="A552" s="54" t="s">
        <v>871</v>
      </c>
      <c r="B552" s="54" t="s">
        <v>873</v>
      </c>
      <c r="C552" s="31">
        <v>4301012035</v>
      </c>
      <c r="D552" s="765">
        <v>4680115880603</v>
      </c>
      <c r="E552" s="766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1187" t="s">
        <v>874</v>
      </c>
      <c r="Q552" s="771"/>
      <c r="R552" s="771"/>
      <c r="S552" s="771"/>
      <c r="T552" s="772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customHeight="1" x14ac:dyDescent="0.25">
      <c r="A553" s="54" t="s">
        <v>875</v>
      </c>
      <c r="B553" s="54" t="s">
        <v>876</v>
      </c>
      <c r="C553" s="31">
        <v>4301012036</v>
      </c>
      <c r="D553" s="765">
        <v>4680115882782</v>
      </c>
      <c r="E553" s="766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1126" t="s">
        <v>877</v>
      </c>
      <c r="Q553" s="771"/>
      <c r="R553" s="771"/>
      <c r="S553" s="771"/>
      <c r="T553" s="772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878</v>
      </c>
      <c r="B554" s="54" t="s">
        <v>879</v>
      </c>
      <c r="C554" s="31">
        <v>4301011784</v>
      </c>
      <c r="D554" s="765">
        <v>4607091389982</v>
      </c>
      <c r="E554" s="766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71"/>
      <c r="R554" s="771"/>
      <c r="S554" s="771"/>
      <c r="T554" s="772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customHeight="1" x14ac:dyDescent="0.25">
      <c r="A555" s="54" t="s">
        <v>878</v>
      </c>
      <c r="B555" s="54" t="s">
        <v>880</v>
      </c>
      <c r="C555" s="31">
        <v>4301012034</v>
      </c>
      <c r="D555" s="765">
        <v>4607091389982</v>
      </c>
      <c r="E555" s="766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905" t="s">
        <v>881</v>
      </c>
      <c r="Q555" s="771"/>
      <c r="R555" s="771"/>
      <c r="S555" s="771"/>
      <c r="T555" s="772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67"/>
      <c r="B556" s="768"/>
      <c r="C556" s="768"/>
      <c r="D556" s="768"/>
      <c r="E556" s="768"/>
      <c r="F556" s="768"/>
      <c r="G556" s="768"/>
      <c r="H556" s="768"/>
      <c r="I556" s="768"/>
      <c r="J556" s="768"/>
      <c r="K556" s="768"/>
      <c r="L556" s="768"/>
      <c r="M556" s="768"/>
      <c r="N556" s="768"/>
      <c r="O556" s="769"/>
      <c r="P556" s="788" t="s">
        <v>71</v>
      </c>
      <c r="Q556" s="785"/>
      <c r="R556" s="785"/>
      <c r="S556" s="785"/>
      <c r="T556" s="785"/>
      <c r="U556" s="785"/>
      <c r="V556" s="786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30.303030303030305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31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0.37075999999999998</v>
      </c>
      <c r="AA556" s="764"/>
      <c r="AB556" s="764"/>
      <c r="AC556" s="764"/>
    </row>
    <row r="557" spans="1:68" x14ac:dyDescent="0.2">
      <c r="A557" s="768"/>
      <c r="B557" s="768"/>
      <c r="C557" s="768"/>
      <c r="D557" s="768"/>
      <c r="E557" s="768"/>
      <c r="F557" s="768"/>
      <c r="G557" s="768"/>
      <c r="H557" s="768"/>
      <c r="I557" s="768"/>
      <c r="J557" s="768"/>
      <c r="K557" s="768"/>
      <c r="L557" s="768"/>
      <c r="M557" s="768"/>
      <c r="N557" s="768"/>
      <c r="O557" s="769"/>
      <c r="P557" s="788" t="s">
        <v>71</v>
      </c>
      <c r="Q557" s="785"/>
      <c r="R557" s="785"/>
      <c r="S557" s="785"/>
      <c r="T557" s="785"/>
      <c r="U557" s="785"/>
      <c r="V557" s="786"/>
      <c r="W557" s="37" t="s">
        <v>69</v>
      </c>
      <c r="X557" s="763">
        <f>IFERROR(SUM(X545:X555),"0")</f>
        <v>160</v>
      </c>
      <c r="Y557" s="763">
        <f>IFERROR(SUM(Y545:Y555),"0")</f>
        <v>163.68</v>
      </c>
      <c r="Z557" s="37"/>
      <c r="AA557" s="764"/>
      <c r="AB557" s="764"/>
      <c r="AC557" s="764"/>
    </row>
    <row r="558" spans="1:68" ht="14.25" customHeight="1" x14ac:dyDescent="0.25">
      <c r="A558" s="794" t="s">
        <v>168</v>
      </c>
      <c r="B558" s="768"/>
      <c r="C558" s="768"/>
      <c r="D558" s="768"/>
      <c r="E558" s="768"/>
      <c r="F558" s="768"/>
      <c r="G558" s="768"/>
      <c r="H558" s="768"/>
      <c r="I558" s="768"/>
      <c r="J558" s="768"/>
      <c r="K558" s="768"/>
      <c r="L558" s="768"/>
      <c r="M558" s="768"/>
      <c r="N558" s="768"/>
      <c r="O558" s="768"/>
      <c r="P558" s="768"/>
      <c r="Q558" s="768"/>
      <c r="R558" s="768"/>
      <c r="S558" s="768"/>
      <c r="T558" s="768"/>
      <c r="U558" s="768"/>
      <c r="V558" s="768"/>
      <c r="W558" s="768"/>
      <c r="X558" s="768"/>
      <c r="Y558" s="768"/>
      <c r="Z558" s="768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65">
        <v>4607091388930</v>
      </c>
      <c r="E559" s="766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9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71"/>
      <c r="R559" s="771"/>
      <c r="S559" s="771"/>
      <c r="T559" s="772"/>
      <c r="U559" s="34"/>
      <c r="V559" s="34"/>
      <c r="W559" s="35" t="s">
        <v>69</v>
      </c>
      <c r="X559" s="761">
        <v>205</v>
      </c>
      <c r="Y559" s="762">
        <f>IFERROR(IF(X559="",0,CEILING((X559/$H559),1)*$H559),"")</f>
        <v>205.92000000000002</v>
      </c>
      <c r="Z559" s="36">
        <f>IFERROR(IF(Y559=0,"",ROUNDUP(Y559/H559,0)*0.01196),"")</f>
        <v>0.46644000000000002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218.97727272727272</v>
      </c>
      <c r="BN559" s="64">
        <f>IFERROR(Y559*I559/H559,"0")</f>
        <v>219.95999999999998</v>
      </c>
      <c r="BO559" s="64">
        <f>IFERROR(1/J559*(X559/H559),"0")</f>
        <v>0.37332459207459207</v>
      </c>
      <c r="BP559" s="64">
        <f>IFERROR(1/J559*(Y559/H559),"0")</f>
        <v>0.375</v>
      </c>
    </row>
    <row r="560" spans="1:68" ht="16.5" customHeight="1" x14ac:dyDescent="0.25">
      <c r="A560" s="54" t="s">
        <v>885</v>
      </c>
      <c r="B560" s="54" t="s">
        <v>886</v>
      </c>
      <c r="C560" s="31">
        <v>4301020206</v>
      </c>
      <c r="D560" s="765">
        <v>4680115880054</v>
      </c>
      <c r="E560" s="766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89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71"/>
      <c r="R560" s="771"/>
      <c r="S560" s="771"/>
      <c r="T560" s="772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885</v>
      </c>
      <c r="B561" s="54" t="s">
        <v>887</v>
      </c>
      <c r="C561" s="31">
        <v>4301020364</v>
      </c>
      <c r="D561" s="765">
        <v>4680115880054</v>
      </c>
      <c r="E561" s="766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961" t="s">
        <v>888</v>
      </c>
      <c r="Q561" s="771"/>
      <c r="R561" s="771"/>
      <c r="S561" s="771"/>
      <c r="T561" s="772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67"/>
      <c r="B562" s="768"/>
      <c r="C562" s="768"/>
      <c r="D562" s="768"/>
      <c r="E562" s="768"/>
      <c r="F562" s="768"/>
      <c r="G562" s="768"/>
      <c r="H562" s="768"/>
      <c r="I562" s="768"/>
      <c r="J562" s="768"/>
      <c r="K562" s="768"/>
      <c r="L562" s="768"/>
      <c r="M562" s="768"/>
      <c r="N562" s="768"/>
      <c r="O562" s="769"/>
      <c r="P562" s="788" t="s">
        <v>71</v>
      </c>
      <c r="Q562" s="785"/>
      <c r="R562" s="785"/>
      <c r="S562" s="785"/>
      <c r="T562" s="785"/>
      <c r="U562" s="785"/>
      <c r="V562" s="786"/>
      <c r="W562" s="37" t="s">
        <v>72</v>
      </c>
      <c r="X562" s="763">
        <f>IFERROR(X559/H559,"0")+IFERROR(X560/H560,"0")+IFERROR(X561/H561,"0")</f>
        <v>38.825757575757571</v>
      </c>
      <c r="Y562" s="763">
        <f>IFERROR(Y559/H559,"0")+IFERROR(Y560/H560,"0")+IFERROR(Y561/H561,"0")</f>
        <v>39</v>
      </c>
      <c r="Z562" s="763">
        <f>IFERROR(IF(Z559="",0,Z559),"0")+IFERROR(IF(Z560="",0,Z560),"0")+IFERROR(IF(Z561="",0,Z561),"0")</f>
        <v>0.46644000000000002</v>
      </c>
      <c r="AA562" s="764"/>
      <c r="AB562" s="764"/>
      <c r="AC562" s="764"/>
    </row>
    <row r="563" spans="1:68" x14ac:dyDescent="0.2">
      <c r="A563" s="768"/>
      <c r="B563" s="768"/>
      <c r="C563" s="768"/>
      <c r="D563" s="768"/>
      <c r="E563" s="768"/>
      <c r="F563" s="768"/>
      <c r="G563" s="768"/>
      <c r="H563" s="768"/>
      <c r="I563" s="768"/>
      <c r="J563" s="768"/>
      <c r="K563" s="768"/>
      <c r="L563" s="768"/>
      <c r="M563" s="768"/>
      <c r="N563" s="768"/>
      <c r="O563" s="769"/>
      <c r="P563" s="788" t="s">
        <v>71</v>
      </c>
      <c r="Q563" s="785"/>
      <c r="R563" s="785"/>
      <c r="S563" s="785"/>
      <c r="T563" s="785"/>
      <c r="U563" s="785"/>
      <c r="V563" s="786"/>
      <c r="W563" s="37" t="s">
        <v>69</v>
      </c>
      <c r="X563" s="763">
        <f>IFERROR(SUM(X559:X561),"0")</f>
        <v>205</v>
      </c>
      <c r="Y563" s="763">
        <f>IFERROR(SUM(Y559:Y561),"0")</f>
        <v>205.92000000000002</v>
      </c>
      <c r="Z563" s="37"/>
      <c r="AA563" s="764"/>
      <c r="AB563" s="764"/>
      <c r="AC563" s="764"/>
    </row>
    <row r="564" spans="1:68" ht="14.25" customHeight="1" x14ac:dyDescent="0.25">
      <c r="A564" s="794" t="s">
        <v>64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65">
        <v>4680115883116</v>
      </c>
      <c r="E565" s="766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11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71"/>
      <c r="R565" s="771"/>
      <c r="S565" s="771"/>
      <c r="T565" s="772"/>
      <c r="U565" s="34"/>
      <c r="V565" s="34"/>
      <c r="W565" s="35" t="s">
        <v>69</v>
      </c>
      <c r="X565" s="761">
        <v>20</v>
      </c>
      <c r="Y565" s="762">
        <f t="shared" ref="Y565:Y573" si="100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21.363636363636363</v>
      </c>
      <c r="BN565" s="64">
        <f t="shared" ref="BN565:BN573" si="102">IFERROR(Y565*I565/H565,"0")</f>
        <v>22.56</v>
      </c>
      <c r="BO565" s="64">
        <f t="shared" ref="BO565:BO573" si="103">IFERROR(1/J565*(X565/H565),"0")</f>
        <v>3.6421911421911424E-2</v>
      </c>
      <c r="BP565" s="64">
        <f t="shared" ref="BP565:BP573" si="104">IFERROR(1/J565*(Y565/H565),"0")</f>
        <v>3.8461538461538464E-2</v>
      </c>
    </row>
    <row r="566" spans="1:68" ht="27" customHeight="1" x14ac:dyDescent="0.25">
      <c r="A566" s="54" t="s">
        <v>892</v>
      </c>
      <c r="B566" s="54" t="s">
        <v>893</v>
      </c>
      <c r="C566" s="31">
        <v>4301031248</v>
      </c>
      <c r="D566" s="765">
        <v>4680115883093</v>
      </c>
      <c r="E566" s="766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9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71"/>
      <c r="R566" s="771"/>
      <c r="S566" s="771"/>
      <c r="T566" s="772"/>
      <c r="U566" s="34"/>
      <c r="V566" s="34"/>
      <c r="W566" s="35" t="s">
        <v>69</v>
      </c>
      <c r="X566" s="761">
        <v>40</v>
      </c>
      <c r="Y566" s="762">
        <f t="shared" si="100"/>
        <v>42.24</v>
      </c>
      <c r="Z566" s="36">
        <f>IFERROR(IF(Y566=0,"",ROUNDUP(Y566/H566,0)*0.01196),"")</f>
        <v>9.5680000000000001E-2</v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42.727272727272727</v>
      </c>
      <c r="BN566" s="64">
        <f t="shared" si="102"/>
        <v>45.12</v>
      </c>
      <c r="BO566" s="64">
        <f t="shared" si="103"/>
        <v>7.2843822843822847E-2</v>
      </c>
      <c r="BP566" s="64">
        <f t="shared" si="104"/>
        <v>7.6923076923076927E-2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65">
        <v>4680115883109</v>
      </c>
      <c r="E567" s="766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91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1"/>
      <c r="R567" s="771"/>
      <c r="S567" s="771"/>
      <c r="T567" s="772"/>
      <c r="U567" s="34"/>
      <c r="V567" s="34"/>
      <c r="W567" s="35" t="s">
        <v>69</v>
      </c>
      <c r="X567" s="761">
        <v>105</v>
      </c>
      <c r="Y567" s="762">
        <f t="shared" si="100"/>
        <v>105.60000000000001</v>
      </c>
      <c r="Z567" s="36">
        <f>IFERROR(IF(Y567=0,"",ROUNDUP(Y567/H567,0)*0.01196),"")</f>
        <v>0.2392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112.15909090909089</v>
      </c>
      <c r="BN567" s="64">
        <f t="shared" si="102"/>
        <v>112.80000000000001</v>
      </c>
      <c r="BO567" s="64">
        <f t="shared" si="103"/>
        <v>0.19121503496503497</v>
      </c>
      <c r="BP567" s="64">
        <f t="shared" si="104"/>
        <v>0.19230769230769232</v>
      </c>
    </row>
    <row r="568" spans="1:68" ht="27" customHeight="1" x14ac:dyDescent="0.25">
      <c r="A568" s="54" t="s">
        <v>898</v>
      </c>
      <c r="B568" s="54" t="s">
        <v>899</v>
      </c>
      <c r="C568" s="31">
        <v>4301031383</v>
      </c>
      <c r="D568" s="765">
        <v>4680115882072</v>
      </c>
      <c r="E568" s="766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815" t="s">
        <v>900</v>
      </c>
      <c r="Q568" s="771"/>
      <c r="R568" s="771"/>
      <c r="S568" s="771"/>
      <c r="T568" s="772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customHeight="1" x14ac:dyDescent="0.25">
      <c r="A569" s="54" t="s">
        <v>898</v>
      </c>
      <c r="B569" s="54" t="s">
        <v>902</v>
      </c>
      <c r="C569" s="31">
        <v>4301031249</v>
      </c>
      <c r="D569" s="765">
        <v>4680115882072</v>
      </c>
      <c r="E569" s="766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92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1"/>
      <c r="R569" s="771"/>
      <c r="S569" s="771"/>
      <c r="T569" s="772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customHeight="1" x14ac:dyDescent="0.25">
      <c r="A570" s="54" t="s">
        <v>903</v>
      </c>
      <c r="B570" s="54" t="s">
        <v>904</v>
      </c>
      <c r="C570" s="31">
        <v>4301031385</v>
      </c>
      <c r="D570" s="765">
        <v>4680115882102</v>
      </c>
      <c r="E570" s="766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1144" t="s">
        <v>905</v>
      </c>
      <c r="Q570" s="771"/>
      <c r="R570" s="771"/>
      <c r="S570" s="771"/>
      <c r="T570" s="772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customHeight="1" x14ac:dyDescent="0.25">
      <c r="A571" s="54" t="s">
        <v>903</v>
      </c>
      <c r="B571" s="54" t="s">
        <v>907</v>
      </c>
      <c r="C571" s="31">
        <v>4301031251</v>
      </c>
      <c r="D571" s="765">
        <v>4680115882102</v>
      </c>
      <c r="E571" s="766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113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1"/>
      <c r="R571" s="771"/>
      <c r="S571" s="771"/>
      <c r="T571" s="772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908</v>
      </c>
      <c r="B572" s="54" t="s">
        <v>909</v>
      </c>
      <c r="C572" s="31">
        <v>4301031384</v>
      </c>
      <c r="D572" s="765">
        <v>4680115882096</v>
      </c>
      <c r="E572" s="766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1121" t="s">
        <v>910</v>
      </c>
      <c r="Q572" s="771"/>
      <c r="R572" s="771"/>
      <c r="S572" s="771"/>
      <c r="T572" s="772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customHeight="1" x14ac:dyDescent="0.25">
      <c r="A573" s="54" t="s">
        <v>908</v>
      </c>
      <c r="B573" s="54" t="s">
        <v>912</v>
      </c>
      <c r="C573" s="31">
        <v>4301031253</v>
      </c>
      <c r="D573" s="765">
        <v>4680115882096</v>
      </c>
      <c r="E573" s="766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71"/>
      <c r="R573" s="771"/>
      <c r="S573" s="771"/>
      <c r="T573" s="772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67"/>
      <c r="B574" s="768"/>
      <c r="C574" s="768"/>
      <c r="D574" s="768"/>
      <c r="E574" s="768"/>
      <c r="F574" s="768"/>
      <c r="G574" s="768"/>
      <c r="H574" s="768"/>
      <c r="I574" s="768"/>
      <c r="J574" s="768"/>
      <c r="K574" s="768"/>
      <c r="L574" s="768"/>
      <c r="M574" s="768"/>
      <c r="N574" s="768"/>
      <c r="O574" s="769"/>
      <c r="P574" s="788" t="s">
        <v>71</v>
      </c>
      <c r="Q574" s="785"/>
      <c r="R574" s="785"/>
      <c r="S574" s="785"/>
      <c r="T574" s="785"/>
      <c r="U574" s="785"/>
      <c r="V574" s="786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31.25</v>
      </c>
      <c r="Y574" s="763">
        <f>IFERROR(Y565/H565,"0")+IFERROR(Y566/H566,"0")+IFERROR(Y567/H567,"0")+IFERROR(Y568/H568,"0")+IFERROR(Y569/H569,"0")+IFERROR(Y570/H570,"0")+IFERROR(Y571/H571,"0")+IFERROR(Y572/H572,"0")+IFERROR(Y573/H573,"0")</f>
        <v>32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0.38272</v>
      </c>
      <c r="AA574" s="764"/>
      <c r="AB574" s="764"/>
      <c r="AC574" s="764"/>
    </row>
    <row r="575" spans="1:68" x14ac:dyDescent="0.2">
      <c r="A575" s="768"/>
      <c r="B575" s="768"/>
      <c r="C575" s="768"/>
      <c r="D575" s="768"/>
      <c r="E575" s="768"/>
      <c r="F575" s="768"/>
      <c r="G575" s="768"/>
      <c r="H575" s="768"/>
      <c r="I575" s="768"/>
      <c r="J575" s="768"/>
      <c r="K575" s="768"/>
      <c r="L575" s="768"/>
      <c r="M575" s="768"/>
      <c r="N575" s="768"/>
      <c r="O575" s="769"/>
      <c r="P575" s="788" t="s">
        <v>71</v>
      </c>
      <c r="Q575" s="785"/>
      <c r="R575" s="785"/>
      <c r="S575" s="785"/>
      <c r="T575" s="785"/>
      <c r="U575" s="785"/>
      <c r="V575" s="786"/>
      <c r="W575" s="37" t="s">
        <v>69</v>
      </c>
      <c r="X575" s="763">
        <f>IFERROR(SUM(X565:X573),"0")</f>
        <v>165</v>
      </c>
      <c r="Y575" s="763">
        <f>IFERROR(SUM(Y565:Y573),"0")</f>
        <v>168.96</v>
      </c>
      <c r="Z575" s="37"/>
      <c r="AA575" s="764"/>
      <c r="AB575" s="764"/>
      <c r="AC575" s="764"/>
    </row>
    <row r="576" spans="1:68" ht="14.25" customHeight="1" x14ac:dyDescent="0.25">
      <c r="A576" s="794" t="s">
        <v>73</v>
      </c>
      <c r="B576" s="768"/>
      <c r="C576" s="768"/>
      <c r="D576" s="768"/>
      <c r="E576" s="768"/>
      <c r="F576" s="768"/>
      <c r="G576" s="768"/>
      <c r="H576" s="768"/>
      <c r="I576" s="768"/>
      <c r="J576" s="768"/>
      <c r="K576" s="768"/>
      <c r="L576" s="768"/>
      <c r="M576" s="768"/>
      <c r="N576" s="768"/>
      <c r="O576" s="768"/>
      <c r="P576" s="768"/>
      <c r="Q576" s="768"/>
      <c r="R576" s="768"/>
      <c r="S576" s="768"/>
      <c r="T576" s="768"/>
      <c r="U576" s="768"/>
      <c r="V576" s="768"/>
      <c r="W576" s="768"/>
      <c r="X576" s="768"/>
      <c r="Y576" s="768"/>
      <c r="Z576" s="768"/>
      <c r="AA576" s="757"/>
      <c r="AB576" s="757"/>
      <c r="AC576" s="757"/>
    </row>
    <row r="577" spans="1:68" ht="16.5" customHeight="1" x14ac:dyDescent="0.25">
      <c r="A577" s="54" t="s">
        <v>913</v>
      </c>
      <c r="B577" s="54" t="s">
        <v>914</v>
      </c>
      <c r="C577" s="31">
        <v>4301051230</v>
      </c>
      <c r="D577" s="765">
        <v>4607091383409</v>
      </c>
      <c r="E577" s="766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8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71"/>
      <c r="R577" s="771"/>
      <c r="S577" s="771"/>
      <c r="T577" s="772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customHeight="1" x14ac:dyDescent="0.25">
      <c r="A578" s="54" t="s">
        <v>916</v>
      </c>
      <c r="B578" s="54" t="s">
        <v>917</v>
      </c>
      <c r="C578" s="31">
        <v>4301051231</v>
      </c>
      <c r="D578" s="765">
        <v>4607091383416</v>
      </c>
      <c r="E578" s="766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8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71"/>
      <c r="R578" s="771"/>
      <c r="S578" s="771"/>
      <c r="T578" s="772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919</v>
      </c>
      <c r="B579" s="54" t="s">
        <v>920</v>
      </c>
      <c r="C579" s="31">
        <v>4301051058</v>
      </c>
      <c r="D579" s="765">
        <v>4680115883536</v>
      </c>
      <c r="E579" s="766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8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71"/>
      <c r="R579" s="771"/>
      <c r="S579" s="771"/>
      <c r="T579" s="772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67"/>
      <c r="B580" s="768"/>
      <c r="C580" s="768"/>
      <c r="D580" s="768"/>
      <c r="E580" s="768"/>
      <c r="F580" s="768"/>
      <c r="G580" s="768"/>
      <c r="H580" s="768"/>
      <c r="I580" s="768"/>
      <c r="J580" s="768"/>
      <c r="K580" s="768"/>
      <c r="L580" s="768"/>
      <c r="M580" s="768"/>
      <c r="N580" s="768"/>
      <c r="O580" s="769"/>
      <c r="P580" s="788" t="s">
        <v>71</v>
      </c>
      <c r="Q580" s="785"/>
      <c r="R580" s="785"/>
      <c r="S580" s="785"/>
      <c r="T580" s="785"/>
      <c r="U580" s="785"/>
      <c r="V580" s="786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x14ac:dyDescent="0.2">
      <c r="A581" s="768"/>
      <c r="B581" s="768"/>
      <c r="C581" s="768"/>
      <c r="D581" s="768"/>
      <c r="E581" s="768"/>
      <c r="F581" s="768"/>
      <c r="G581" s="768"/>
      <c r="H581" s="768"/>
      <c r="I581" s="768"/>
      <c r="J581" s="768"/>
      <c r="K581" s="768"/>
      <c r="L581" s="768"/>
      <c r="M581" s="768"/>
      <c r="N581" s="768"/>
      <c r="O581" s="769"/>
      <c r="P581" s="788" t="s">
        <v>71</v>
      </c>
      <c r="Q581" s="785"/>
      <c r="R581" s="785"/>
      <c r="S581" s="785"/>
      <c r="T581" s="785"/>
      <c r="U581" s="785"/>
      <c r="V581" s="786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customHeight="1" x14ac:dyDescent="0.25">
      <c r="A582" s="794" t="s">
        <v>214</v>
      </c>
      <c r="B582" s="768"/>
      <c r="C582" s="768"/>
      <c r="D582" s="768"/>
      <c r="E582" s="768"/>
      <c r="F582" s="768"/>
      <c r="G582" s="768"/>
      <c r="H582" s="768"/>
      <c r="I582" s="768"/>
      <c r="J582" s="768"/>
      <c r="K582" s="768"/>
      <c r="L582" s="768"/>
      <c r="M582" s="768"/>
      <c r="N582" s="768"/>
      <c r="O582" s="768"/>
      <c r="P582" s="768"/>
      <c r="Q582" s="768"/>
      <c r="R582" s="768"/>
      <c r="S582" s="768"/>
      <c r="T582" s="768"/>
      <c r="U582" s="768"/>
      <c r="V582" s="768"/>
      <c r="W582" s="768"/>
      <c r="X582" s="768"/>
      <c r="Y582" s="768"/>
      <c r="Z582" s="768"/>
      <c r="AA582" s="757"/>
      <c r="AB582" s="757"/>
      <c r="AC582" s="757"/>
    </row>
    <row r="583" spans="1:68" ht="16.5" customHeight="1" x14ac:dyDescent="0.25">
      <c r="A583" s="54" t="s">
        <v>922</v>
      </c>
      <c r="B583" s="54" t="s">
        <v>923</v>
      </c>
      <c r="C583" s="31">
        <v>4301060363</v>
      </c>
      <c r="D583" s="765">
        <v>4680115885035</v>
      </c>
      <c r="E583" s="766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86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71"/>
      <c r="R583" s="771"/>
      <c r="S583" s="771"/>
      <c r="T583" s="772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925</v>
      </c>
      <c r="B584" s="54" t="s">
        <v>926</v>
      </c>
      <c r="C584" s="31">
        <v>4301060436</v>
      </c>
      <c r="D584" s="765">
        <v>4680115885936</v>
      </c>
      <c r="E584" s="766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1094" t="s">
        <v>927</v>
      </c>
      <c r="Q584" s="771"/>
      <c r="R584" s="771"/>
      <c r="S584" s="771"/>
      <c r="T584" s="772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67"/>
      <c r="B585" s="768"/>
      <c r="C585" s="768"/>
      <c r="D585" s="768"/>
      <c r="E585" s="768"/>
      <c r="F585" s="768"/>
      <c r="G585" s="768"/>
      <c r="H585" s="768"/>
      <c r="I585" s="768"/>
      <c r="J585" s="768"/>
      <c r="K585" s="768"/>
      <c r="L585" s="768"/>
      <c r="M585" s="768"/>
      <c r="N585" s="768"/>
      <c r="O585" s="769"/>
      <c r="P585" s="788" t="s">
        <v>71</v>
      </c>
      <c r="Q585" s="785"/>
      <c r="R585" s="785"/>
      <c r="S585" s="785"/>
      <c r="T585" s="785"/>
      <c r="U585" s="785"/>
      <c r="V585" s="786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x14ac:dyDescent="0.2">
      <c r="A586" s="768"/>
      <c r="B586" s="768"/>
      <c r="C586" s="768"/>
      <c r="D586" s="768"/>
      <c r="E586" s="768"/>
      <c r="F586" s="768"/>
      <c r="G586" s="768"/>
      <c r="H586" s="768"/>
      <c r="I586" s="768"/>
      <c r="J586" s="768"/>
      <c r="K586" s="768"/>
      <c r="L586" s="768"/>
      <c r="M586" s="768"/>
      <c r="N586" s="768"/>
      <c r="O586" s="769"/>
      <c r="P586" s="788" t="s">
        <v>71</v>
      </c>
      <c r="Q586" s="785"/>
      <c r="R586" s="785"/>
      <c r="S586" s="785"/>
      <c r="T586" s="785"/>
      <c r="U586" s="785"/>
      <c r="V586" s="786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customHeight="1" x14ac:dyDescent="0.2">
      <c r="A587" s="965" t="s">
        <v>928</v>
      </c>
      <c r="B587" s="966"/>
      <c r="C587" s="966"/>
      <c r="D587" s="966"/>
      <c r="E587" s="966"/>
      <c r="F587" s="966"/>
      <c r="G587" s="966"/>
      <c r="H587" s="966"/>
      <c r="I587" s="966"/>
      <c r="J587" s="966"/>
      <c r="K587" s="966"/>
      <c r="L587" s="966"/>
      <c r="M587" s="966"/>
      <c r="N587" s="966"/>
      <c r="O587" s="966"/>
      <c r="P587" s="966"/>
      <c r="Q587" s="966"/>
      <c r="R587" s="966"/>
      <c r="S587" s="966"/>
      <c r="T587" s="966"/>
      <c r="U587" s="966"/>
      <c r="V587" s="966"/>
      <c r="W587" s="966"/>
      <c r="X587" s="966"/>
      <c r="Y587" s="966"/>
      <c r="Z587" s="966"/>
      <c r="AA587" s="48"/>
      <c r="AB587" s="48"/>
      <c r="AC587" s="48"/>
    </row>
    <row r="588" spans="1:68" ht="16.5" customHeight="1" x14ac:dyDescent="0.25">
      <c r="A588" s="790" t="s">
        <v>928</v>
      </c>
      <c r="B588" s="768"/>
      <c r="C588" s="768"/>
      <c r="D588" s="768"/>
      <c r="E588" s="768"/>
      <c r="F588" s="768"/>
      <c r="G588" s="768"/>
      <c r="H588" s="768"/>
      <c r="I588" s="768"/>
      <c r="J588" s="768"/>
      <c r="K588" s="768"/>
      <c r="L588" s="768"/>
      <c r="M588" s="768"/>
      <c r="N588" s="768"/>
      <c r="O588" s="768"/>
      <c r="P588" s="768"/>
      <c r="Q588" s="768"/>
      <c r="R588" s="768"/>
      <c r="S588" s="768"/>
      <c r="T588" s="768"/>
      <c r="U588" s="768"/>
      <c r="V588" s="768"/>
      <c r="W588" s="768"/>
      <c r="X588" s="768"/>
      <c r="Y588" s="768"/>
      <c r="Z588" s="768"/>
      <c r="AA588" s="756"/>
      <c r="AB588" s="756"/>
      <c r="AC588" s="756"/>
    </row>
    <row r="589" spans="1:68" ht="14.25" customHeight="1" x14ac:dyDescent="0.25">
      <c r="A589" s="794" t="s">
        <v>114</v>
      </c>
      <c r="B589" s="768"/>
      <c r="C589" s="768"/>
      <c r="D589" s="768"/>
      <c r="E589" s="768"/>
      <c r="F589" s="768"/>
      <c r="G589" s="768"/>
      <c r="H589" s="768"/>
      <c r="I589" s="768"/>
      <c r="J589" s="768"/>
      <c r="K589" s="768"/>
      <c r="L589" s="768"/>
      <c r="M589" s="768"/>
      <c r="N589" s="768"/>
      <c r="O589" s="768"/>
      <c r="P589" s="768"/>
      <c r="Q589" s="768"/>
      <c r="R589" s="768"/>
      <c r="S589" s="768"/>
      <c r="T589" s="768"/>
      <c r="U589" s="768"/>
      <c r="V589" s="768"/>
      <c r="W589" s="768"/>
      <c r="X589" s="768"/>
      <c r="Y589" s="768"/>
      <c r="Z589" s="768"/>
      <c r="AA589" s="757"/>
      <c r="AB589" s="757"/>
      <c r="AC589" s="757"/>
    </row>
    <row r="590" spans="1:68" ht="27" customHeight="1" x14ac:dyDescent="0.25">
      <c r="A590" s="54" t="s">
        <v>929</v>
      </c>
      <c r="B590" s="54" t="s">
        <v>930</v>
      </c>
      <c r="C590" s="31">
        <v>4301011763</v>
      </c>
      <c r="D590" s="765">
        <v>4640242181011</v>
      </c>
      <c r="E590" s="766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1048" t="s">
        <v>931</v>
      </c>
      <c r="Q590" s="771"/>
      <c r="R590" s="771"/>
      <c r="S590" s="771"/>
      <c r="T590" s="772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customHeight="1" x14ac:dyDescent="0.25">
      <c r="A591" s="54" t="s">
        <v>933</v>
      </c>
      <c r="B591" s="54" t="s">
        <v>934</v>
      </c>
      <c r="C591" s="31">
        <v>4301011585</v>
      </c>
      <c r="D591" s="765">
        <v>4640242180441</v>
      </c>
      <c r="E591" s="766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13" t="s">
        <v>935</v>
      </c>
      <c r="Q591" s="771"/>
      <c r="R591" s="771"/>
      <c r="S591" s="771"/>
      <c r="T591" s="772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customHeight="1" x14ac:dyDescent="0.25">
      <c r="A592" s="54" t="s">
        <v>937</v>
      </c>
      <c r="B592" s="54" t="s">
        <v>938</v>
      </c>
      <c r="C592" s="31">
        <v>4301011584</v>
      </c>
      <c r="D592" s="765">
        <v>4640242180564</v>
      </c>
      <c r="E592" s="766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1058" t="s">
        <v>939</v>
      </c>
      <c r="Q592" s="771"/>
      <c r="R592" s="771"/>
      <c r="S592" s="771"/>
      <c r="T592" s="772"/>
      <c r="U592" s="34"/>
      <c r="V592" s="34"/>
      <c r="W592" s="35" t="s">
        <v>69</v>
      </c>
      <c r="X592" s="761">
        <v>270</v>
      </c>
      <c r="Y592" s="762">
        <f t="shared" si="105"/>
        <v>276</v>
      </c>
      <c r="Z592" s="36">
        <f>IFERROR(IF(Y592=0,"",ROUNDUP(Y592/H592,0)*0.02175),"")</f>
        <v>0.50024999999999997</v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280.8</v>
      </c>
      <c r="BN592" s="64">
        <f t="shared" si="107"/>
        <v>287.04000000000002</v>
      </c>
      <c r="BO592" s="64">
        <f t="shared" si="108"/>
        <v>0.40178571428571425</v>
      </c>
      <c r="BP592" s="64">
        <f t="shared" si="109"/>
        <v>0.4107142857142857</v>
      </c>
    </row>
    <row r="593" spans="1:68" ht="27" customHeight="1" x14ac:dyDescent="0.25">
      <c r="A593" s="54" t="s">
        <v>941</v>
      </c>
      <c r="B593" s="54" t="s">
        <v>942</v>
      </c>
      <c r="C593" s="31">
        <v>4301011762</v>
      </c>
      <c r="D593" s="765">
        <v>4640242180922</v>
      </c>
      <c r="E593" s="766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1082" t="s">
        <v>943</v>
      </c>
      <c r="Q593" s="771"/>
      <c r="R593" s="771"/>
      <c r="S593" s="771"/>
      <c r="T593" s="772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customHeight="1" x14ac:dyDescent="0.25">
      <c r="A594" s="54" t="s">
        <v>945</v>
      </c>
      <c r="B594" s="54" t="s">
        <v>946</v>
      </c>
      <c r="C594" s="31">
        <v>4301011764</v>
      </c>
      <c r="D594" s="765">
        <v>4640242181189</v>
      </c>
      <c r="E594" s="766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1193" t="s">
        <v>947</v>
      </c>
      <c r="Q594" s="771"/>
      <c r="R594" s="771"/>
      <c r="S594" s="771"/>
      <c r="T594" s="772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customHeight="1" x14ac:dyDescent="0.25">
      <c r="A595" s="54" t="s">
        <v>948</v>
      </c>
      <c r="B595" s="54" t="s">
        <v>949</v>
      </c>
      <c r="C595" s="31">
        <v>4301011551</v>
      </c>
      <c r="D595" s="765">
        <v>4640242180038</v>
      </c>
      <c r="E595" s="766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1039" t="s">
        <v>950</v>
      </c>
      <c r="Q595" s="771"/>
      <c r="R595" s="771"/>
      <c r="S595" s="771"/>
      <c r="T595" s="772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customHeight="1" x14ac:dyDescent="0.25">
      <c r="A596" s="54" t="s">
        <v>951</v>
      </c>
      <c r="B596" s="54" t="s">
        <v>952</v>
      </c>
      <c r="C596" s="31">
        <v>4301011765</v>
      </c>
      <c r="D596" s="765">
        <v>4640242181172</v>
      </c>
      <c r="E596" s="766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989" t="s">
        <v>953</v>
      </c>
      <c r="Q596" s="771"/>
      <c r="R596" s="771"/>
      <c r="S596" s="771"/>
      <c r="T596" s="772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x14ac:dyDescent="0.2">
      <c r="A597" s="767"/>
      <c r="B597" s="768"/>
      <c r="C597" s="768"/>
      <c r="D597" s="768"/>
      <c r="E597" s="768"/>
      <c r="F597" s="768"/>
      <c r="G597" s="768"/>
      <c r="H597" s="768"/>
      <c r="I597" s="768"/>
      <c r="J597" s="768"/>
      <c r="K597" s="768"/>
      <c r="L597" s="768"/>
      <c r="M597" s="768"/>
      <c r="N597" s="768"/>
      <c r="O597" s="769"/>
      <c r="P597" s="788" t="s">
        <v>71</v>
      </c>
      <c r="Q597" s="785"/>
      <c r="R597" s="785"/>
      <c r="S597" s="785"/>
      <c r="T597" s="785"/>
      <c r="U597" s="785"/>
      <c r="V597" s="786"/>
      <c r="W597" s="37" t="s">
        <v>72</v>
      </c>
      <c r="X597" s="763">
        <f>IFERROR(X590/H590,"0")+IFERROR(X591/H591,"0")+IFERROR(X592/H592,"0")+IFERROR(X593/H593,"0")+IFERROR(X594/H594,"0")+IFERROR(X595/H595,"0")+IFERROR(X596/H596,"0")</f>
        <v>22.5</v>
      </c>
      <c r="Y597" s="763">
        <f>IFERROR(Y590/H590,"0")+IFERROR(Y591/H591,"0")+IFERROR(Y592/H592,"0")+IFERROR(Y593/H593,"0")+IFERROR(Y594/H594,"0")+IFERROR(Y595/H595,"0")+IFERROR(Y596/H596,"0")</f>
        <v>23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0.50024999999999997</v>
      </c>
      <c r="AA597" s="764"/>
      <c r="AB597" s="764"/>
      <c r="AC597" s="764"/>
    </row>
    <row r="598" spans="1:68" x14ac:dyDescent="0.2">
      <c r="A598" s="768"/>
      <c r="B598" s="768"/>
      <c r="C598" s="768"/>
      <c r="D598" s="768"/>
      <c r="E598" s="768"/>
      <c r="F598" s="768"/>
      <c r="G598" s="768"/>
      <c r="H598" s="768"/>
      <c r="I598" s="768"/>
      <c r="J598" s="768"/>
      <c r="K598" s="768"/>
      <c r="L598" s="768"/>
      <c r="M598" s="768"/>
      <c r="N598" s="768"/>
      <c r="O598" s="769"/>
      <c r="P598" s="788" t="s">
        <v>71</v>
      </c>
      <c r="Q598" s="785"/>
      <c r="R598" s="785"/>
      <c r="S598" s="785"/>
      <c r="T598" s="785"/>
      <c r="U598" s="785"/>
      <c r="V598" s="786"/>
      <c r="W598" s="37" t="s">
        <v>69</v>
      </c>
      <c r="X598" s="763">
        <f>IFERROR(SUM(X590:X596),"0")</f>
        <v>270</v>
      </c>
      <c r="Y598" s="763">
        <f>IFERROR(SUM(Y590:Y596),"0")</f>
        <v>276</v>
      </c>
      <c r="Z598" s="37"/>
      <c r="AA598" s="764"/>
      <c r="AB598" s="764"/>
      <c r="AC598" s="764"/>
    </row>
    <row r="599" spans="1:68" ht="14.25" customHeight="1" x14ac:dyDescent="0.25">
      <c r="A599" s="794" t="s">
        <v>168</v>
      </c>
      <c r="B599" s="768"/>
      <c r="C599" s="768"/>
      <c r="D599" s="768"/>
      <c r="E599" s="768"/>
      <c r="F599" s="768"/>
      <c r="G599" s="768"/>
      <c r="H599" s="768"/>
      <c r="I599" s="768"/>
      <c r="J599" s="768"/>
      <c r="K599" s="768"/>
      <c r="L599" s="768"/>
      <c r="M599" s="768"/>
      <c r="N599" s="768"/>
      <c r="O599" s="768"/>
      <c r="P599" s="768"/>
      <c r="Q599" s="768"/>
      <c r="R599" s="768"/>
      <c r="S599" s="768"/>
      <c r="T599" s="768"/>
      <c r="U599" s="768"/>
      <c r="V599" s="768"/>
      <c r="W599" s="768"/>
      <c r="X599" s="768"/>
      <c r="Y599" s="768"/>
      <c r="Z599" s="768"/>
      <c r="AA599" s="757"/>
      <c r="AB599" s="757"/>
      <c r="AC599" s="757"/>
    </row>
    <row r="600" spans="1:68" ht="16.5" customHeight="1" x14ac:dyDescent="0.25">
      <c r="A600" s="54" t="s">
        <v>954</v>
      </c>
      <c r="B600" s="54" t="s">
        <v>955</v>
      </c>
      <c r="C600" s="31">
        <v>4301020269</v>
      </c>
      <c r="D600" s="765">
        <v>4640242180519</v>
      </c>
      <c r="E600" s="766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1192" t="s">
        <v>956</v>
      </c>
      <c r="Q600" s="771"/>
      <c r="R600" s="771"/>
      <c r="S600" s="771"/>
      <c r="T600" s="772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customHeight="1" x14ac:dyDescent="0.25">
      <c r="A601" s="54" t="s">
        <v>957</v>
      </c>
      <c r="B601" s="54" t="s">
        <v>958</v>
      </c>
      <c r="C601" s="31">
        <v>4301020260</v>
      </c>
      <c r="D601" s="765">
        <v>4640242180526</v>
      </c>
      <c r="E601" s="766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846" t="s">
        <v>959</v>
      </c>
      <c r="Q601" s="771"/>
      <c r="R601" s="771"/>
      <c r="S601" s="771"/>
      <c r="T601" s="772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960</v>
      </c>
      <c r="B602" s="54" t="s">
        <v>961</v>
      </c>
      <c r="C602" s="31">
        <v>4301020309</v>
      </c>
      <c r="D602" s="765">
        <v>4640242180090</v>
      </c>
      <c r="E602" s="766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988" t="s">
        <v>962</v>
      </c>
      <c r="Q602" s="771"/>
      <c r="R602" s="771"/>
      <c r="S602" s="771"/>
      <c r="T602" s="772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customHeight="1" x14ac:dyDescent="0.25">
      <c r="A603" s="54" t="s">
        <v>964</v>
      </c>
      <c r="B603" s="54" t="s">
        <v>965</v>
      </c>
      <c r="C603" s="31">
        <v>4301020295</v>
      </c>
      <c r="D603" s="765">
        <v>4640242181363</v>
      </c>
      <c r="E603" s="766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853" t="s">
        <v>966</v>
      </c>
      <c r="Q603" s="771"/>
      <c r="R603" s="771"/>
      <c r="S603" s="771"/>
      <c r="T603" s="772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x14ac:dyDescent="0.2">
      <c r="A604" s="767"/>
      <c r="B604" s="768"/>
      <c r="C604" s="768"/>
      <c r="D604" s="768"/>
      <c r="E604" s="768"/>
      <c r="F604" s="768"/>
      <c r="G604" s="768"/>
      <c r="H604" s="768"/>
      <c r="I604" s="768"/>
      <c r="J604" s="768"/>
      <c r="K604" s="768"/>
      <c r="L604" s="768"/>
      <c r="M604" s="768"/>
      <c r="N604" s="768"/>
      <c r="O604" s="769"/>
      <c r="P604" s="788" t="s">
        <v>71</v>
      </c>
      <c r="Q604" s="785"/>
      <c r="R604" s="785"/>
      <c r="S604" s="785"/>
      <c r="T604" s="785"/>
      <c r="U604" s="785"/>
      <c r="V604" s="786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x14ac:dyDescent="0.2">
      <c r="A605" s="768"/>
      <c r="B605" s="768"/>
      <c r="C605" s="768"/>
      <c r="D605" s="768"/>
      <c r="E605" s="768"/>
      <c r="F605" s="768"/>
      <c r="G605" s="768"/>
      <c r="H605" s="768"/>
      <c r="I605" s="768"/>
      <c r="J605" s="768"/>
      <c r="K605" s="768"/>
      <c r="L605" s="768"/>
      <c r="M605" s="768"/>
      <c r="N605" s="768"/>
      <c r="O605" s="769"/>
      <c r="P605" s="788" t="s">
        <v>71</v>
      </c>
      <c r="Q605" s="785"/>
      <c r="R605" s="785"/>
      <c r="S605" s="785"/>
      <c r="T605" s="785"/>
      <c r="U605" s="785"/>
      <c r="V605" s="786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customHeight="1" x14ac:dyDescent="0.25">
      <c r="A606" s="794" t="s">
        <v>64</v>
      </c>
      <c r="B606" s="768"/>
      <c r="C606" s="768"/>
      <c r="D606" s="768"/>
      <c r="E606" s="768"/>
      <c r="F606" s="768"/>
      <c r="G606" s="768"/>
      <c r="H606" s="768"/>
      <c r="I606" s="768"/>
      <c r="J606" s="768"/>
      <c r="K606" s="768"/>
      <c r="L606" s="768"/>
      <c r="M606" s="768"/>
      <c r="N606" s="768"/>
      <c r="O606" s="768"/>
      <c r="P606" s="768"/>
      <c r="Q606" s="768"/>
      <c r="R606" s="768"/>
      <c r="S606" s="768"/>
      <c r="T606" s="768"/>
      <c r="U606" s="768"/>
      <c r="V606" s="768"/>
      <c r="W606" s="768"/>
      <c r="X606" s="768"/>
      <c r="Y606" s="768"/>
      <c r="Z606" s="768"/>
      <c r="AA606" s="757"/>
      <c r="AB606" s="757"/>
      <c r="AC606" s="757"/>
    </row>
    <row r="607" spans="1:68" ht="27" customHeight="1" x14ac:dyDescent="0.25">
      <c r="A607" s="54" t="s">
        <v>967</v>
      </c>
      <c r="B607" s="54" t="s">
        <v>968</v>
      </c>
      <c r="C607" s="31">
        <v>4301031280</v>
      </c>
      <c r="D607" s="765">
        <v>4640242180816</v>
      </c>
      <c r="E607" s="766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945" t="s">
        <v>969</v>
      </c>
      <c r="Q607" s="771"/>
      <c r="R607" s="771"/>
      <c r="S607" s="771"/>
      <c r="T607" s="772"/>
      <c r="U607" s="34"/>
      <c r="V607" s="34"/>
      <c r="W607" s="35" t="s">
        <v>69</v>
      </c>
      <c r="X607" s="761">
        <v>155</v>
      </c>
      <c r="Y607" s="762">
        <f t="shared" ref="Y607:Y613" si="110">IFERROR(IF(X607="",0,CEILING((X607/$H607),1)*$H607),"")</f>
        <v>155.4</v>
      </c>
      <c r="Z607" s="36">
        <f>IFERROR(IF(Y607=0,"",ROUNDUP(Y607/H607,0)*0.00753),"")</f>
        <v>0.27861000000000002</v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164.59523809523807</v>
      </c>
      <c r="BN607" s="64">
        <f t="shared" ref="BN607:BN613" si="112">IFERROR(Y607*I607/H607,"0")</f>
        <v>165.02</v>
      </c>
      <c r="BO607" s="64">
        <f t="shared" ref="BO607:BO613" si="113">IFERROR(1/J607*(X607/H607),"0")</f>
        <v>0.23656898656898656</v>
      </c>
      <c r="BP607" s="64">
        <f t="shared" ref="BP607:BP613" si="114">IFERROR(1/J607*(Y607/H607),"0")</f>
        <v>0.23717948717948717</v>
      </c>
    </row>
    <row r="608" spans="1:68" ht="27" customHeight="1" x14ac:dyDescent="0.25">
      <c r="A608" s="54" t="s">
        <v>971</v>
      </c>
      <c r="B608" s="54" t="s">
        <v>972</v>
      </c>
      <c r="C608" s="31">
        <v>4301031244</v>
      </c>
      <c r="D608" s="765">
        <v>4640242180595</v>
      </c>
      <c r="E608" s="766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1038" t="s">
        <v>973</v>
      </c>
      <c r="Q608" s="771"/>
      <c r="R608" s="771"/>
      <c r="S608" s="771"/>
      <c r="T608" s="772"/>
      <c r="U608" s="34"/>
      <c r="V608" s="34"/>
      <c r="W608" s="35" t="s">
        <v>69</v>
      </c>
      <c r="X608" s="761">
        <v>295</v>
      </c>
      <c r="Y608" s="762">
        <f t="shared" si="110"/>
        <v>298.2</v>
      </c>
      <c r="Z608" s="36">
        <f>IFERROR(IF(Y608=0,"",ROUNDUP(Y608/H608,0)*0.00753),"")</f>
        <v>0.53463000000000005</v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313.26190476190476</v>
      </c>
      <c r="BN608" s="64">
        <f t="shared" si="112"/>
        <v>316.65999999999997</v>
      </c>
      <c r="BO608" s="64">
        <f t="shared" si="113"/>
        <v>0.45024420024420025</v>
      </c>
      <c r="BP608" s="64">
        <f t="shared" si="114"/>
        <v>0.45512820512820512</v>
      </c>
    </row>
    <row r="609" spans="1:68" ht="27" customHeight="1" x14ac:dyDescent="0.25">
      <c r="A609" s="54" t="s">
        <v>975</v>
      </c>
      <c r="B609" s="54" t="s">
        <v>976</v>
      </c>
      <c r="C609" s="31">
        <v>4301031289</v>
      </c>
      <c r="D609" s="765">
        <v>4640242181615</v>
      </c>
      <c r="E609" s="766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1015" t="s">
        <v>977</v>
      </c>
      <c r="Q609" s="771"/>
      <c r="R609" s="771"/>
      <c r="S609" s="771"/>
      <c r="T609" s="772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customHeight="1" x14ac:dyDescent="0.25">
      <c r="A610" s="54" t="s">
        <v>979</v>
      </c>
      <c r="B610" s="54" t="s">
        <v>980</v>
      </c>
      <c r="C610" s="31">
        <v>4301031285</v>
      </c>
      <c r="D610" s="765">
        <v>4640242181639</v>
      </c>
      <c r="E610" s="766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1073" t="s">
        <v>981</v>
      </c>
      <c r="Q610" s="771"/>
      <c r="R610" s="771"/>
      <c r="S610" s="771"/>
      <c r="T610" s="772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customHeight="1" x14ac:dyDescent="0.25">
      <c r="A611" s="54" t="s">
        <v>983</v>
      </c>
      <c r="B611" s="54" t="s">
        <v>984</v>
      </c>
      <c r="C611" s="31">
        <v>4301031287</v>
      </c>
      <c r="D611" s="765">
        <v>4640242181622</v>
      </c>
      <c r="E611" s="766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1017" t="s">
        <v>985</v>
      </c>
      <c r="Q611" s="771"/>
      <c r="R611" s="771"/>
      <c r="S611" s="771"/>
      <c r="T611" s="772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customHeight="1" x14ac:dyDescent="0.25">
      <c r="A612" s="54" t="s">
        <v>987</v>
      </c>
      <c r="B612" s="54" t="s">
        <v>988</v>
      </c>
      <c r="C612" s="31">
        <v>4301031203</v>
      </c>
      <c r="D612" s="765">
        <v>4640242180908</v>
      </c>
      <c r="E612" s="766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991" t="s">
        <v>989</v>
      </c>
      <c r="Q612" s="771"/>
      <c r="R612" s="771"/>
      <c r="S612" s="771"/>
      <c r="T612" s="772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customHeight="1" x14ac:dyDescent="0.25">
      <c r="A613" s="54" t="s">
        <v>990</v>
      </c>
      <c r="B613" s="54" t="s">
        <v>991</v>
      </c>
      <c r="C613" s="31">
        <v>4301031200</v>
      </c>
      <c r="D613" s="765">
        <v>4640242180489</v>
      </c>
      <c r="E613" s="766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1190" t="s">
        <v>992</v>
      </c>
      <c r="Q613" s="771"/>
      <c r="R613" s="771"/>
      <c r="S613" s="771"/>
      <c r="T613" s="772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x14ac:dyDescent="0.2">
      <c r="A614" s="767"/>
      <c r="B614" s="768"/>
      <c r="C614" s="768"/>
      <c r="D614" s="768"/>
      <c r="E614" s="768"/>
      <c r="F614" s="768"/>
      <c r="G614" s="768"/>
      <c r="H614" s="768"/>
      <c r="I614" s="768"/>
      <c r="J614" s="768"/>
      <c r="K614" s="768"/>
      <c r="L614" s="768"/>
      <c r="M614" s="768"/>
      <c r="N614" s="768"/>
      <c r="O614" s="769"/>
      <c r="P614" s="788" t="s">
        <v>71</v>
      </c>
      <c r="Q614" s="785"/>
      <c r="R614" s="785"/>
      <c r="S614" s="785"/>
      <c r="T614" s="785"/>
      <c r="U614" s="785"/>
      <c r="V614" s="786"/>
      <c r="W614" s="37" t="s">
        <v>72</v>
      </c>
      <c r="X614" s="763">
        <f>IFERROR(X607/H607,"0")+IFERROR(X608/H608,"0")+IFERROR(X609/H609,"0")+IFERROR(X610/H610,"0")+IFERROR(X611/H611,"0")+IFERROR(X612/H612,"0")+IFERROR(X613/H613,"0")</f>
        <v>107.14285714285714</v>
      </c>
      <c r="Y614" s="763">
        <f>IFERROR(Y607/H607,"0")+IFERROR(Y608/H608,"0")+IFERROR(Y609/H609,"0")+IFERROR(Y610/H610,"0")+IFERROR(Y611/H611,"0")+IFERROR(Y612/H612,"0")+IFERROR(Y613/H613,"0")</f>
        <v>108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0.81324000000000007</v>
      </c>
      <c r="AA614" s="764"/>
      <c r="AB614" s="764"/>
      <c r="AC614" s="764"/>
    </row>
    <row r="615" spans="1:68" x14ac:dyDescent="0.2">
      <c r="A615" s="768"/>
      <c r="B615" s="768"/>
      <c r="C615" s="768"/>
      <c r="D615" s="768"/>
      <c r="E615" s="768"/>
      <c r="F615" s="768"/>
      <c r="G615" s="768"/>
      <c r="H615" s="768"/>
      <c r="I615" s="768"/>
      <c r="J615" s="768"/>
      <c r="K615" s="768"/>
      <c r="L615" s="768"/>
      <c r="M615" s="768"/>
      <c r="N615" s="768"/>
      <c r="O615" s="769"/>
      <c r="P615" s="788" t="s">
        <v>71</v>
      </c>
      <c r="Q615" s="785"/>
      <c r="R615" s="785"/>
      <c r="S615" s="785"/>
      <c r="T615" s="785"/>
      <c r="U615" s="785"/>
      <c r="V615" s="786"/>
      <c r="W615" s="37" t="s">
        <v>69</v>
      </c>
      <c r="X615" s="763">
        <f>IFERROR(SUM(X607:X613),"0")</f>
        <v>450</v>
      </c>
      <c r="Y615" s="763">
        <f>IFERROR(SUM(Y607:Y613),"0")</f>
        <v>453.6</v>
      </c>
      <c r="Z615" s="37"/>
      <c r="AA615" s="764"/>
      <c r="AB615" s="764"/>
      <c r="AC615" s="764"/>
    </row>
    <row r="616" spans="1:68" ht="14.25" customHeight="1" x14ac:dyDescent="0.25">
      <c r="A616" s="794" t="s">
        <v>73</v>
      </c>
      <c r="B616" s="768"/>
      <c r="C616" s="768"/>
      <c r="D616" s="768"/>
      <c r="E616" s="768"/>
      <c r="F616" s="768"/>
      <c r="G616" s="768"/>
      <c r="H616" s="768"/>
      <c r="I616" s="768"/>
      <c r="J616" s="768"/>
      <c r="K616" s="768"/>
      <c r="L616" s="768"/>
      <c r="M616" s="768"/>
      <c r="N616" s="768"/>
      <c r="O616" s="768"/>
      <c r="P616" s="768"/>
      <c r="Q616" s="768"/>
      <c r="R616" s="768"/>
      <c r="S616" s="768"/>
      <c r="T616" s="768"/>
      <c r="U616" s="768"/>
      <c r="V616" s="768"/>
      <c r="W616" s="768"/>
      <c r="X616" s="768"/>
      <c r="Y616" s="768"/>
      <c r="Z616" s="768"/>
      <c r="AA616" s="757"/>
      <c r="AB616" s="757"/>
      <c r="AC616" s="757"/>
    </row>
    <row r="617" spans="1:68" ht="27" customHeight="1" x14ac:dyDescent="0.25">
      <c r="A617" s="54" t="s">
        <v>993</v>
      </c>
      <c r="B617" s="54" t="s">
        <v>994</v>
      </c>
      <c r="C617" s="31">
        <v>4301051746</v>
      </c>
      <c r="D617" s="765">
        <v>4640242180533</v>
      </c>
      <c r="E617" s="766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959" t="s">
        <v>995</v>
      </c>
      <c r="Q617" s="771"/>
      <c r="R617" s="771"/>
      <c r="S617" s="771"/>
      <c r="T617" s="772"/>
      <c r="U617" s="34"/>
      <c r="V617" s="34"/>
      <c r="W617" s="35" t="s">
        <v>69</v>
      </c>
      <c r="X617" s="761">
        <v>65</v>
      </c>
      <c r="Y617" s="762">
        <f t="shared" ref="Y617:Y624" si="115">IFERROR(IF(X617="",0,CEILING((X617/$H617),1)*$H617),"")</f>
        <v>70.2</v>
      </c>
      <c r="Z617" s="36">
        <f>IFERROR(IF(Y617=0,"",ROUNDUP(Y617/H617,0)*0.02175),"")</f>
        <v>0.19574999999999998</v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69.700000000000017</v>
      </c>
      <c r="BN617" s="64">
        <f t="shared" ref="BN617:BN624" si="117">IFERROR(Y617*I617/H617,"0")</f>
        <v>75.27600000000001</v>
      </c>
      <c r="BO617" s="64">
        <f t="shared" ref="BO617:BO624" si="118">IFERROR(1/J617*(X617/H617),"0")</f>
        <v>0.14880952380952381</v>
      </c>
      <c r="BP617" s="64">
        <f t="shared" ref="BP617:BP624" si="119">IFERROR(1/J617*(Y617/H617),"0")</f>
        <v>0.1607142857142857</v>
      </c>
    </row>
    <row r="618" spans="1:68" ht="27" customHeight="1" x14ac:dyDescent="0.25">
      <c r="A618" s="54" t="s">
        <v>993</v>
      </c>
      <c r="B618" s="54" t="s">
        <v>997</v>
      </c>
      <c r="C618" s="31">
        <v>4301051887</v>
      </c>
      <c r="D618" s="765">
        <v>4640242180533</v>
      </c>
      <c r="E618" s="766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940" t="s">
        <v>998</v>
      </c>
      <c r="Q618" s="771"/>
      <c r="R618" s="771"/>
      <c r="S618" s="771"/>
      <c r="T618" s="772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customHeight="1" x14ac:dyDescent="0.25">
      <c r="A619" s="54" t="s">
        <v>999</v>
      </c>
      <c r="B619" s="54" t="s">
        <v>1000</v>
      </c>
      <c r="C619" s="31">
        <v>4301051933</v>
      </c>
      <c r="D619" s="765">
        <v>4640242180540</v>
      </c>
      <c r="E619" s="766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85" t="s">
        <v>1001</v>
      </c>
      <c r="Q619" s="771"/>
      <c r="R619" s="771"/>
      <c r="S619" s="771"/>
      <c r="T619" s="772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customHeight="1" x14ac:dyDescent="0.25">
      <c r="A620" s="54" t="s">
        <v>999</v>
      </c>
      <c r="B620" s="54" t="s">
        <v>1003</v>
      </c>
      <c r="C620" s="31">
        <v>4301051510</v>
      </c>
      <c r="D620" s="765">
        <v>4640242180540</v>
      </c>
      <c r="E620" s="766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944" t="s">
        <v>1004</v>
      </c>
      <c r="Q620" s="771"/>
      <c r="R620" s="771"/>
      <c r="S620" s="771"/>
      <c r="T620" s="772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customHeight="1" x14ac:dyDescent="0.25">
      <c r="A621" s="54" t="s">
        <v>1005</v>
      </c>
      <c r="B621" s="54" t="s">
        <v>1006</v>
      </c>
      <c r="C621" s="31">
        <v>4301051390</v>
      </c>
      <c r="D621" s="765">
        <v>4640242181233</v>
      </c>
      <c r="E621" s="766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1183" t="s">
        <v>1007</v>
      </c>
      <c r="Q621" s="771"/>
      <c r="R621" s="771"/>
      <c r="S621" s="771"/>
      <c r="T621" s="772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customHeight="1" x14ac:dyDescent="0.25">
      <c r="A622" s="54" t="s">
        <v>1005</v>
      </c>
      <c r="B622" s="54" t="s">
        <v>1008</v>
      </c>
      <c r="C622" s="31">
        <v>4301051920</v>
      </c>
      <c r="D622" s="765">
        <v>4640242181233</v>
      </c>
      <c r="E622" s="766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14" t="s">
        <v>1009</v>
      </c>
      <c r="Q622" s="771"/>
      <c r="R622" s="771"/>
      <c r="S622" s="771"/>
      <c r="T622" s="772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customHeight="1" x14ac:dyDescent="0.25">
      <c r="A623" s="54" t="s">
        <v>1010</v>
      </c>
      <c r="B623" s="54" t="s">
        <v>1011</v>
      </c>
      <c r="C623" s="31">
        <v>4301051448</v>
      </c>
      <c r="D623" s="765">
        <v>4640242181226</v>
      </c>
      <c r="E623" s="766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1054" t="s">
        <v>1012</v>
      </c>
      <c r="Q623" s="771"/>
      <c r="R623" s="771"/>
      <c r="S623" s="771"/>
      <c r="T623" s="772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customHeight="1" x14ac:dyDescent="0.25">
      <c r="A624" s="54" t="s">
        <v>1010</v>
      </c>
      <c r="B624" s="54" t="s">
        <v>1013</v>
      </c>
      <c r="C624" s="31">
        <v>4301051921</v>
      </c>
      <c r="D624" s="765">
        <v>4640242181226</v>
      </c>
      <c r="E624" s="766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1128" t="s">
        <v>1014</v>
      </c>
      <c r="Q624" s="771"/>
      <c r="R624" s="771"/>
      <c r="S624" s="771"/>
      <c r="T624" s="772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67"/>
      <c r="B625" s="768"/>
      <c r="C625" s="768"/>
      <c r="D625" s="768"/>
      <c r="E625" s="768"/>
      <c r="F625" s="768"/>
      <c r="G625" s="768"/>
      <c r="H625" s="768"/>
      <c r="I625" s="768"/>
      <c r="J625" s="768"/>
      <c r="K625" s="768"/>
      <c r="L625" s="768"/>
      <c r="M625" s="768"/>
      <c r="N625" s="768"/>
      <c r="O625" s="769"/>
      <c r="P625" s="788" t="s">
        <v>71</v>
      </c>
      <c r="Q625" s="785"/>
      <c r="R625" s="785"/>
      <c r="S625" s="785"/>
      <c r="T625" s="785"/>
      <c r="U625" s="785"/>
      <c r="V625" s="786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8.3333333333333339</v>
      </c>
      <c r="Y625" s="763">
        <f>IFERROR(Y617/H617,"0")+IFERROR(Y618/H618,"0")+IFERROR(Y619/H619,"0")+IFERROR(Y620/H620,"0")+IFERROR(Y621/H621,"0")+IFERROR(Y622/H622,"0")+IFERROR(Y623/H623,"0")+IFERROR(Y624/H624,"0")</f>
        <v>9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0.19574999999999998</v>
      </c>
      <c r="AA625" s="764"/>
      <c r="AB625" s="764"/>
      <c r="AC625" s="764"/>
    </row>
    <row r="626" spans="1:68" x14ac:dyDescent="0.2">
      <c r="A626" s="768"/>
      <c r="B626" s="768"/>
      <c r="C626" s="768"/>
      <c r="D626" s="768"/>
      <c r="E626" s="768"/>
      <c r="F626" s="768"/>
      <c r="G626" s="768"/>
      <c r="H626" s="768"/>
      <c r="I626" s="768"/>
      <c r="J626" s="768"/>
      <c r="K626" s="768"/>
      <c r="L626" s="768"/>
      <c r="M626" s="768"/>
      <c r="N626" s="768"/>
      <c r="O626" s="769"/>
      <c r="P626" s="788" t="s">
        <v>71</v>
      </c>
      <c r="Q626" s="785"/>
      <c r="R626" s="785"/>
      <c r="S626" s="785"/>
      <c r="T626" s="785"/>
      <c r="U626" s="785"/>
      <c r="V626" s="786"/>
      <c r="W626" s="37" t="s">
        <v>69</v>
      </c>
      <c r="X626" s="763">
        <f>IFERROR(SUM(X617:X624),"0")</f>
        <v>65</v>
      </c>
      <c r="Y626" s="763">
        <f>IFERROR(SUM(Y617:Y624),"0")</f>
        <v>70.2</v>
      </c>
      <c r="Z626" s="37"/>
      <c r="AA626" s="764"/>
      <c r="AB626" s="764"/>
      <c r="AC626" s="764"/>
    </row>
    <row r="627" spans="1:68" ht="14.25" customHeight="1" x14ac:dyDescent="0.25">
      <c r="A627" s="794" t="s">
        <v>214</v>
      </c>
      <c r="B627" s="768"/>
      <c r="C627" s="768"/>
      <c r="D627" s="768"/>
      <c r="E627" s="768"/>
      <c r="F627" s="768"/>
      <c r="G627" s="768"/>
      <c r="H627" s="768"/>
      <c r="I627" s="768"/>
      <c r="J627" s="768"/>
      <c r="K627" s="768"/>
      <c r="L627" s="768"/>
      <c r="M627" s="768"/>
      <c r="N627" s="768"/>
      <c r="O627" s="768"/>
      <c r="P627" s="768"/>
      <c r="Q627" s="768"/>
      <c r="R627" s="768"/>
      <c r="S627" s="768"/>
      <c r="T627" s="768"/>
      <c r="U627" s="768"/>
      <c r="V627" s="768"/>
      <c r="W627" s="768"/>
      <c r="X627" s="768"/>
      <c r="Y627" s="768"/>
      <c r="Z627" s="768"/>
      <c r="AA627" s="757"/>
      <c r="AB627" s="757"/>
      <c r="AC627" s="757"/>
    </row>
    <row r="628" spans="1:68" ht="27" customHeight="1" x14ac:dyDescent="0.25">
      <c r="A628" s="54" t="s">
        <v>1015</v>
      </c>
      <c r="B628" s="54" t="s">
        <v>1016</v>
      </c>
      <c r="C628" s="31">
        <v>4301060354</v>
      </c>
      <c r="D628" s="765">
        <v>4640242180120</v>
      </c>
      <c r="E628" s="766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1169" t="s">
        <v>1017</v>
      </c>
      <c r="Q628" s="771"/>
      <c r="R628" s="771"/>
      <c r="S628" s="771"/>
      <c r="T628" s="772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1015</v>
      </c>
      <c r="B629" s="54" t="s">
        <v>1019</v>
      </c>
      <c r="C629" s="31">
        <v>4301060408</v>
      </c>
      <c r="D629" s="765">
        <v>4640242180120</v>
      </c>
      <c r="E629" s="766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1018" t="s">
        <v>1020</v>
      </c>
      <c r="Q629" s="771"/>
      <c r="R629" s="771"/>
      <c r="S629" s="771"/>
      <c r="T629" s="772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1021</v>
      </c>
      <c r="B630" s="54" t="s">
        <v>1022</v>
      </c>
      <c r="C630" s="31">
        <v>4301060355</v>
      </c>
      <c r="D630" s="765">
        <v>4640242180137</v>
      </c>
      <c r="E630" s="766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977" t="s">
        <v>1023</v>
      </c>
      <c r="Q630" s="771"/>
      <c r="R630" s="771"/>
      <c r="S630" s="771"/>
      <c r="T630" s="772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customHeight="1" x14ac:dyDescent="0.25">
      <c r="A631" s="54" t="s">
        <v>1021</v>
      </c>
      <c r="B631" s="54" t="s">
        <v>1025</v>
      </c>
      <c r="C631" s="31">
        <v>4301060407</v>
      </c>
      <c r="D631" s="765">
        <v>4640242180137</v>
      </c>
      <c r="E631" s="766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920" t="s">
        <v>1026</v>
      </c>
      <c r="Q631" s="771"/>
      <c r="R631" s="771"/>
      <c r="S631" s="771"/>
      <c r="T631" s="772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x14ac:dyDescent="0.2">
      <c r="A632" s="767"/>
      <c r="B632" s="768"/>
      <c r="C632" s="768"/>
      <c r="D632" s="768"/>
      <c r="E632" s="768"/>
      <c r="F632" s="768"/>
      <c r="G632" s="768"/>
      <c r="H632" s="768"/>
      <c r="I632" s="768"/>
      <c r="J632" s="768"/>
      <c r="K632" s="768"/>
      <c r="L632" s="768"/>
      <c r="M632" s="768"/>
      <c r="N632" s="768"/>
      <c r="O632" s="769"/>
      <c r="P632" s="788" t="s">
        <v>71</v>
      </c>
      <c r="Q632" s="785"/>
      <c r="R632" s="785"/>
      <c r="S632" s="785"/>
      <c r="T632" s="785"/>
      <c r="U632" s="785"/>
      <c r="V632" s="786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x14ac:dyDescent="0.2">
      <c r="A633" s="768"/>
      <c r="B633" s="768"/>
      <c r="C633" s="768"/>
      <c r="D633" s="768"/>
      <c r="E633" s="768"/>
      <c r="F633" s="768"/>
      <c r="G633" s="768"/>
      <c r="H633" s="768"/>
      <c r="I633" s="768"/>
      <c r="J633" s="768"/>
      <c r="K633" s="768"/>
      <c r="L633" s="768"/>
      <c r="M633" s="768"/>
      <c r="N633" s="768"/>
      <c r="O633" s="769"/>
      <c r="P633" s="788" t="s">
        <v>71</v>
      </c>
      <c r="Q633" s="785"/>
      <c r="R633" s="785"/>
      <c r="S633" s="785"/>
      <c r="T633" s="785"/>
      <c r="U633" s="785"/>
      <c r="V633" s="786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customHeight="1" x14ac:dyDescent="0.25">
      <c r="A634" s="790" t="s">
        <v>1027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756"/>
      <c r="AB634" s="756"/>
      <c r="AC634" s="756"/>
    </row>
    <row r="635" spans="1:68" ht="14.25" customHeight="1" x14ac:dyDescent="0.25">
      <c r="A635" s="794" t="s">
        <v>114</v>
      </c>
      <c r="B635" s="768"/>
      <c r="C635" s="768"/>
      <c r="D635" s="768"/>
      <c r="E635" s="768"/>
      <c r="F635" s="768"/>
      <c r="G635" s="768"/>
      <c r="H635" s="768"/>
      <c r="I635" s="768"/>
      <c r="J635" s="768"/>
      <c r="K635" s="768"/>
      <c r="L635" s="768"/>
      <c r="M635" s="768"/>
      <c r="N635" s="768"/>
      <c r="O635" s="768"/>
      <c r="P635" s="768"/>
      <c r="Q635" s="768"/>
      <c r="R635" s="768"/>
      <c r="S635" s="768"/>
      <c r="T635" s="768"/>
      <c r="U635" s="768"/>
      <c r="V635" s="768"/>
      <c r="W635" s="768"/>
      <c r="X635" s="768"/>
      <c r="Y635" s="768"/>
      <c r="Z635" s="768"/>
      <c r="AA635" s="757"/>
      <c r="AB635" s="757"/>
      <c r="AC635" s="757"/>
    </row>
    <row r="636" spans="1:68" ht="27" customHeight="1" x14ac:dyDescent="0.25">
      <c r="A636" s="54" t="s">
        <v>1028</v>
      </c>
      <c r="B636" s="54" t="s">
        <v>1029</v>
      </c>
      <c r="C636" s="31">
        <v>4301011951</v>
      </c>
      <c r="D636" s="765">
        <v>4640242180045</v>
      </c>
      <c r="E636" s="766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888" t="s">
        <v>1030</v>
      </c>
      <c r="Q636" s="771"/>
      <c r="R636" s="771"/>
      <c r="S636" s="771"/>
      <c r="T636" s="772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1032</v>
      </c>
      <c r="B637" s="54" t="s">
        <v>1033</v>
      </c>
      <c r="C637" s="31">
        <v>4301011950</v>
      </c>
      <c r="D637" s="765">
        <v>4640242180601</v>
      </c>
      <c r="E637" s="766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1125" t="s">
        <v>1034</v>
      </c>
      <c r="Q637" s="771"/>
      <c r="R637" s="771"/>
      <c r="S637" s="771"/>
      <c r="T637" s="772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x14ac:dyDescent="0.2">
      <c r="A638" s="767"/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9"/>
      <c r="P638" s="788" t="s">
        <v>71</v>
      </c>
      <c r="Q638" s="785"/>
      <c r="R638" s="785"/>
      <c r="S638" s="785"/>
      <c r="T638" s="785"/>
      <c r="U638" s="785"/>
      <c r="V638" s="786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x14ac:dyDescent="0.2">
      <c r="A639" s="768"/>
      <c r="B639" s="768"/>
      <c r="C639" s="768"/>
      <c r="D639" s="768"/>
      <c r="E639" s="768"/>
      <c r="F639" s="768"/>
      <c r="G639" s="768"/>
      <c r="H639" s="768"/>
      <c r="I639" s="768"/>
      <c r="J639" s="768"/>
      <c r="K639" s="768"/>
      <c r="L639" s="768"/>
      <c r="M639" s="768"/>
      <c r="N639" s="768"/>
      <c r="O639" s="769"/>
      <c r="P639" s="788" t="s">
        <v>71</v>
      </c>
      <c r="Q639" s="785"/>
      <c r="R639" s="785"/>
      <c r="S639" s="785"/>
      <c r="T639" s="785"/>
      <c r="U639" s="785"/>
      <c r="V639" s="786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customHeight="1" x14ac:dyDescent="0.25">
      <c r="A640" s="794" t="s">
        <v>168</v>
      </c>
      <c r="B640" s="768"/>
      <c r="C640" s="768"/>
      <c r="D640" s="768"/>
      <c r="E640" s="768"/>
      <c r="F640" s="768"/>
      <c r="G640" s="768"/>
      <c r="H640" s="768"/>
      <c r="I640" s="768"/>
      <c r="J640" s="768"/>
      <c r="K640" s="768"/>
      <c r="L640" s="768"/>
      <c r="M640" s="768"/>
      <c r="N640" s="768"/>
      <c r="O640" s="768"/>
      <c r="P640" s="768"/>
      <c r="Q640" s="768"/>
      <c r="R640" s="768"/>
      <c r="S640" s="768"/>
      <c r="T640" s="768"/>
      <c r="U640" s="768"/>
      <c r="V640" s="768"/>
      <c r="W640" s="768"/>
      <c r="X640" s="768"/>
      <c r="Y640" s="768"/>
      <c r="Z640" s="768"/>
      <c r="AA640" s="757"/>
      <c r="AB640" s="757"/>
      <c r="AC640" s="757"/>
    </row>
    <row r="641" spans="1:68" ht="27" customHeight="1" x14ac:dyDescent="0.25">
      <c r="A641" s="54" t="s">
        <v>1036</v>
      </c>
      <c r="B641" s="54" t="s">
        <v>1037</v>
      </c>
      <c r="C641" s="31">
        <v>4301020314</v>
      </c>
      <c r="D641" s="765">
        <v>4640242180090</v>
      </c>
      <c r="E641" s="766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890" t="s">
        <v>1038</v>
      </c>
      <c r="Q641" s="771"/>
      <c r="R641" s="771"/>
      <c r="S641" s="771"/>
      <c r="T641" s="772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x14ac:dyDescent="0.2">
      <c r="A642" s="767"/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9"/>
      <c r="P642" s="788" t="s">
        <v>71</v>
      </c>
      <c r="Q642" s="785"/>
      <c r="R642" s="785"/>
      <c r="S642" s="785"/>
      <c r="T642" s="785"/>
      <c r="U642" s="785"/>
      <c r="V642" s="786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x14ac:dyDescent="0.2">
      <c r="A643" s="768"/>
      <c r="B643" s="768"/>
      <c r="C643" s="768"/>
      <c r="D643" s="768"/>
      <c r="E643" s="768"/>
      <c r="F643" s="768"/>
      <c r="G643" s="768"/>
      <c r="H643" s="768"/>
      <c r="I643" s="768"/>
      <c r="J643" s="768"/>
      <c r="K643" s="768"/>
      <c r="L643" s="768"/>
      <c r="M643" s="768"/>
      <c r="N643" s="768"/>
      <c r="O643" s="769"/>
      <c r="P643" s="788" t="s">
        <v>71</v>
      </c>
      <c r="Q643" s="785"/>
      <c r="R643" s="785"/>
      <c r="S643" s="785"/>
      <c r="T643" s="785"/>
      <c r="U643" s="785"/>
      <c r="V643" s="786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customHeight="1" x14ac:dyDescent="0.25">
      <c r="A644" s="794" t="s">
        <v>64</v>
      </c>
      <c r="B644" s="768"/>
      <c r="C644" s="768"/>
      <c r="D644" s="768"/>
      <c r="E644" s="768"/>
      <c r="F644" s="768"/>
      <c r="G644" s="768"/>
      <c r="H644" s="768"/>
      <c r="I644" s="768"/>
      <c r="J644" s="768"/>
      <c r="K644" s="768"/>
      <c r="L644" s="768"/>
      <c r="M644" s="768"/>
      <c r="N644" s="768"/>
      <c r="O644" s="768"/>
      <c r="P644" s="768"/>
      <c r="Q644" s="768"/>
      <c r="R644" s="768"/>
      <c r="S644" s="768"/>
      <c r="T644" s="768"/>
      <c r="U644" s="768"/>
      <c r="V644" s="768"/>
      <c r="W644" s="768"/>
      <c r="X644" s="768"/>
      <c r="Y644" s="768"/>
      <c r="Z644" s="768"/>
      <c r="AA644" s="757"/>
      <c r="AB644" s="757"/>
      <c r="AC644" s="757"/>
    </row>
    <row r="645" spans="1:68" ht="27" customHeight="1" x14ac:dyDescent="0.25">
      <c r="A645" s="54" t="s">
        <v>1040</v>
      </c>
      <c r="B645" s="54" t="s">
        <v>1041</v>
      </c>
      <c r="C645" s="31">
        <v>4301031321</v>
      </c>
      <c r="D645" s="765">
        <v>4640242180076</v>
      </c>
      <c r="E645" s="766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1066" t="s">
        <v>1042</v>
      </c>
      <c r="Q645" s="771"/>
      <c r="R645" s="771"/>
      <c r="S645" s="771"/>
      <c r="T645" s="772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67"/>
      <c r="B646" s="768"/>
      <c r="C646" s="768"/>
      <c r="D646" s="768"/>
      <c r="E646" s="768"/>
      <c r="F646" s="768"/>
      <c r="G646" s="768"/>
      <c r="H646" s="768"/>
      <c r="I646" s="768"/>
      <c r="J646" s="768"/>
      <c r="K646" s="768"/>
      <c r="L646" s="768"/>
      <c r="M646" s="768"/>
      <c r="N646" s="768"/>
      <c r="O646" s="769"/>
      <c r="P646" s="788" t="s">
        <v>71</v>
      </c>
      <c r="Q646" s="785"/>
      <c r="R646" s="785"/>
      <c r="S646" s="785"/>
      <c r="T646" s="785"/>
      <c r="U646" s="785"/>
      <c r="V646" s="786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x14ac:dyDescent="0.2">
      <c r="A647" s="768"/>
      <c r="B647" s="768"/>
      <c r="C647" s="768"/>
      <c r="D647" s="768"/>
      <c r="E647" s="768"/>
      <c r="F647" s="768"/>
      <c r="G647" s="768"/>
      <c r="H647" s="768"/>
      <c r="I647" s="768"/>
      <c r="J647" s="768"/>
      <c r="K647" s="768"/>
      <c r="L647" s="768"/>
      <c r="M647" s="768"/>
      <c r="N647" s="768"/>
      <c r="O647" s="769"/>
      <c r="P647" s="788" t="s">
        <v>71</v>
      </c>
      <c r="Q647" s="785"/>
      <c r="R647" s="785"/>
      <c r="S647" s="785"/>
      <c r="T647" s="785"/>
      <c r="U647" s="785"/>
      <c r="V647" s="786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customHeight="1" x14ac:dyDescent="0.25">
      <c r="A648" s="794" t="s">
        <v>73</v>
      </c>
      <c r="B648" s="768"/>
      <c r="C648" s="768"/>
      <c r="D648" s="768"/>
      <c r="E648" s="768"/>
      <c r="F648" s="768"/>
      <c r="G648" s="768"/>
      <c r="H648" s="768"/>
      <c r="I648" s="768"/>
      <c r="J648" s="768"/>
      <c r="K648" s="768"/>
      <c r="L648" s="768"/>
      <c r="M648" s="768"/>
      <c r="N648" s="768"/>
      <c r="O648" s="768"/>
      <c r="P648" s="768"/>
      <c r="Q648" s="768"/>
      <c r="R648" s="768"/>
      <c r="S648" s="768"/>
      <c r="T648" s="768"/>
      <c r="U648" s="768"/>
      <c r="V648" s="768"/>
      <c r="W648" s="768"/>
      <c r="X648" s="768"/>
      <c r="Y648" s="768"/>
      <c r="Z648" s="768"/>
      <c r="AA648" s="757"/>
      <c r="AB648" s="757"/>
      <c r="AC648" s="757"/>
    </row>
    <row r="649" spans="1:68" ht="27" customHeight="1" x14ac:dyDescent="0.25">
      <c r="A649" s="54" t="s">
        <v>1044</v>
      </c>
      <c r="B649" s="54" t="s">
        <v>1045</v>
      </c>
      <c r="C649" s="31">
        <v>4301051780</v>
      </c>
      <c r="D649" s="765">
        <v>4640242180106</v>
      </c>
      <c r="E649" s="766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1016" t="s">
        <v>1046</v>
      </c>
      <c r="Q649" s="771"/>
      <c r="R649" s="771"/>
      <c r="S649" s="771"/>
      <c r="T649" s="772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767"/>
      <c r="B650" s="768"/>
      <c r="C650" s="768"/>
      <c r="D650" s="768"/>
      <c r="E650" s="768"/>
      <c r="F650" s="768"/>
      <c r="G650" s="768"/>
      <c r="H650" s="768"/>
      <c r="I650" s="768"/>
      <c r="J650" s="768"/>
      <c r="K650" s="768"/>
      <c r="L650" s="768"/>
      <c r="M650" s="768"/>
      <c r="N650" s="768"/>
      <c r="O650" s="769"/>
      <c r="P650" s="788" t="s">
        <v>71</v>
      </c>
      <c r="Q650" s="785"/>
      <c r="R650" s="785"/>
      <c r="S650" s="785"/>
      <c r="T650" s="785"/>
      <c r="U650" s="785"/>
      <c r="V650" s="786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x14ac:dyDescent="0.2">
      <c r="A651" s="768"/>
      <c r="B651" s="768"/>
      <c r="C651" s="768"/>
      <c r="D651" s="768"/>
      <c r="E651" s="768"/>
      <c r="F651" s="768"/>
      <c r="G651" s="768"/>
      <c r="H651" s="768"/>
      <c r="I651" s="768"/>
      <c r="J651" s="768"/>
      <c r="K651" s="768"/>
      <c r="L651" s="768"/>
      <c r="M651" s="768"/>
      <c r="N651" s="768"/>
      <c r="O651" s="769"/>
      <c r="P651" s="788" t="s">
        <v>71</v>
      </c>
      <c r="Q651" s="785"/>
      <c r="R651" s="785"/>
      <c r="S651" s="785"/>
      <c r="T651" s="785"/>
      <c r="U651" s="785"/>
      <c r="V651" s="786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828"/>
      <c r="B652" s="768"/>
      <c r="C652" s="768"/>
      <c r="D652" s="768"/>
      <c r="E652" s="768"/>
      <c r="F652" s="768"/>
      <c r="G652" s="768"/>
      <c r="H652" s="768"/>
      <c r="I652" s="768"/>
      <c r="J652" s="768"/>
      <c r="K652" s="768"/>
      <c r="L652" s="768"/>
      <c r="M652" s="768"/>
      <c r="N652" s="768"/>
      <c r="O652" s="829"/>
      <c r="P652" s="817" t="s">
        <v>1048</v>
      </c>
      <c r="Q652" s="818"/>
      <c r="R652" s="818"/>
      <c r="S652" s="818"/>
      <c r="T652" s="818"/>
      <c r="U652" s="818"/>
      <c r="V652" s="811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14970.949999999999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15150.009999999998</v>
      </c>
      <c r="Z652" s="37"/>
      <c r="AA652" s="764"/>
      <c r="AB652" s="764"/>
      <c r="AC652" s="764"/>
    </row>
    <row r="653" spans="1:68" x14ac:dyDescent="0.2">
      <c r="A653" s="768"/>
      <c r="B653" s="768"/>
      <c r="C653" s="768"/>
      <c r="D653" s="768"/>
      <c r="E653" s="768"/>
      <c r="F653" s="768"/>
      <c r="G653" s="768"/>
      <c r="H653" s="768"/>
      <c r="I653" s="768"/>
      <c r="J653" s="768"/>
      <c r="K653" s="768"/>
      <c r="L653" s="768"/>
      <c r="M653" s="768"/>
      <c r="N653" s="768"/>
      <c r="O653" s="829"/>
      <c r="P653" s="817" t="s">
        <v>1049</v>
      </c>
      <c r="Q653" s="818"/>
      <c r="R653" s="818"/>
      <c r="S653" s="818"/>
      <c r="T653" s="818"/>
      <c r="U653" s="818"/>
      <c r="V653" s="811"/>
      <c r="W653" s="37" t="s">
        <v>69</v>
      </c>
      <c r="X653" s="763">
        <f>IFERROR(SUM(BM22:BM649),"0")</f>
        <v>15784.688724971324</v>
      </c>
      <c r="Y653" s="763">
        <f>IFERROR(SUM(BN22:BN649),"0")</f>
        <v>15973.525999999998</v>
      </c>
      <c r="Z653" s="37"/>
      <c r="AA653" s="764"/>
      <c r="AB653" s="764"/>
      <c r="AC653" s="764"/>
    </row>
    <row r="654" spans="1:68" x14ac:dyDescent="0.2">
      <c r="A654" s="768"/>
      <c r="B654" s="768"/>
      <c r="C654" s="768"/>
      <c r="D654" s="768"/>
      <c r="E654" s="768"/>
      <c r="F654" s="768"/>
      <c r="G654" s="768"/>
      <c r="H654" s="768"/>
      <c r="I654" s="768"/>
      <c r="J654" s="768"/>
      <c r="K654" s="768"/>
      <c r="L654" s="768"/>
      <c r="M654" s="768"/>
      <c r="N654" s="768"/>
      <c r="O654" s="829"/>
      <c r="P654" s="817" t="s">
        <v>1050</v>
      </c>
      <c r="Q654" s="818"/>
      <c r="R654" s="818"/>
      <c r="S654" s="818"/>
      <c r="T654" s="818"/>
      <c r="U654" s="818"/>
      <c r="V654" s="811"/>
      <c r="W654" s="37" t="s">
        <v>1051</v>
      </c>
      <c r="X654" s="38">
        <f>ROUNDUP(SUM(BO22:BO649),0)</f>
        <v>28</v>
      </c>
      <c r="Y654" s="38">
        <f>ROUNDUP(SUM(BP22:BP649),0)</f>
        <v>28</v>
      </c>
      <c r="Z654" s="37"/>
      <c r="AA654" s="764"/>
      <c r="AB654" s="764"/>
      <c r="AC654" s="764"/>
    </row>
    <row r="655" spans="1:68" x14ac:dyDescent="0.2">
      <c r="A655" s="768"/>
      <c r="B655" s="768"/>
      <c r="C655" s="768"/>
      <c r="D655" s="768"/>
      <c r="E655" s="768"/>
      <c r="F655" s="768"/>
      <c r="G655" s="768"/>
      <c r="H655" s="768"/>
      <c r="I655" s="768"/>
      <c r="J655" s="768"/>
      <c r="K655" s="768"/>
      <c r="L655" s="768"/>
      <c r="M655" s="768"/>
      <c r="N655" s="768"/>
      <c r="O655" s="829"/>
      <c r="P655" s="817" t="s">
        <v>1052</v>
      </c>
      <c r="Q655" s="818"/>
      <c r="R655" s="818"/>
      <c r="S655" s="818"/>
      <c r="T655" s="818"/>
      <c r="U655" s="818"/>
      <c r="V655" s="811"/>
      <c r="W655" s="37" t="s">
        <v>69</v>
      </c>
      <c r="X655" s="763">
        <f>GrossWeightTotal+PalletQtyTotal*25</f>
        <v>16484.688724971325</v>
      </c>
      <c r="Y655" s="763">
        <f>GrossWeightTotalR+PalletQtyTotalR*25</f>
        <v>16673.525999999998</v>
      </c>
      <c r="Z655" s="37"/>
      <c r="AA655" s="764"/>
      <c r="AB655" s="764"/>
      <c r="AC655" s="764"/>
    </row>
    <row r="656" spans="1:68" x14ac:dyDescent="0.2">
      <c r="A656" s="768"/>
      <c r="B656" s="768"/>
      <c r="C656" s="768"/>
      <c r="D656" s="768"/>
      <c r="E656" s="768"/>
      <c r="F656" s="768"/>
      <c r="G656" s="768"/>
      <c r="H656" s="768"/>
      <c r="I656" s="768"/>
      <c r="J656" s="768"/>
      <c r="K656" s="768"/>
      <c r="L656" s="768"/>
      <c r="M656" s="768"/>
      <c r="N656" s="768"/>
      <c r="O656" s="829"/>
      <c r="P656" s="817" t="s">
        <v>1053</v>
      </c>
      <c r="Q656" s="818"/>
      <c r="R656" s="818"/>
      <c r="S656" s="818"/>
      <c r="T656" s="818"/>
      <c r="U656" s="818"/>
      <c r="V656" s="811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1907.5985036568368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1932</v>
      </c>
      <c r="Z656" s="37"/>
      <c r="AA656" s="764"/>
      <c r="AB656" s="764"/>
      <c r="AC656" s="764"/>
    </row>
    <row r="657" spans="1:32" ht="14.25" customHeight="1" x14ac:dyDescent="0.2">
      <c r="A657" s="768"/>
      <c r="B657" s="768"/>
      <c r="C657" s="768"/>
      <c r="D657" s="768"/>
      <c r="E657" s="768"/>
      <c r="F657" s="768"/>
      <c r="G657" s="768"/>
      <c r="H657" s="768"/>
      <c r="I657" s="768"/>
      <c r="J657" s="768"/>
      <c r="K657" s="768"/>
      <c r="L657" s="768"/>
      <c r="M657" s="768"/>
      <c r="N657" s="768"/>
      <c r="O657" s="829"/>
      <c r="P657" s="817" t="s">
        <v>1054</v>
      </c>
      <c r="Q657" s="818"/>
      <c r="R657" s="818"/>
      <c r="S657" s="818"/>
      <c r="T657" s="818"/>
      <c r="U657" s="818"/>
      <c r="V657" s="811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32.885899999999992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792" t="s">
        <v>112</v>
      </c>
      <c r="D659" s="893"/>
      <c r="E659" s="893"/>
      <c r="F659" s="893"/>
      <c r="G659" s="893"/>
      <c r="H659" s="879"/>
      <c r="I659" s="792" t="s">
        <v>334</v>
      </c>
      <c r="J659" s="893"/>
      <c r="K659" s="893"/>
      <c r="L659" s="893"/>
      <c r="M659" s="893"/>
      <c r="N659" s="893"/>
      <c r="O659" s="893"/>
      <c r="P659" s="893"/>
      <c r="Q659" s="893"/>
      <c r="R659" s="893"/>
      <c r="S659" s="893"/>
      <c r="T659" s="893"/>
      <c r="U659" s="893"/>
      <c r="V659" s="879"/>
      <c r="W659" s="792" t="s">
        <v>668</v>
      </c>
      <c r="X659" s="879"/>
      <c r="Y659" s="792" t="s">
        <v>753</v>
      </c>
      <c r="Z659" s="893"/>
      <c r="AA659" s="893"/>
      <c r="AB659" s="879"/>
      <c r="AC659" s="758" t="s">
        <v>853</v>
      </c>
      <c r="AD659" s="792" t="s">
        <v>928</v>
      </c>
      <c r="AE659" s="879"/>
      <c r="AF659" s="759"/>
    </row>
    <row r="660" spans="1:32" ht="14.25" customHeight="1" thickTop="1" x14ac:dyDescent="0.2">
      <c r="A660" s="913" t="s">
        <v>1057</v>
      </c>
      <c r="B660" s="792" t="s">
        <v>63</v>
      </c>
      <c r="C660" s="792" t="s">
        <v>113</v>
      </c>
      <c r="D660" s="792" t="s">
        <v>138</v>
      </c>
      <c r="E660" s="792" t="s">
        <v>222</v>
      </c>
      <c r="F660" s="792" t="s">
        <v>247</v>
      </c>
      <c r="G660" s="792" t="s">
        <v>298</v>
      </c>
      <c r="H660" s="792" t="s">
        <v>112</v>
      </c>
      <c r="I660" s="792" t="s">
        <v>335</v>
      </c>
      <c r="J660" s="792" t="s">
        <v>360</v>
      </c>
      <c r="K660" s="792" t="s">
        <v>433</v>
      </c>
      <c r="L660" s="792" t="s">
        <v>453</v>
      </c>
      <c r="M660" s="792" t="s">
        <v>479</v>
      </c>
      <c r="N660" s="759"/>
      <c r="O660" s="792" t="s">
        <v>508</v>
      </c>
      <c r="P660" s="792" t="s">
        <v>511</v>
      </c>
      <c r="Q660" s="792" t="s">
        <v>520</v>
      </c>
      <c r="R660" s="792" t="s">
        <v>538</v>
      </c>
      <c r="S660" s="792" t="s">
        <v>548</v>
      </c>
      <c r="T660" s="792" t="s">
        <v>561</v>
      </c>
      <c r="U660" s="792" t="s">
        <v>569</v>
      </c>
      <c r="V660" s="792" t="s">
        <v>655</v>
      </c>
      <c r="W660" s="792" t="s">
        <v>669</v>
      </c>
      <c r="X660" s="792" t="s">
        <v>714</v>
      </c>
      <c r="Y660" s="792" t="s">
        <v>754</v>
      </c>
      <c r="Z660" s="792" t="s">
        <v>813</v>
      </c>
      <c r="AA660" s="792" t="s">
        <v>836</v>
      </c>
      <c r="AB660" s="792" t="s">
        <v>849</v>
      </c>
      <c r="AC660" s="792" t="s">
        <v>853</v>
      </c>
      <c r="AD660" s="792" t="s">
        <v>928</v>
      </c>
      <c r="AE660" s="792" t="s">
        <v>1027</v>
      </c>
      <c r="AF660" s="759"/>
    </row>
    <row r="661" spans="1:32" ht="13.5" customHeight="1" thickBot="1" x14ac:dyDescent="0.25">
      <c r="A661" s="914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59"/>
      <c r="O661" s="793"/>
      <c r="P661" s="793"/>
      <c r="Q661" s="793"/>
      <c r="R661" s="793"/>
      <c r="S661" s="793"/>
      <c r="T661" s="793"/>
      <c r="U661" s="793"/>
      <c r="V661" s="793"/>
      <c r="W661" s="793"/>
      <c r="X661" s="793"/>
      <c r="Y661" s="793"/>
      <c r="Z661" s="793"/>
      <c r="AA661" s="793"/>
      <c r="AB661" s="793"/>
      <c r="AC661" s="793"/>
      <c r="AD661" s="793"/>
      <c r="AE661" s="793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120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1721.6999999999998</v>
      </c>
      <c r="E662" s="46">
        <f>IFERROR(Y107*1,"0")+IFERROR(Y108*1,"0")+IFERROR(Y109*1,"0")+IFERROR(Y110*1,"0")+IFERROR(Y114*1,"0")+IFERROR(Y115*1,"0")+IFERROR(Y116*1,"0")+IFERROR(Y117*1,"0")+IFERROR(Y118*1,"0")</f>
        <v>275.09999999999997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54.9</v>
      </c>
      <c r="G662" s="46">
        <f>IFERROR(Y155*1,"0")+IFERROR(Y156*1,"0")+IFERROR(Y160*1,"0")+IFERROR(Y161*1,"0")+IFERROR(Y165*1,"0")+IFERROR(Y166*1,"0")</f>
        <v>26.8</v>
      </c>
      <c r="H662" s="46">
        <f>IFERROR(Y171*1,"0")+IFERROR(Y175*1,"0")+IFERROR(Y176*1,"0")+IFERROR(Y177*1,"0")+IFERROR(Y178*1,"0")+IFERROR(Y179*1,"0")+IFERROR(Y183*1,"0")+IFERROR(Y184*1,"0")+IFERROR(Y185*1,"0")</f>
        <v>235.8</v>
      </c>
      <c r="I662" s="46">
        <f>IFERROR(Y191*1,"0")+IFERROR(Y195*1,"0")+IFERROR(Y196*1,"0")+IFERROR(Y197*1,"0")+IFERROR(Y198*1,"0")+IFERROR(Y199*1,"0")+IFERROR(Y200*1,"0")+IFERROR(Y201*1,"0")+IFERROR(Y202*1,"0")</f>
        <v>21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200.4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412.40000000000003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4.2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6946.3499999999995</v>
      </c>
      <c r="V662" s="46">
        <f>IFERROR(Y401*1,"0")+IFERROR(Y405*1,"0")+IFERROR(Y406*1,"0")+IFERROR(Y407*1,"0")</f>
        <v>251.4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3529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10.5</v>
      </c>
      <c r="Z662" s="46">
        <f>IFERROR(Y510*1,"0")+IFERROR(Y514*1,"0")+IFERROR(Y515*1,"0")+IFERROR(Y516*1,"0")+IFERROR(Y517*1,"0")+IFERROR(Y518*1,"0")+IFERROR(Y522*1,"0")+IFERROR(Y526*1,"0")</f>
        <v>2.1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538.56000000000006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799.8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68"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D67:E67"/>
    <mergeCell ref="P633:V633"/>
    <mergeCell ref="A632:O633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A349:O350"/>
    <mergeCell ref="D533:E533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509:Z509"/>
    <mergeCell ref="D374:E374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H17:H18"/>
    <mergeCell ref="P532:T532"/>
    <mergeCell ref="P161:T161"/>
    <mergeCell ref="P217:T217"/>
    <mergeCell ref="P559:T559"/>
    <mergeCell ref="P452:V452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D22:E22"/>
    <mergeCell ref="A35:O36"/>
    <mergeCell ref="A328:Z328"/>
    <mergeCell ref="A599:Z599"/>
    <mergeCell ref="D155:E155"/>
    <mergeCell ref="D320:E320"/>
    <mergeCell ref="D636:E636"/>
    <mergeCell ref="P459:T459"/>
    <mergeCell ref="P388:T38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72:O73"/>
    <mergeCell ref="A261:Z261"/>
    <mergeCell ref="D555:E55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A508:Z508"/>
    <mergeCell ref="D177:E17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2024-11-11T09:37:06Z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