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176BE30-03CD-4F98-900C-FD6D242F4E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X650" i="1"/>
  <c r="BO649" i="1"/>
  <c r="BM649" i="1"/>
  <c r="Y649" i="1"/>
  <c r="X647" i="1"/>
  <c r="X646" i="1"/>
  <c r="BO645" i="1"/>
  <c r="BM645" i="1"/>
  <c r="Y645" i="1"/>
  <c r="X643" i="1"/>
  <c r="X642" i="1"/>
  <c r="BO641" i="1"/>
  <c r="BM641" i="1"/>
  <c r="Y641" i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Y562" i="1" s="1"/>
  <c r="P559" i="1"/>
  <c r="X557" i="1"/>
  <c r="X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O518" i="1"/>
  <c r="BM518" i="1"/>
  <c r="Y518" i="1"/>
  <c r="P518" i="1"/>
  <c r="BO517" i="1"/>
  <c r="BM517" i="1"/>
  <c r="Y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N481" i="1"/>
  <c r="BM481" i="1"/>
  <c r="Z481" i="1"/>
  <c r="Y481" i="1"/>
  <c r="BP481" i="1" s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BO444" i="1"/>
  <c r="BM444" i="1"/>
  <c r="Y444" i="1"/>
  <c r="P444" i="1"/>
  <c r="X441" i="1"/>
  <c r="X440" i="1"/>
  <c r="BO439" i="1"/>
  <c r="BM439" i="1"/>
  <c r="Y439" i="1"/>
  <c r="P439" i="1"/>
  <c r="BO438" i="1"/>
  <c r="BM438" i="1"/>
  <c r="Y438" i="1"/>
  <c r="Y440" i="1" s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O347" i="1"/>
  <c r="BM347" i="1"/>
  <c r="Y347" i="1"/>
  <c r="Y349" i="1" s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62" i="1" s="1"/>
  <c r="P316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BO307" i="1"/>
  <c r="BM307" i="1"/>
  <c r="Y307" i="1"/>
  <c r="P307" i="1"/>
  <c r="BO306" i="1"/>
  <c r="BM306" i="1"/>
  <c r="Y306" i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X226" i="1"/>
  <c r="X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X215" i="1"/>
  <c r="X214" i="1"/>
  <c r="BO213" i="1"/>
  <c r="BM213" i="1"/>
  <c r="Y213" i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X204" i="1"/>
  <c r="X203" i="1"/>
  <c r="BO202" i="1"/>
  <c r="BM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Y192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X158" i="1"/>
  <c r="X157" i="1"/>
  <c r="BO156" i="1"/>
  <c r="BM156" i="1"/>
  <c r="Y156" i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BP149" i="1" s="1"/>
  <c r="P149" i="1"/>
  <c r="X147" i="1"/>
  <c r="X146" i="1"/>
  <c r="BO145" i="1"/>
  <c r="BM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O140" i="1"/>
  <c r="BM140" i="1"/>
  <c r="Y140" i="1"/>
  <c r="P140" i="1"/>
  <c r="BO139" i="1"/>
  <c r="BM139" i="1"/>
  <c r="Y139" i="1"/>
  <c r="Y147" i="1" s="1"/>
  <c r="P139" i="1"/>
  <c r="X137" i="1"/>
  <c r="X136" i="1"/>
  <c r="BO135" i="1"/>
  <c r="BM135" i="1"/>
  <c r="Y135" i="1"/>
  <c r="BP135" i="1" s="1"/>
  <c r="BO134" i="1"/>
  <c r="BM134" i="1"/>
  <c r="Y134" i="1"/>
  <c r="BP134" i="1" s="1"/>
  <c r="P134" i="1"/>
  <c r="BO133" i="1"/>
  <c r="BM133" i="1"/>
  <c r="Y133" i="1"/>
  <c r="BO132" i="1"/>
  <c r="BM132" i="1"/>
  <c r="Y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652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68" i="1" l="1"/>
  <c r="BN268" i="1"/>
  <c r="Z268" i="1"/>
  <c r="BP306" i="1"/>
  <c r="BN306" i="1"/>
  <c r="Z306" i="1"/>
  <c r="BP360" i="1"/>
  <c r="BN360" i="1"/>
  <c r="Z360" i="1"/>
  <c r="BP394" i="1"/>
  <c r="BN394" i="1"/>
  <c r="Z394" i="1"/>
  <c r="BP423" i="1"/>
  <c r="BN423" i="1"/>
  <c r="Z423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BP549" i="1"/>
  <c r="BN549" i="1"/>
  <c r="Z549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X653" i="1"/>
  <c r="Z49" i="1"/>
  <c r="BN49" i="1"/>
  <c r="Z76" i="1"/>
  <c r="BN76" i="1"/>
  <c r="Z77" i="1"/>
  <c r="BN77" i="1"/>
  <c r="Y89" i="1"/>
  <c r="Y97" i="1"/>
  <c r="Z95" i="1"/>
  <c r="BN95" i="1"/>
  <c r="Z114" i="1"/>
  <c r="BN114" i="1"/>
  <c r="Z125" i="1"/>
  <c r="BN125" i="1"/>
  <c r="Z149" i="1"/>
  <c r="BN149" i="1"/>
  <c r="Z171" i="1"/>
  <c r="Z172" i="1" s="1"/>
  <c r="BN171" i="1"/>
  <c r="BP171" i="1"/>
  <c r="Z175" i="1"/>
  <c r="BN175" i="1"/>
  <c r="Z185" i="1"/>
  <c r="BN185" i="1"/>
  <c r="Z196" i="1"/>
  <c r="BN196" i="1"/>
  <c r="Z207" i="1"/>
  <c r="BN207" i="1"/>
  <c r="Z221" i="1"/>
  <c r="BN221" i="1"/>
  <c r="Z233" i="1"/>
  <c r="BN233" i="1"/>
  <c r="Z245" i="1"/>
  <c r="BN245" i="1"/>
  <c r="Z258" i="1"/>
  <c r="BN258" i="1"/>
  <c r="BP265" i="1"/>
  <c r="BN265" i="1"/>
  <c r="Z265" i="1"/>
  <c r="BP289" i="1"/>
  <c r="BN289" i="1"/>
  <c r="Z289" i="1"/>
  <c r="BP309" i="1"/>
  <c r="BN309" i="1"/>
  <c r="Z309" i="1"/>
  <c r="BP374" i="1"/>
  <c r="BN374" i="1"/>
  <c r="Z374" i="1"/>
  <c r="BP415" i="1"/>
  <c r="BN415" i="1"/>
  <c r="Z415" i="1"/>
  <c r="BP455" i="1"/>
  <c r="BN455" i="1"/>
  <c r="Z455" i="1"/>
  <c r="BP495" i="1"/>
  <c r="BN495" i="1"/>
  <c r="Z495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BP132" i="1"/>
  <c r="BN132" i="1"/>
  <c r="Z132" i="1"/>
  <c r="BP140" i="1"/>
  <c r="BN140" i="1"/>
  <c r="Z140" i="1"/>
  <c r="BP145" i="1"/>
  <c r="BN145" i="1"/>
  <c r="Z145" i="1"/>
  <c r="BP166" i="1"/>
  <c r="BN166" i="1"/>
  <c r="Z166" i="1"/>
  <c r="Y187" i="1"/>
  <c r="BP183" i="1"/>
  <c r="BN183" i="1"/>
  <c r="Z183" i="1"/>
  <c r="BP202" i="1"/>
  <c r="BN202" i="1"/>
  <c r="Z202" i="1"/>
  <c r="BP219" i="1"/>
  <c r="BN219" i="1"/>
  <c r="Z219" i="1"/>
  <c r="BP231" i="1"/>
  <c r="BN231" i="1"/>
  <c r="Z231" i="1"/>
  <c r="BP243" i="1"/>
  <c r="BN243" i="1"/>
  <c r="Z243" i="1"/>
  <c r="BP256" i="1"/>
  <c r="BN256" i="1"/>
  <c r="Z256" i="1"/>
  <c r="BP270" i="1"/>
  <c r="BN270" i="1"/>
  <c r="Z270" i="1"/>
  <c r="BP283" i="1"/>
  <c r="BN283" i="1"/>
  <c r="Z283" i="1"/>
  <c r="O662" i="1"/>
  <c r="Y295" i="1"/>
  <c r="BP294" i="1"/>
  <c r="BN294" i="1"/>
  <c r="Z294" i="1"/>
  <c r="Z295" i="1" s="1"/>
  <c r="BP299" i="1"/>
  <c r="BN299" i="1"/>
  <c r="Z299" i="1"/>
  <c r="BP348" i="1"/>
  <c r="BN348" i="1"/>
  <c r="Z348" i="1"/>
  <c r="BP353" i="1"/>
  <c r="BN353" i="1"/>
  <c r="Z353" i="1"/>
  <c r="BP358" i="1"/>
  <c r="BN358" i="1"/>
  <c r="Z358" i="1"/>
  <c r="Y378" i="1"/>
  <c r="BP372" i="1"/>
  <c r="BN372" i="1"/>
  <c r="Z372" i="1"/>
  <c r="BP390" i="1"/>
  <c r="BN390" i="1"/>
  <c r="Z390" i="1"/>
  <c r="BP413" i="1"/>
  <c r="BN413" i="1"/>
  <c r="Z413" i="1"/>
  <c r="BP421" i="1"/>
  <c r="BN421" i="1"/>
  <c r="Z421" i="1"/>
  <c r="BP439" i="1"/>
  <c r="BN439" i="1"/>
  <c r="Z439" i="1"/>
  <c r="BP444" i="1"/>
  <c r="BN444" i="1"/>
  <c r="Z444" i="1"/>
  <c r="BP449" i="1"/>
  <c r="BN449" i="1"/>
  <c r="Z449" i="1"/>
  <c r="BP463" i="1"/>
  <c r="BN463" i="1"/>
  <c r="Z463" i="1"/>
  <c r="BP486" i="1"/>
  <c r="BN486" i="1"/>
  <c r="Z486" i="1"/>
  <c r="BP493" i="1"/>
  <c r="BN493" i="1"/>
  <c r="Z493" i="1"/>
  <c r="Y512" i="1"/>
  <c r="Z662" i="1"/>
  <c r="Y511" i="1"/>
  <c r="BP510" i="1"/>
  <c r="BN510" i="1"/>
  <c r="Z510" i="1"/>
  <c r="Z511" i="1" s="1"/>
  <c r="BP515" i="1"/>
  <c r="BN515" i="1"/>
  <c r="Z515" i="1"/>
  <c r="BP533" i="1"/>
  <c r="BN533" i="1"/>
  <c r="Z533" i="1"/>
  <c r="BP547" i="1"/>
  <c r="BN547" i="1"/>
  <c r="Z547" i="1"/>
  <c r="BP552" i="1"/>
  <c r="BN552" i="1"/>
  <c r="Z552" i="1"/>
  <c r="BP560" i="1"/>
  <c r="BN560" i="1"/>
  <c r="Z56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Z22" i="1"/>
  <c r="Z23" i="1" s="1"/>
  <c r="BN22" i="1"/>
  <c r="BP22" i="1"/>
  <c r="Y35" i="1"/>
  <c r="Z29" i="1"/>
  <c r="BN29" i="1"/>
  <c r="Z32" i="1"/>
  <c r="BN32" i="1"/>
  <c r="Z33" i="1"/>
  <c r="BN33" i="1"/>
  <c r="C662" i="1"/>
  <c r="Z51" i="1"/>
  <c r="BN51" i="1"/>
  <c r="Z57" i="1"/>
  <c r="BN57" i="1"/>
  <c r="BP57" i="1"/>
  <c r="Z63" i="1"/>
  <c r="BN63" i="1"/>
  <c r="Z70" i="1"/>
  <c r="BN70" i="1"/>
  <c r="Y79" i="1"/>
  <c r="Z83" i="1"/>
  <c r="BN83" i="1"/>
  <c r="Z87" i="1"/>
  <c r="BN87" i="1"/>
  <c r="Z101" i="1"/>
  <c r="BN101" i="1"/>
  <c r="E662" i="1"/>
  <c r="Z110" i="1"/>
  <c r="BN110" i="1"/>
  <c r="Y120" i="1"/>
  <c r="Z116" i="1"/>
  <c r="BN116" i="1"/>
  <c r="Z123" i="1"/>
  <c r="BN123" i="1"/>
  <c r="Z127" i="1"/>
  <c r="BN127" i="1"/>
  <c r="Y136" i="1"/>
  <c r="BP131" i="1"/>
  <c r="BN131" i="1"/>
  <c r="Z131" i="1"/>
  <c r="BP133" i="1"/>
  <c r="BN133" i="1"/>
  <c r="Z133" i="1"/>
  <c r="BP141" i="1"/>
  <c r="BN141" i="1"/>
  <c r="Z141" i="1"/>
  <c r="G662" i="1"/>
  <c r="BP156" i="1"/>
  <c r="BN156" i="1"/>
  <c r="Z156" i="1"/>
  <c r="BP177" i="1"/>
  <c r="BN177" i="1"/>
  <c r="Z177" i="1"/>
  <c r="BP198" i="1"/>
  <c r="BN198" i="1"/>
  <c r="Z198" i="1"/>
  <c r="BP213" i="1"/>
  <c r="BN213" i="1"/>
  <c r="Z213" i="1"/>
  <c r="BP223" i="1"/>
  <c r="BN223" i="1"/>
  <c r="Z223" i="1"/>
  <c r="BP235" i="1"/>
  <c r="BN235" i="1"/>
  <c r="Z235" i="1"/>
  <c r="BP252" i="1"/>
  <c r="BN252" i="1"/>
  <c r="Z252" i="1"/>
  <c r="BP263" i="1"/>
  <c r="BN263" i="1"/>
  <c r="Z263" i="1"/>
  <c r="Y277" i="1"/>
  <c r="Y276" i="1"/>
  <c r="BP275" i="1"/>
  <c r="BN275" i="1"/>
  <c r="Z275" i="1"/>
  <c r="Z276" i="1" s="1"/>
  <c r="BP280" i="1"/>
  <c r="BN280" i="1"/>
  <c r="Z280" i="1"/>
  <c r="BP287" i="1"/>
  <c r="BN287" i="1"/>
  <c r="Z287" i="1"/>
  <c r="Y302" i="1"/>
  <c r="BP311" i="1"/>
  <c r="BN311" i="1"/>
  <c r="Z311" i="1"/>
  <c r="BP354" i="1"/>
  <c r="BN354" i="1"/>
  <c r="Z354" i="1"/>
  <c r="BP366" i="1"/>
  <c r="BN366" i="1"/>
  <c r="Z366" i="1"/>
  <c r="BP376" i="1"/>
  <c r="BN376" i="1"/>
  <c r="Z376" i="1"/>
  <c r="BP396" i="1"/>
  <c r="BN396" i="1"/>
  <c r="Z396" i="1"/>
  <c r="Y402" i="1"/>
  <c r="BP401" i="1"/>
  <c r="BN401" i="1"/>
  <c r="Z401" i="1"/>
  <c r="Z402" i="1" s="1"/>
  <c r="BP405" i="1"/>
  <c r="BN405" i="1"/>
  <c r="Z405" i="1"/>
  <c r="BP417" i="1"/>
  <c r="BN417" i="1"/>
  <c r="Z417" i="1"/>
  <c r="BP427" i="1"/>
  <c r="BN427" i="1"/>
  <c r="Z427" i="1"/>
  <c r="BP445" i="1"/>
  <c r="BN445" i="1"/>
  <c r="Z445" i="1"/>
  <c r="Y465" i="1"/>
  <c r="BP459" i="1"/>
  <c r="BN459" i="1"/>
  <c r="Z459" i="1"/>
  <c r="BP479" i="1"/>
  <c r="BN479" i="1"/>
  <c r="Z479" i="1"/>
  <c r="Y151" i="1"/>
  <c r="Y162" i="1"/>
  <c r="Y181" i="1"/>
  <c r="Y204" i="1"/>
  <c r="Y339" i="1"/>
  <c r="Y398" i="1"/>
  <c r="Y397" i="1"/>
  <c r="Y497" i="1"/>
  <c r="BP489" i="1"/>
  <c r="BN489" i="1"/>
  <c r="Z489" i="1"/>
  <c r="BP499" i="1"/>
  <c r="BN499" i="1"/>
  <c r="Z499" i="1"/>
  <c r="BP518" i="1"/>
  <c r="BN518" i="1"/>
  <c r="Z518" i="1"/>
  <c r="BP534" i="1"/>
  <c r="BN534" i="1"/>
  <c r="Z534" i="1"/>
  <c r="BP551" i="1"/>
  <c r="BN551" i="1"/>
  <c r="Z551" i="1"/>
  <c r="BP553" i="1"/>
  <c r="BN553" i="1"/>
  <c r="Z553" i="1"/>
  <c r="BP561" i="1"/>
  <c r="BN561" i="1"/>
  <c r="Z561" i="1"/>
  <c r="BP565" i="1"/>
  <c r="BN565" i="1"/>
  <c r="Z565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Y643" i="1"/>
  <c r="Y642" i="1"/>
  <c r="BP641" i="1"/>
  <c r="BN641" i="1"/>
  <c r="Z641" i="1"/>
  <c r="Z642" i="1" s="1"/>
  <c r="Y651" i="1"/>
  <c r="Y650" i="1"/>
  <c r="BP649" i="1"/>
  <c r="BN649" i="1"/>
  <c r="Z649" i="1"/>
  <c r="Z650" i="1" s="1"/>
  <c r="F9" i="1"/>
  <c r="J9" i="1"/>
  <c r="F10" i="1"/>
  <c r="Y36" i="1"/>
  <c r="Y40" i="1"/>
  <c r="Y44" i="1"/>
  <c r="Y54" i="1"/>
  <c r="Y60" i="1"/>
  <c r="Y73" i="1"/>
  <c r="Y80" i="1"/>
  <c r="Y88" i="1"/>
  <c r="Y98" i="1"/>
  <c r="Y104" i="1"/>
  <c r="Y111" i="1"/>
  <c r="Y119" i="1"/>
  <c r="Y128" i="1"/>
  <c r="Y137" i="1"/>
  <c r="Y146" i="1"/>
  <c r="Y152" i="1"/>
  <c r="Y157" i="1"/>
  <c r="Y163" i="1"/>
  <c r="Y167" i="1"/>
  <c r="Y180" i="1"/>
  <c r="Y186" i="1"/>
  <c r="Y193" i="1"/>
  <c r="Y203" i="1"/>
  <c r="Y210" i="1"/>
  <c r="Y214" i="1"/>
  <c r="BP230" i="1"/>
  <c r="BN230" i="1"/>
  <c r="Z230" i="1"/>
  <c r="BP234" i="1"/>
  <c r="BN234" i="1"/>
  <c r="Z234" i="1"/>
  <c r="BP238" i="1"/>
  <c r="BN238" i="1"/>
  <c r="Z238" i="1"/>
  <c r="Y240" i="1"/>
  <c r="Y247" i="1"/>
  <c r="BP242" i="1"/>
  <c r="BN242" i="1"/>
  <c r="Z242" i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BP267" i="1"/>
  <c r="BN267" i="1"/>
  <c r="Z267" i="1"/>
  <c r="BP271" i="1"/>
  <c r="BN271" i="1"/>
  <c r="Z271" i="1"/>
  <c r="Y273" i="1"/>
  <c r="BP281" i="1"/>
  <c r="BN281" i="1"/>
  <c r="Z281" i="1"/>
  <c r="BP284" i="1"/>
  <c r="BN284" i="1"/>
  <c r="Z284" i="1"/>
  <c r="BP288" i="1"/>
  <c r="BN288" i="1"/>
  <c r="Z288" i="1"/>
  <c r="BP307" i="1"/>
  <c r="BN307" i="1"/>
  <c r="Z307" i="1"/>
  <c r="BP310" i="1"/>
  <c r="BN310" i="1"/>
  <c r="Z310" i="1"/>
  <c r="BP355" i="1"/>
  <c r="BN355" i="1"/>
  <c r="Z355" i="1"/>
  <c r="BP359" i="1"/>
  <c r="BN359" i="1"/>
  <c r="Z359" i="1"/>
  <c r="BP367" i="1"/>
  <c r="BN367" i="1"/>
  <c r="Z367" i="1"/>
  <c r="Z408" i="1"/>
  <c r="BP406" i="1"/>
  <c r="BN406" i="1"/>
  <c r="Z406" i="1"/>
  <c r="Y408" i="1"/>
  <c r="BP462" i="1"/>
  <c r="BN462" i="1"/>
  <c r="Z462" i="1"/>
  <c r="I662" i="1"/>
  <c r="H9" i="1"/>
  <c r="B662" i="1"/>
  <c r="X654" i="1"/>
  <c r="X656" i="1"/>
  <c r="Y24" i="1"/>
  <c r="Z26" i="1"/>
  <c r="Z35" i="1" s="1"/>
  <c r="BN26" i="1"/>
  <c r="BP26" i="1"/>
  <c r="Z28" i="1"/>
  <c r="BN28" i="1"/>
  <c r="Z30" i="1"/>
  <c r="BN30" i="1"/>
  <c r="Z31" i="1"/>
  <c r="BN31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BN58" i="1"/>
  <c r="D662" i="1"/>
  <c r="Z64" i="1"/>
  <c r="BN64" i="1"/>
  <c r="Z66" i="1"/>
  <c r="BN66" i="1"/>
  <c r="Z67" i="1"/>
  <c r="BN67" i="1"/>
  <c r="Z69" i="1"/>
  <c r="BN69" i="1"/>
  <c r="Z71" i="1"/>
  <c r="BN71" i="1"/>
  <c r="Y72" i="1"/>
  <c r="Z75" i="1"/>
  <c r="BN75" i="1"/>
  <c r="BP75" i="1"/>
  <c r="Z78" i="1"/>
  <c r="BN78" i="1"/>
  <c r="Z82" i="1"/>
  <c r="Z88" i="1" s="1"/>
  <c r="BN82" i="1"/>
  <c r="BP82" i="1"/>
  <c r="Z84" i="1"/>
  <c r="BN84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Z100" i="1"/>
  <c r="Z103" i="1" s="1"/>
  <c r="BN100" i="1"/>
  <c r="BP100" i="1"/>
  <c r="Z102" i="1"/>
  <c r="BN102" i="1"/>
  <c r="Z107" i="1"/>
  <c r="BN107" i="1"/>
  <c r="BP107" i="1"/>
  <c r="Z109" i="1"/>
  <c r="BN109" i="1"/>
  <c r="Y112" i="1"/>
  <c r="Z115" i="1"/>
  <c r="BN115" i="1"/>
  <c r="Z117" i="1"/>
  <c r="BN117" i="1"/>
  <c r="F662" i="1"/>
  <c r="Z124" i="1"/>
  <c r="BN124" i="1"/>
  <c r="Z126" i="1"/>
  <c r="BN126" i="1"/>
  <c r="Y129" i="1"/>
  <c r="Z134" i="1"/>
  <c r="BN134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H662" i="1"/>
  <c r="Y173" i="1"/>
  <c r="Z176" i="1"/>
  <c r="BN176" i="1"/>
  <c r="Z178" i="1"/>
  <c r="BN178" i="1"/>
  <c r="Z184" i="1"/>
  <c r="BN184" i="1"/>
  <c r="Z191" i="1"/>
  <c r="Z192" i="1" s="1"/>
  <c r="BN191" i="1"/>
  <c r="BP191" i="1"/>
  <c r="Z195" i="1"/>
  <c r="Z203" i="1" s="1"/>
  <c r="BN195" i="1"/>
  <c r="BP195" i="1"/>
  <c r="Z197" i="1"/>
  <c r="BN197" i="1"/>
  <c r="Z199" i="1"/>
  <c r="BN199" i="1"/>
  <c r="Z201" i="1"/>
  <c r="BN201" i="1"/>
  <c r="J662" i="1"/>
  <c r="Z208" i="1"/>
  <c r="Z209" i="1" s="1"/>
  <c r="BN208" i="1"/>
  <c r="Y209" i="1"/>
  <c r="Z212" i="1"/>
  <c r="BN212" i="1"/>
  <c r="BP212" i="1"/>
  <c r="Y225" i="1"/>
  <c r="Z218" i="1"/>
  <c r="BN218" i="1"/>
  <c r="Z220" i="1"/>
  <c r="BN220" i="1"/>
  <c r="Z222" i="1"/>
  <c r="BN222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6" i="1"/>
  <c r="BN266" i="1"/>
  <c r="Z266" i="1"/>
  <c r="BP269" i="1"/>
  <c r="BN269" i="1"/>
  <c r="Z269" i="1"/>
  <c r="BP282" i="1"/>
  <c r="BN282" i="1"/>
  <c r="Z282" i="1"/>
  <c r="Z290" i="1" s="1"/>
  <c r="BP286" i="1"/>
  <c r="BN286" i="1"/>
  <c r="Z286" i="1"/>
  <c r="Y290" i="1"/>
  <c r="BP300" i="1"/>
  <c r="BN300" i="1"/>
  <c r="Z300" i="1"/>
  <c r="Z302" i="1" s="1"/>
  <c r="BP308" i="1"/>
  <c r="BN308" i="1"/>
  <c r="Z308" i="1"/>
  <c r="Z312" i="1" s="1"/>
  <c r="Y312" i="1"/>
  <c r="BP338" i="1"/>
  <c r="BN338" i="1"/>
  <c r="Z338" i="1"/>
  <c r="Z339" i="1" s="1"/>
  <c r="Y340" i="1"/>
  <c r="T662" i="1"/>
  <c r="Y344" i="1"/>
  <c r="BP343" i="1"/>
  <c r="BN343" i="1"/>
  <c r="Z343" i="1"/>
  <c r="Z344" i="1" s="1"/>
  <c r="Y345" i="1"/>
  <c r="Y350" i="1"/>
  <c r="BP347" i="1"/>
  <c r="BN347" i="1"/>
  <c r="Z347" i="1"/>
  <c r="BP357" i="1"/>
  <c r="BN357" i="1"/>
  <c r="Z357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Y430" i="1"/>
  <c r="Y435" i="1"/>
  <c r="BP432" i="1"/>
  <c r="BN432" i="1"/>
  <c r="Z432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480" i="1"/>
  <c r="BN480" i="1"/>
  <c r="Z480" i="1"/>
  <c r="BP485" i="1"/>
  <c r="BN485" i="1"/>
  <c r="Z485" i="1"/>
  <c r="BP488" i="1"/>
  <c r="BN488" i="1"/>
  <c r="Z488" i="1"/>
  <c r="BP492" i="1"/>
  <c r="BN492" i="1"/>
  <c r="Z492" i="1"/>
  <c r="Y496" i="1"/>
  <c r="BP500" i="1"/>
  <c r="BN500" i="1"/>
  <c r="Z500" i="1"/>
  <c r="Y502" i="1"/>
  <c r="Y507" i="1"/>
  <c r="BP504" i="1"/>
  <c r="BN504" i="1"/>
  <c r="Z504" i="1"/>
  <c r="Z506" i="1" s="1"/>
  <c r="Y506" i="1"/>
  <c r="BP548" i="1"/>
  <c r="BN548" i="1"/>
  <c r="Z548" i="1"/>
  <c r="BP554" i="1"/>
  <c r="BN554" i="1"/>
  <c r="Z554" i="1"/>
  <c r="BP566" i="1"/>
  <c r="BN566" i="1"/>
  <c r="Z566" i="1"/>
  <c r="Y575" i="1"/>
  <c r="BP570" i="1"/>
  <c r="BN570" i="1"/>
  <c r="Z570" i="1"/>
  <c r="BP579" i="1"/>
  <c r="BN579" i="1"/>
  <c r="Z579" i="1"/>
  <c r="Y581" i="1"/>
  <c r="Y585" i="1"/>
  <c r="BP583" i="1"/>
  <c r="BN583" i="1"/>
  <c r="Z583" i="1"/>
  <c r="Y586" i="1"/>
  <c r="L662" i="1"/>
  <c r="Y272" i="1"/>
  <c r="M662" i="1"/>
  <c r="Y291" i="1"/>
  <c r="Y296" i="1"/>
  <c r="P662" i="1"/>
  <c r="Y303" i="1"/>
  <c r="Q662" i="1"/>
  <c r="Y313" i="1"/>
  <c r="Y318" i="1"/>
  <c r="S662" i="1"/>
  <c r="Y331" i="1"/>
  <c r="U662" i="1"/>
  <c r="Y362" i="1"/>
  <c r="BP361" i="1"/>
  <c r="BN361" i="1"/>
  <c r="Z361" i="1"/>
  <c r="Y363" i="1"/>
  <c r="Y370" i="1"/>
  <c r="BP365" i="1"/>
  <c r="BN365" i="1"/>
  <c r="Z365" i="1"/>
  <c r="Z369" i="1" s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Y392" i="1"/>
  <c r="BP395" i="1"/>
  <c r="BN395" i="1"/>
  <c r="Z395" i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BP448" i="1"/>
  <c r="BN448" i="1"/>
  <c r="Z448" i="1"/>
  <c r="BP460" i="1"/>
  <c r="BN460" i="1"/>
  <c r="Z460" i="1"/>
  <c r="Z464" i="1" s="1"/>
  <c r="Y464" i="1"/>
  <c r="BP478" i="1"/>
  <c r="BN478" i="1"/>
  <c r="Z478" i="1"/>
  <c r="BP482" i="1"/>
  <c r="BN482" i="1"/>
  <c r="Z482" i="1"/>
  <c r="BP487" i="1"/>
  <c r="BN487" i="1"/>
  <c r="Z487" i="1"/>
  <c r="BP490" i="1"/>
  <c r="BN490" i="1"/>
  <c r="Z490" i="1"/>
  <c r="BP494" i="1"/>
  <c r="BN494" i="1"/>
  <c r="Z494" i="1"/>
  <c r="Y501" i="1"/>
  <c r="BP516" i="1"/>
  <c r="BN516" i="1"/>
  <c r="Z516" i="1"/>
  <c r="Y519" i="1"/>
  <c r="BP532" i="1"/>
  <c r="BN532" i="1"/>
  <c r="Z532" i="1"/>
  <c r="Y535" i="1"/>
  <c r="Y403" i="1"/>
  <c r="W662" i="1"/>
  <c r="Y425" i="1"/>
  <c r="X662" i="1"/>
  <c r="Y451" i="1"/>
  <c r="Y662" i="1"/>
  <c r="Y475" i="1"/>
  <c r="Y520" i="1"/>
  <c r="BP514" i="1"/>
  <c r="BN514" i="1"/>
  <c r="Z514" i="1"/>
  <c r="BP517" i="1"/>
  <c r="BN517" i="1"/>
  <c r="Z517" i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Y574" i="1"/>
  <c r="BP569" i="1"/>
  <c r="BN569" i="1"/>
  <c r="Z569" i="1"/>
  <c r="BP573" i="1"/>
  <c r="BN573" i="1"/>
  <c r="Z573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38" i="1" l="1"/>
  <c r="Z574" i="1"/>
  <c r="Z562" i="1"/>
  <c r="Z556" i="1"/>
  <c r="Z424" i="1"/>
  <c r="Z397" i="1"/>
  <c r="X655" i="1"/>
  <c r="Z632" i="1"/>
  <c r="Z597" i="1"/>
  <c r="Z496" i="1"/>
  <c r="Z451" i="1"/>
  <c r="Z128" i="1"/>
  <c r="Z72" i="1"/>
  <c r="Y654" i="1"/>
  <c r="Z272" i="1"/>
  <c r="Z535" i="1"/>
  <c r="Z440" i="1"/>
  <c r="Z384" i="1"/>
  <c r="Z378" i="1"/>
  <c r="Z501" i="1"/>
  <c r="Z429" i="1"/>
  <c r="Z349" i="1"/>
  <c r="Z225" i="1"/>
  <c r="Z214" i="1"/>
  <c r="Z186" i="1"/>
  <c r="Z180" i="1"/>
  <c r="Z136" i="1"/>
  <c r="Z119" i="1"/>
  <c r="Z59" i="1"/>
  <c r="Y653" i="1"/>
  <c r="Y655" i="1" s="1"/>
  <c r="Z362" i="1"/>
  <c r="Y656" i="1"/>
  <c r="Z614" i="1"/>
  <c r="Z625" i="1"/>
  <c r="Z519" i="1"/>
  <c r="Z585" i="1"/>
  <c r="Z146" i="1"/>
  <c r="Z111" i="1"/>
  <c r="Z97" i="1"/>
  <c r="Z79" i="1"/>
  <c r="Z54" i="1"/>
  <c r="Y652" i="1"/>
  <c r="Z259" i="1"/>
  <c r="Z604" i="1"/>
  <c r="Z435" i="1"/>
  <c r="Z239" i="1"/>
  <c r="Z247" i="1"/>
  <c r="Z657" i="1" l="1"/>
</calcChain>
</file>

<file path=xl/sharedStrings.xml><?xml version="1.0" encoding="utf-8"?>
<sst xmlns="http://schemas.openxmlformats.org/spreadsheetml/2006/main" count="3058" uniqueCount="1074">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</sst>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60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45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1108" t="s">
        <v>0</v>
      </c>
      <c r="E1" s="802"/>
      <c r="F1" s="802"/>
      <c r="G1" s="12" t="s">
        <v>1</v>
      </c>
      <c r="H1" s="1108" t="s">
        <v>2</v>
      </c>
      <c r="I1" s="802"/>
      <c r="J1" s="802"/>
      <c r="K1" s="802"/>
      <c r="L1" s="802"/>
      <c r="M1" s="802"/>
      <c r="N1" s="802"/>
      <c r="O1" s="802"/>
      <c r="P1" s="802"/>
      <c r="Q1" s="802"/>
      <c r="R1" s="1180" t="s">
        <v>3</v>
      </c>
      <c r="S1" s="802"/>
      <c r="T1" s="8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8"/>
      <c r="R2" s="768"/>
      <c r="S2" s="768"/>
      <c r="T2" s="768"/>
      <c r="U2" s="768"/>
      <c r="V2" s="768"/>
      <c r="W2" s="76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8"/>
      <c r="Q3" s="768"/>
      <c r="R3" s="768"/>
      <c r="S3" s="768"/>
      <c r="T3" s="768"/>
      <c r="U3" s="768"/>
      <c r="V3" s="768"/>
      <c r="W3" s="76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1056" t="s">
        <v>8</v>
      </c>
      <c r="B5" s="818"/>
      <c r="C5" s="811"/>
      <c r="D5" s="909"/>
      <c r="E5" s="911"/>
      <c r="F5" s="844" t="s">
        <v>9</v>
      </c>
      <c r="G5" s="811"/>
      <c r="H5" s="909"/>
      <c r="I5" s="910"/>
      <c r="J5" s="910"/>
      <c r="K5" s="910"/>
      <c r="L5" s="910"/>
      <c r="M5" s="911"/>
      <c r="N5" s="58"/>
      <c r="P5" s="24" t="s">
        <v>10</v>
      </c>
      <c r="Q5" s="812">
        <v>45606</v>
      </c>
      <c r="R5" s="813"/>
      <c r="T5" s="1020" t="s">
        <v>11</v>
      </c>
      <c r="U5" s="829"/>
      <c r="V5" s="1022" t="s">
        <v>12</v>
      </c>
      <c r="W5" s="813"/>
      <c r="AB5" s="51"/>
      <c r="AC5" s="51"/>
      <c r="AD5" s="51"/>
      <c r="AE5" s="51"/>
    </row>
    <row r="6" spans="1:32" s="755" customFormat="1" ht="24" customHeight="1" x14ac:dyDescent="0.2">
      <c r="A6" s="1056" t="s">
        <v>13</v>
      </c>
      <c r="B6" s="818"/>
      <c r="C6" s="811"/>
      <c r="D6" s="918" t="s">
        <v>14</v>
      </c>
      <c r="E6" s="919"/>
      <c r="F6" s="919"/>
      <c r="G6" s="919"/>
      <c r="H6" s="919"/>
      <c r="I6" s="919"/>
      <c r="J6" s="919"/>
      <c r="K6" s="919"/>
      <c r="L6" s="919"/>
      <c r="M6" s="813"/>
      <c r="N6" s="59"/>
      <c r="P6" s="24" t="s">
        <v>15</v>
      </c>
      <c r="Q6" s="827" t="str">
        <f>IF(Q5=0," ",CHOOSE(WEEKDAY(Q5,2),"Понедельник","Вторник","Среда","Четверг","Пятница","Суббота","Воскресенье"))</f>
        <v>Воскресенье</v>
      </c>
      <c r="R6" s="766"/>
      <c r="T6" s="1032" t="s">
        <v>16</v>
      </c>
      <c r="U6" s="829"/>
      <c r="V6" s="927" t="s">
        <v>17</v>
      </c>
      <c r="W6" s="928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1139" t="str">
        <f>IFERROR(VLOOKUP(DeliveryAddress,Table,3,0),1)</f>
        <v>1</v>
      </c>
      <c r="E7" s="1140"/>
      <c r="F7" s="1140"/>
      <c r="G7" s="1140"/>
      <c r="H7" s="1140"/>
      <c r="I7" s="1140"/>
      <c r="J7" s="1140"/>
      <c r="K7" s="1140"/>
      <c r="L7" s="1140"/>
      <c r="M7" s="1026"/>
      <c r="N7" s="60"/>
      <c r="P7" s="24"/>
      <c r="Q7" s="42"/>
      <c r="R7" s="42"/>
      <c r="T7" s="768"/>
      <c r="U7" s="829"/>
      <c r="V7" s="929"/>
      <c r="W7" s="930"/>
      <c r="AB7" s="51"/>
      <c r="AC7" s="51"/>
      <c r="AD7" s="51"/>
      <c r="AE7" s="51"/>
    </row>
    <row r="8" spans="1:32" s="755" customFormat="1" ht="25.5" customHeight="1" x14ac:dyDescent="0.2">
      <c r="A8" s="784" t="s">
        <v>18</v>
      </c>
      <c r="B8" s="785"/>
      <c r="C8" s="786"/>
      <c r="D8" s="1150" t="s">
        <v>19</v>
      </c>
      <c r="E8" s="1151"/>
      <c r="F8" s="1151"/>
      <c r="G8" s="1151"/>
      <c r="H8" s="1151"/>
      <c r="I8" s="1151"/>
      <c r="J8" s="1151"/>
      <c r="K8" s="1151"/>
      <c r="L8" s="1151"/>
      <c r="M8" s="1152"/>
      <c r="N8" s="61"/>
      <c r="P8" s="24" t="s">
        <v>20</v>
      </c>
      <c r="Q8" s="1025">
        <v>0.41666666666666669</v>
      </c>
      <c r="R8" s="1026"/>
      <c r="T8" s="768"/>
      <c r="U8" s="829"/>
      <c r="V8" s="929"/>
      <c r="W8" s="930"/>
      <c r="AB8" s="51"/>
      <c r="AC8" s="51"/>
      <c r="AD8" s="51"/>
      <c r="AE8" s="51"/>
    </row>
    <row r="9" spans="1:32" s="755" customFormat="1" ht="39.950000000000003" customHeight="1" x14ac:dyDescent="0.2">
      <c r="A9" s="7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8"/>
      <c r="C9" s="768"/>
      <c r="D9" s="864"/>
      <c r="E9" s="865"/>
      <c r="F9" s="7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8"/>
      <c r="H9" s="982" t="str">
        <f>IF(AND($A$9="Тип доверенности/получателя при получении в адресе перегруза:",$D$9="Разовая доверенность"),"Введите ФИО","")</f>
        <v/>
      </c>
      <c r="I9" s="865"/>
      <c r="J9" s="9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5"/>
      <c r="L9" s="865"/>
      <c r="M9" s="865"/>
      <c r="N9" s="753"/>
      <c r="P9" s="26" t="s">
        <v>21</v>
      </c>
      <c r="Q9" s="1072"/>
      <c r="R9" s="850"/>
      <c r="T9" s="768"/>
      <c r="U9" s="829"/>
      <c r="V9" s="931"/>
      <c r="W9" s="932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7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8"/>
      <c r="C10" s="768"/>
      <c r="D10" s="864"/>
      <c r="E10" s="865"/>
      <c r="F10" s="7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8"/>
      <c r="H10" s="947" t="str">
        <f>IFERROR(VLOOKUP($D$10,Proxy,2,FALSE),"")</f>
        <v/>
      </c>
      <c r="I10" s="768"/>
      <c r="J10" s="768"/>
      <c r="K10" s="768"/>
      <c r="L10" s="768"/>
      <c r="M10" s="768"/>
      <c r="N10" s="754"/>
      <c r="P10" s="26" t="s">
        <v>22</v>
      </c>
      <c r="Q10" s="1033"/>
      <c r="R10" s="1034"/>
      <c r="U10" s="24" t="s">
        <v>23</v>
      </c>
      <c r="V10" s="1182" t="s">
        <v>24</v>
      </c>
      <c r="W10" s="928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76"/>
      <c r="R11" s="813"/>
      <c r="U11" s="24" t="s">
        <v>27</v>
      </c>
      <c r="V11" s="849" t="s">
        <v>28</v>
      </c>
      <c r="W11" s="850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96" t="s">
        <v>29</v>
      </c>
      <c r="B12" s="818"/>
      <c r="C12" s="818"/>
      <c r="D12" s="818"/>
      <c r="E12" s="818"/>
      <c r="F12" s="818"/>
      <c r="G12" s="818"/>
      <c r="H12" s="818"/>
      <c r="I12" s="818"/>
      <c r="J12" s="818"/>
      <c r="K12" s="818"/>
      <c r="L12" s="818"/>
      <c r="M12" s="811"/>
      <c r="N12" s="62"/>
      <c r="P12" s="24" t="s">
        <v>30</v>
      </c>
      <c r="Q12" s="1025"/>
      <c r="R12" s="1026"/>
      <c r="S12" s="23"/>
      <c r="U12" s="24"/>
      <c r="V12" s="802"/>
      <c r="W12" s="768"/>
      <c r="AB12" s="51"/>
      <c r="AC12" s="51"/>
      <c r="AD12" s="51"/>
      <c r="AE12" s="51"/>
    </row>
    <row r="13" spans="1:32" s="755" customFormat="1" ht="23.25" customHeight="1" x14ac:dyDescent="0.2">
      <c r="A13" s="996" t="s">
        <v>31</v>
      </c>
      <c r="B13" s="818"/>
      <c r="C13" s="818"/>
      <c r="D13" s="818"/>
      <c r="E13" s="818"/>
      <c r="F13" s="818"/>
      <c r="G13" s="818"/>
      <c r="H13" s="818"/>
      <c r="I13" s="818"/>
      <c r="J13" s="818"/>
      <c r="K13" s="818"/>
      <c r="L13" s="818"/>
      <c r="M13" s="811"/>
      <c r="N13" s="62"/>
      <c r="O13" s="26"/>
      <c r="P13" s="26" t="s">
        <v>32</v>
      </c>
      <c r="Q13" s="849"/>
      <c r="R13" s="85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96" t="s">
        <v>33</v>
      </c>
      <c r="B14" s="818"/>
      <c r="C14" s="818"/>
      <c r="D14" s="818"/>
      <c r="E14" s="818"/>
      <c r="F14" s="818"/>
      <c r="G14" s="818"/>
      <c r="H14" s="818"/>
      <c r="I14" s="818"/>
      <c r="J14" s="818"/>
      <c r="K14" s="818"/>
      <c r="L14" s="818"/>
      <c r="M14" s="8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8" t="s">
        <v>34</v>
      </c>
      <c r="B15" s="818"/>
      <c r="C15" s="818"/>
      <c r="D15" s="818"/>
      <c r="E15" s="818"/>
      <c r="F15" s="818"/>
      <c r="G15" s="818"/>
      <c r="H15" s="818"/>
      <c r="I15" s="818"/>
      <c r="J15" s="818"/>
      <c r="K15" s="818"/>
      <c r="L15" s="818"/>
      <c r="M15" s="811"/>
      <c r="N15" s="63"/>
      <c r="P15" s="1040" t="s">
        <v>35</v>
      </c>
      <c r="Q15" s="802"/>
      <c r="R15" s="802"/>
      <c r="S15" s="802"/>
      <c r="T15" s="8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41"/>
      <c r="Q16" s="1041"/>
      <c r="R16" s="1041"/>
      <c r="S16" s="1041"/>
      <c r="T16" s="104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3" t="s">
        <v>36</v>
      </c>
      <c r="B17" s="773" t="s">
        <v>37</v>
      </c>
      <c r="C17" s="1062" t="s">
        <v>38</v>
      </c>
      <c r="D17" s="773" t="s">
        <v>39</v>
      </c>
      <c r="E17" s="774"/>
      <c r="F17" s="773" t="s">
        <v>40</v>
      </c>
      <c r="G17" s="773" t="s">
        <v>41</v>
      </c>
      <c r="H17" s="773" t="s">
        <v>42</v>
      </c>
      <c r="I17" s="773" t="s">
        <v>43</v>
      </c>
      <c r="J17" s="773" t="s">
        <v>44</v>
      </c>
      <c r="K17" s="773" t="s">
        <v>45</v>
      </c>
      <c r="L17" s="773" t="s">
        <v>46</v>
      </c>
      <c r="M17" s="773" t="s">
        <v>47</v>
      </c>
      <c r="N17" s="773" t="s">
        <v>48</v>
      </c>
      <c r="O17" s="773" t="s">
        <v>49</v>
      </c>
      <c r="P17" s="773" t="s">
        <v>50</v>
      </c>
      <c r="Q17" s="1112"/>
      <c r="R17" s="1112"/>
      <c r="S17" s="1112"/>
      <c r="T17" s="774"/>
      <c r="U17" s="810" t="s">
        <v>51</v>
      </c>
      <c r="V17" s="811"/>
      <c r="W17" s="773" t="s">
        <v>52</v>
      </c>
      <c r="X17" s="773" t="s">
        <v>53</v>
      </c>
      <c r="Y17" s="808" t="s">
        <v>54</v>
      </c>
      <c r="Z17" s="942" t="s">
        <v>55</v>
      </c>
      <c r="AA17" s="838" t="s">
        <v>56</v>
      </c>
      <c r="AB17" s="838" t="s">
        <v>57</v>
      </c>
      <c r="AC17" s="838" t="s">
        <v>58</v>
      </c>
      <c r="AD17" s="838" t="s">
        <v>59</v>
      </c>
      <c r="AE17" s="839"/>
      <c r="AF17" s="840"/>
      <c r="AG17" s="66"/>
      <c r="BD17" s="65" t="s">
        <v>60</v>
      </c>
    </row>
    <row r="18" spans="1:68" ht="14.25" customHeight="1" x14ac:dyDescent="0.2">
      <c r="A18" s="783"/>
      <c r="B18" s="783"/>
      <c r="C18" s="783"/>
      <c r="D18" s="775"/>
      <c r="E18" s="776"/>
      <c r="F18" s="783"/>
      <c r="G18" s="783"/>
      <c r="H18" s="783"/>
      <c r="I18" s="783"/>
      <c r="J18" s="783"/>
      <c r="K18" s="783"/>
      <c r="L18" s="783"/>
      <c r="M18" s="783"/>
      <c r="N18" s="783"/>
      <c r="O18" s="783"/>
      <c r="P18" s="775"/>
      <c r="Q18" s="1113"/>
      <c r="R18" s="1113"/>
      <c r="S18" s="1113"/>
      <c r="T18" s="776"/>
      <c r="U18" s="67" t="s">
        <v>61</v>
      </c>
      <c r="V18" s="67" t="s">
        <v>62</v>
      </c>
      <c r="W18" s="783"/>
      <c r="X18" s="783"/>
      <c r="Y18" s="809"/>
      <c r="Z18" s="943"/>
      <c r="AA18" s="946"/>
      <c r="AB18" s="946"/>
      <c r="AC18" s="946"/>
      <c r="AD18" s="841"/>
      <c r="AE18" s="842"/>
      <c r="AF18" s="843"/>
      <c r="AG18" s="66"/>
      <c r="BD18" s="65"/>
    </row>
    <row r="19" spans="1:68" ht="27.75" customHeight="1" x14ac:dyDescent="0.2">
      <c r="A19" s="965" t="s">
        <v>63</v>
      </c>
      <c r="B19" s="966"/>
      <c r="C19" s="966"/>
      <c r="D19" s="966"/>
      <c r="E19" s="966"/>
      <c r="F19" s="966"/>
      <c r="G19" s="966"/>
      <c r="H19" s="966"/>
      <c r="I19" s="966"/>
      <c r="J19" s="966"/>
      <c r="K19" s="966"/>
      <c r="L19" s="966"/>
      <c r="M19" s="966"/>
      <c r="N19" s="966"/>
      <c r="O19" s="966"/>
      <c r="P19" s="966"/>
      <c r="Q19" s="966"/>
      <c r="R19" s="966"/>
      <c r="S19" s="966"/>
      <c r="T19" s="966"/>
      <c r="U19" s="966"/>
      <c r="V19" s="966"/>
      <c r="W19" s="966"/>
      <c r="X19" s="966"/>
      <c r="Y19" s="966"/>
      <c r="Z19" s="966"/>
      <c r="AA19" s="48"/>
      <c r="AB19" s="48"/>
      <c r="AC19" s="48"/>
    </row>
    <row r="20" spans="1:68" ht="16.5" customHeight="1" x14ac:dyDescent="0.25">
      <c r="A20" s="790" t="s">
        <v>63</v>
      </c>
      <c r="B20" s="768"/>
      <c r="C20" s="768"/>
      <c r="D20" s="768"/>
      <c r="E20" s="768"/>
      <c r="F20" s="768"/>
      <c r="G20" s="768"/>
      <c r="H20" s="768"/>
      <c r="I20" s="768"/>
      <c r="J20" s="768"/>
      <c r="K20" s="768"/>
      <c r="L20" s="768"/>
      <c r="M20" s="768"/>
      <c r="N20" s="768"/>
      <c r="O20" s="768"/>
      <c r="P20" s="768"/>
      <c r="Q20" s="768"/>
      <c r="R20" s="768"/>
      <c r="S20" s="768"/>
      <c r="T20" s="768"/>
      <c r="U20" s="768"/>
      <c r="V20" s="768"/>
      <c r="W20" s="768"/>
      <c r="X20" s="768"/>
      <c r="Y20" s="768"/>
      <c r="Z20" s="768"/>
      <c r="AA20" s="756"/>
      <c r="AB20" s="756"/>
      <c r="AC20" s="756"/>
    </row>
    <row r="21" spans="1:68" ht="14.25" customHeight="1" x14ac:dyDescent="0.25">
      <c r="A21" s="794" t="s">
        <v>64</v>
      </c>
      <c r="B21" s="768"/>
      <c r="C21" s="768"/>
      <c r="D21" s="768"/>
      <c r="E21" s="768"/>
      <c r="F21" s="768"/>
      <c r="G21" s="768"/>
      <c r="H21" s="768"/>
      <c r="I21" s="768"/>
      <c r="J21" s="768"/>
      <c r="K21" s="768"/>
      <c r="L21" s="768"/>
      <c r="M21" s="768"/>
      <c r="N21" s="768"/>
      <c r="O21" s="768"/>
      <c r="P21" s="768"/>
      <c r="Q21" s="768"/>
      <c r="R21" s="768"/>
      <c r="S21" s="768"/>
      <c r="T21" s="768"/>
      <c r="U21" s="768"/>
      <c r="V21" s="768"/>
      <c r="W21" s="768"/>
      <c r="X21" s="768"/>
      <c r="Y21" s="768"/>
      <c r="Z21" s="768"/>
      <c r="AA21" s="757"/>
      <c r="AB21" s="757"/>
      <c r="AC21" s="75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3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1"/>
      <c r="R22" s="771"/>
      <c r="S22" s="771"/>
      <c r="T22" s="772"/>
      <c r="U22" s="34"/>
      <c r="V22" s="34"/>
      <c r="W22" s="35" t="s">
        <v>69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67"/>
      <c r="B23" s="768"/>
      <c r="C23" s="768"/>
      <c r="D23" s="768"/>
      <c r="E23" s="768"/>
      <c r="F23" s="768"/>
      <c r="G23" s="768"/>
      <c r="H23" s="768"/>
      <c r="I23" s="768"/>
      <c r="J23" s="768"/>
      <c r="K23" s="768"/>
      <c r="L23" s="768"/>
      <c r="M23" s="768"/>
      <c r="N23" s="768"/>
      <c r="O23" s="769"/>
      <c r="P23" s="788" t="s">
        <v>71</v>
      </c>
      <c r="Q23" s="785"/>
      <c r="R23" s="785"/>
      <c r="S23" s="785"/>
      <c r="T23" s="785"/>
      <c r="U23" s="785"/>
      <c r="V23" s="786"/>
      <c r="W23" s="37" t="s">
        <v>72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68"/>
      <c r="B24" s="768"/>
      <c r="C24" s="768"/>
      <c r="D24" s="768"/>
      <c r="E24" s="768"/>
      <c r="F24" s="768"/>
      <c r="G24" s="768"/>
      <c r="H24" s="768"/>
      <c r="I24" s="768"/>
      <c r="J24" s="768"/>
      <c r="K24" s="768"/>
      <c r="L24" s="768"/>
      <c r="M24" s="768"/>
      <c r="N24" s="768"/>
      <c r="O24" s="769"/>
      <c r="P24" s="788" t="s">
        <v>71</v>
      </c>
      <c r="Q24" s="785"/>
      <c r="R24" s="785"/>
      <c r="S24" s="785"/>
      <c r="T24" s="785"/>
      <c r="U24" s="785"/>
      <c r="V24" s="786"/>
      <c r="W24" s="37" t="s">
        <v>69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94" t="s">
        <v>73</v>
      </c>
      <c r="B25" s="768"/>
      <c r="C25" s="768"/>
      <c r="D25" s="768"/>
      <c r="E25" s="768"/>
      <c r="F25" s="768"/>
      <c r="G25" s="768"/>
      <c r="H25" s="768"/>
      <c r="I25" s="768"/>
      <c r="J25" s="768"/>
      <c r="K25" s="768"/>
      <c r="L25" s="768"/>
      <c r="M25" s="768"/>
      <c r="N25" s="768"/>
      <c r="O25" s="768"/>
      <c r="P25" s="768"/>
      <c r="Q25" s="768"/>
      <c r="R25" s="768"/>
      <c r="S25" s="768"/>
      <c r="T25" s="768"/>
      <c r="U25" s="768"/>
      <c r="V25" s="768"/>
      <c r="W25" s="768"/>
      <c r="X25" s="768"/>
      <c r="Y25" s="768"/>
      <c r="Z25" s="768"/>
      <c r="AA25" s="757"/>
      <c r="AB25" s="757"/>
      <c r="AC25" s="75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65">
        <v>4680115885912</v>
      </c>
      <c r="E26" s="766"/>
      <c r="F26" s="760">
        <v>0.3</v>
      </c>
      <c r="G26" s="32">
        <v>6</v>
      </c>
      <c r="H26" s="760">
        <v>1.8</v>
      </c>
      <c r="I26" s="76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">
        <v>77</v>
      </c>
      <c r="Q26" s="771"/>
      <c r="R26" s="771"/>
      <c r="S26" s="771"/>
      <c r="T26" s="772"/>
      <c r="U26" s="34"/>
      <c r="V26" s="34"/>
      <c r="W26" s="35" t="s">
        <v>69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65">
        <v>4607091383881</v>
      </c>
      <c r="E27" s="766"/>
      <c r="F27" s="760">
        <v>0.33</v>
      </c>
      <c r="G27" s="32">
        <v>6</v>
      </c>
      <c r="H27" s="760">
        <v>1.98</v>
      </c>
      <c r="I27" s="76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6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71"/>
      <c r="R27" s="771"/>
      <c r="S27" s="771"/>
      <c r="T27" s="772"/>
      <c r="U27" s="34"/>
      <c r="V27" s="34"/>
      <c r="W27" s="35" t="s">
        <v>69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71"/>
      <c r="R28" s="771"/>
      <c r="S28" s="771"/>
      <c r="T28" s="772"/>
      <c r="U28" s="34"/>
      <c r="V28" s="34"/>
      <c r="W28" s="35" t="s">
        <v>69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114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71"/>
      <c r="R29" s="771"/>
      <c r="S29" s="771"/>
      <c r="T29" s="772"/>
      <c r="U29" s="34"/>
      <c r="V29" s="34"/>
      <c r="W29" s="35" t="s">
        <v>69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117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71"/>
      <c r="R30" s="771"/>
      <c r="S30" s="771"/>
      <c r="T30" s="772"/>
      <c r="U30" s="34"/>
      <c r="V30" s="34"/>
      <c r="W30" s="35" t="s">
        <v>69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55" t="s">
        <v>92</v>
      </c>
      <c r="Q31" s="771"/>
      <c r="R31" s="771"/>
      <c r="S31" s="771"/>
      <c r="T31" s="772"/>
      <c r="U31" s="34"/>
      <c r="V31" s="34"/>
      <c r="W31" s="35" t="s">
        <v>69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3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71"/>
      <c r="R32" s="771"/>
      <c r="S32" s="771"/>
      <c r="T32" s="772"/>
      <c r="U32" s="34"/>
      <c r="V32" s="34"/>
      <c r="W32" s="35" t="s">
        <v>69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25" t="s">
        <v>99</v>
      </c>
      <c r="Q33" s="771"/>
      <c r="R33" s="771"/>
      <c r="S33" s="771"/>
      <c r="T33" s="772"/>
      <c r="U33" s="34"/>
      <c r="V33" s="34"/>
      <c r="W33" s="35" t="s">
        <v>69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88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71"/>
      <c r="R34" s="771"/>
      <c r="S34" s="771"/>
      <c r="T34" s="772"/>
      <c r="U34" s="34"/>
      <c r="V34" s="34"/>
      <c r="W34" s="35" t="s">
        <v>69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67"/>
      <c r="B35" s="768"/>
      <c r="C35" s="768"/>
      <c r="D35" s="768"/>
      <c r="E35" s="768"/>
      <c r="F35" s="768"/>
      <c r="G35" s="768"/>
      <c r="H35" s="768"/>
      <c r="I35" s="768"/>
      <c r="J35" s="768"/>
      <c r="K35" s="768"/>
      <c r="L35" s="768"/>
      <c r="M35" s="768"/>
      <c r="N35" s="768"/>
      <c r="O35" s="769"/>
      <c r="P35" s="788" t="s">
        <v>71</v>
      </c>
      <c r="Q35" s="785"/>
      <c r="R35" s="785"/>
      <c r="S35" s="785"/>
      <c r="T35" s="785"/>
      <c r="U35" s="785"/>
      <c r="V35" s="786"/>
      <c r="W35" s="37" t="s">
        <v>72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68"/>
      <c r="B36" s="768"/>
      <c r="C36" s="768"/>
      <c r="D36" s="768"/>
      <c r="E36" s="768"/>
      <c r="F36" s="768"/>
      <c r="G36" s="768"/>
      <c r="H36" s="768"/>
      <c r="I36" s="768"/>
      <c r="J36" s="768"/>
      <c r="K36" s="768"/>
      <c r="L36" s="768"/>
      <c r="M36" s="768"/>
      <c r="N36" s="768"/>
      <c r="O36" s="769"/>
      <c r="P36" s="788" t="s">
        <v>71</v>
      </c>
      <c r="Q36" s="785"/>
      <c r="R36" s="785"/>
      <c r="S36" s="785"/>
      <c r="T36" s="785"/>
      <c r="U36" s="785"/>
      <c r="V36" s="786"/>
      <c r="W36" s="37" t="s">
        <v>69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94" t="s">
        <v>103</v>
      </c>
      <c r="B37" s="768"/>
      <c r="C37" s="768"/>
      <c r="D37" s="768"/>
      <c r="E37" s="768"/>
      <c r="F37" s="768"/>
      <c r="G37" s="768"/>
      <c r="H37" s="768"/>
      <c r="I37" s="768"/>
      <c r="J37" s="768"/>
      <c r="K37" s="768"/>
      <c r="L37" s="768"/>
      <c r="M37" s="768"/>
      <c r="N37" s="768"/>
      <c r="O37" s="768"/>
      <c r="P37" s="768"/>
      <c r="Q37" s="768"/>
      <c r="R37" s="768"/>
      <c r="S37" s="768"/>
      <c r="T37" s="768"/>
      <c r="U37" s="768"/>
      <c r="V37" s="768"/>
      <c r="W37" s="768"/>
      <c r="X37" s="768"/>
      <c r="Y37" s="768"/>
      <c r="Z37" s="768"/>
      <c r="AA37" s="757"/>
      <c r="AB37" s="757"/>
      <c r="AC37" s="75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71"/>
      <c r="R38" s="771"/>
      <c r="S38" s="771"/>
      <c r="T38" s="772"/>
      <c r="U38" s="34"/>
      <c r="V38" s="34"/>
      <c r="W38" s="35" t="s">
        <v>69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67"/>
      <c r="B39" s="768"/>
      <c r="C39" s="768"/>
      <c r="D39" s="768"/>
      <c r="E39" s="768"/>
      <c r="F39" s="768"/>
      <c r="G39" s="768"/>
      <c r="H39" s="768"/>
      <c r="I39" s="768"/>
      <c r="J39" s="768"/>
      <c r="K39" s="768"/>
      <c r="L39" s="768"/>
      <c r="M39" s="768"/>
      <c r="N39" s="768"/>
      <c r="O39" s="769"/>
      <c r="P39" s="788" t="s">
        <v>71</v>
      </c>
      <c r="Q39" s="785"/>
      <c r="R39" s="785"/>
      <c r="S39" s="785"/>
      <c r="T39" s="785"/>
      <c r="U39" s="785"/>
      <c r="V39" s="786"/>
      <c r="W39" s="37" t="s">
        <v>72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68"/>
      <c r="B40" s="768"/>
      <c r="C40" s="768"/>
      <c r="D40" s="768"/>
      <c r="E40" s="768"/>
      <c r="F40" s="768"/>
      <c r="G40" s="768"/>
      <c r="H40" s="768"/>
      <c r="I40" s="768"/>
      <c r="J40" s="768"/>
      <c r="K40" s="768"/>
      <c r="L40" s="768"/>
      <c r="M40" s="768"/>
      <c r="N40" s="768"/>
      <c r="O40" s="769"/>
      <c r="P40" s="788" t="s">
        <v>71</v>
      </c>
      <c r="Q40" s="785"/>
      <c r="R40" s="785"/>
      <c r="S40" s="785"/>
      <c r="T40" s="785"/>
      <c r="U40" s="785"/>
      <c r="V40" s="786"/>
      <c r="W40" s="37" t="s">
        <v>69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94" t="s">
        <v>109</v>
      </c>
      <c r="B41" s="768"/>
      <c r="C41" s="768"/>
      <c r="D41" s="768"/>
      <c r="E41" s="768"/>
      <c r="F41" s="768"/>
      <c r="G41" s="768"/>
      <c r="H41" s="768"/>
      <c r="I41" s="768"/>
      <c r="J41" s="768"/>
      <c r="K41" s="768"/>
      <c r="L41" s="768"/>
      <c r="M41" s="768"/>
      <c r="N41" s="768"/>
      <c r="O41" s="768"/>
      <c r="P41" s="768"/>
      <c r="Q41" s="768"/>
      <c r="R41" s="768"/>
      <c r="S41" s="768"/>
      <c r="T41" s="768"/>
      <c r="U41" s="768"/>
      <c r="V41" s="768"/>
      <c r="W41" s="768"/>
      <c r="X41" s="768"/>
      <c r="Y41" s="768"/>
      <c r="Z41" s="768"/>
      <c r="AA41" s="757"/>
      <c r="AB41" s="757"/>
      <c r="AC41" s="75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112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71"/>
      <c r="R42" s="771"/>
      <c r="S42" s="771"/>
      <c r="T42" s="772"/>
      <c r="U42" s="34"/>
      <c r="V42" s="34"/>
      <c r="W42" s="35" t="s">
        <v>69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67"/>
      <c r="B43" s="768"/>
      <c r="C43" s="768"/>
      <c r="D43" s="768"/>
      <c r="E43" s="768"/>
      <c r="F43" s="768"/>
      <c r="G43" s="768"/>
      <c r="H43" s="768"/>
      <c r="I43" s="768"/>
      <c r="J43" s="768"/>
      <c r="K43" s="768"/>
      <c r="L43" s="768"/>
      <c r="M43" s="768"/>
      <c r="N43" s="768"/>
      <c r="O43" s="769"/>
      <c r="P43" s="788" t="s">
        <v>71</v>
      </c>
      <c r="Q43" s="785"/>
      <c r="R43" s="785"/>
      <c r="S43" s="785"/>
      <c r="T43" s="785"/>
      <c r="U43" s="785"/>
      <c r="V43" s="786"/>
      <c r="W43" s="37" t="s">
        <v>72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68"/>
      <c r="B44" s="768"/>
      <c r="C44" s="768"/>
      <c r="D44" s="768"/>
      <c r="E44" s="768"/>
      <c r="F44" s="768"/>
      <c r="G44" s="768"/>
      <c r="H44" s="768"/>
      <c r="I44" s="768"/>
      <c r="J44" s="768"/>
      <c r="K44" s="768"/>
      <c r="L44" s="768"/>
      <c r="M44" s="768"/>
      <c r="N44" s="768"/>
      <c r="O44" s="769"/>
      <c r="P44" s="788" t="s">
        <v>71</v>
      </c>
      <c r="Q44" s="785"/>
      <c r="R44" s="785"/>
      <c r="S44" s="785"/>
      <c r="T44" s="785"/>
      <c r="U44" s="785"/>
      <c r="V44" s="786"/>
      <c r="W44" s="37" t="s">
        <v>69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965" t="s">
        <v>112</v>
      </c>
      <c r="B45" s="966"/>
      <c r="C45" s="966"/>
      <c r="D45" s="966"/>
      <c r="E45" s="966"/>
      <c r="F45" s="966"/>
      <c r="G45" s="966"/>
      <c r="H45" s="966"/>
      <c r="I45" s="966"/>
      <c r="J45" s="966"/>
      <c r="K45" s="966"/>
      <c r="L45" s="966"/>
      <c r="M45" s="966"/>
      <c r="N45" s="966"/>
      <c r="O45" s="966"/>
      <c r="P45" s="966"/>
      <c r="Q45" s="966"/>
      <c r="R45" s="966"/>
      <c r="S45" s="966"/>
      <c r="T45" s="966"/>
      <c r="U45" s="966"/>
      <c r="V45" s="966"/>
      <c r="W45" s="966"/>
      <c r="X45" s="966"/>
      <c r="Y45" s="966"/>
      <c r="Z45" s="966"/>
      <c r="AA45" s="48"/>
      <c r="AB45" s="48"/>
      <c r="AC45" s="48"/>
    </row>
    <row r="46" spans="1:68" ht="16.5" customHeight="1" x14ac:dyDescent="0.25">
      <c r="A46" s="790" t="s">
        <v>113</v>
      </c>
      <c r="B46" s="768"/>
      <c r="C46" s="768"/>
      <c r="D46" s="768"/>
      <c r="E46" s="768"/>
      <c r="F46" s="768"/>
      <c r="G46" s="768"/>
      <c r="H46" s="768"/>
      <c r="I46" s="768"/>
      <c r="J46" s="768"/>
      <c r="K46" s="768"/>
      <c r="L46" s="768"/>
      <c r="M46" s="768"/>
      <c r="N46" s="768"/>
      <c r="O46" s="768"/>
      <c r="P46" s="768"/>
      <c r="Q46" s="768"/>
      <c r="R46" s="768"/>
      <c r="S46" s="768"/>
      <c r="T46" s="768"/>
      <c r="U46" s="768"/>
      <c r="V46" s="768"/>
      <c r="W46" s="768"/>
      <c r="X46" s="768"/>
      <c r="Y46" s="768"/>
      <c r="Z46" s="768"/>
      <c r="AA46" s="756"/>
      <c r="AB46" s="756"/>
      <c r="AC46" s="756"/>
    </row>
    <row r="47" spans="1:68" ht="14.25" customHeight="1" x14ac:dyDescent="0.25">
      <c r="A47" s="794" t="s">
        <v>114</v>
      </c>
      <c r="B47" s="768"/>
      <c r="C47" s="768"/>
      <c r="D47" s="768"/>
      <c r="E47" s="768"/>
      <c r="F47" s="768"/>
      <c r="G47" s="768"/>
      <c r="H47" s="768"/>
      <c r="I47" s="768"/>
      <c r="J47" s="768"/>
      <c r="K47" s="768"/>
      <c r="L47" s="768"/>
      <c r="M47" s="768"/>
      <c r="N47" s="768"/>
      <c r="O47" s="768"/>
      <c r="P47" s="768"/>
      <c r="Q47" s="768"/>
      <c r="R47" s="768"/>
      <c r="S47" s="768"/>
      <c r="T47" s="768"/>
      <c r="U47" s="768"/>
      <c r="V47" s="768"/>
      <c r="W47" s="768"/>
      <c r="X47" s="768"/>
      <c r="Y47" s="768"/>
      <c r="Z47" s="768"/>
      <c r="AA47" s="757"/>
      <c r="AB47" s="757"/>
      <c r="AC47" s="75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9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71"/>
      <c r="R48" s="771"/>
      <c r="S48" s="771"/>
      <c r="T48" s="772"/>
      <c r="U48" s="34"/>
      <c r="V48" s="34"/>
      <c r="W48" s="35" t="s">
        <v>69</v>
      </c>
      <c r="X48" s="761">
        <v>40</v>
      </c>
      <c r="Y48" s="762">
        <f t="shared" ref="Y48:Y53" si="6">IFERROR(IF(X48="",0,CEILING((X48/$H48),1)*$H48),"")</f>
        <v>43.2</v>
      </c>
      <c r="Z48" s="36">
        <f>IFERROR(IF(Y48=0,"",ROUNDUP(Y48/H48,0)*0.02175),"")</f>
        <v>8.6999999999999994E-2</v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41.777777777777771</v>
      </c>
      <c r="BN48" s="64">
        <f t="shared" ref="BN48:BN53" si="8">IFERROR(Y48*I48/H48,"0")</f>
        <v>45.12</v>
      </c>
      <c r="BO48" s="64">
        <f t="shared" ref="BO48:BO53" si="9">IFERROR(1/J48*(X48/H48),"0")</f>
        <v>6.613756613756612E-2</v>
      </c>
      <c r="BP48" s="64">
        <f t="shared" ref="BP48:BP53" si="10">IFERROR(1/J48*(Y48/H48),"0")</f>
        <v>7.1428571428571425E-2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8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71"/>
      <c r="R49" s="771"/>
      <c r="S49" s="771"/>
      <c r="T49" s="772"/>
      <c r="U49" s="34"/>
      <c r="V49" s="34"/>
      <c r="W49" s="35" t="s">
        <v>69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111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71"/>
      <c r="R50" s="771"/>
      <c r="S50" s="771"/>
      <c r="T50" s="772"/>
      <c r="U50" s="34"/>
      <c r="V50" s="34"/>
      <c r="W50" s="35" t="s">
        <v>69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10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71"/>
      <c r="R51" s="771"/>
      <c r="S51" s="771"/>
      <c r="T51" s="772"/>
      <c r="U51" s="34"/>
      <c r="V51" s="34"/>
      <c r="W51" s="35" t="s">
        <v>69</v>
      </c>
      <c r="X51" s="761">
        <v>100</v>
      </c>
      <c r="Y51" s="762">
        <f t="shared" si="6"/>
        <v>100</v>
      </c>
      <c r="Z51" s="36">
        <f>IFERROR(IF(Y51=0,"",ROUNDUP(Y51/H51,0)*0.00902),"")</f>
        <v>0.22550000000000001</v>
      </c>
      <c r="AA51" s="56"/>
      <c r="AB51" s="57"/>
      <c r="AC51" s="99" t="s">
        <v>119</v>
      </c>
      <c r="AG51" s="64"/>
      <c r="AJ51" s="68"/>
      <c r="AK51" s="68">
        <v>0</v>
      </c>
      <c r="BB51" s="100" t="s">
        <v>1</v>
      </c>
      <c r="BM51" s="64">
        <f t="shared" si="7"/>
        <v>105.25</v>
      </c>
      <c r="BN51" s="64">
        <f t="shared" si="8"/>
        <v>105.25</v>
      </c>
      <c r="BO51" s="64">
        <f t="shared" si="9"/>
        <v>0.18939393939393939</v>
      </c>
      <c r="BP51" s="64">
        <f t="shared" si="10"/>
        <v>0.18939393939393939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11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71"/>
      <c r="R52" s="771"/>
      <c r="S52" s="771"/>
      <c r="T52" s="772"/>
      <c r="U52" s="34"/>
      <c r="V52" s="34"/>
      <c r="W52" s="35" t="s">
        <v>69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10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71"/>
      <c r="R53" s="771"/>
      <c r="S53" s="771"/>
      <c r="T53" s="772"/>
      <c r="U53" s="34"/>
      <c r="V53" s="34"/>
      <c r="W53" s="35" t="s">
        <v>69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67"/>
      <c r="B54" s="768"/>
      <c r="C54" s="768"/>
      <c r="D54" s="768"/>
      <c r="E54" s="768"/>
      <c r="F54" s="768"/>
      <c r="G54" s="768"/>
      <c r="H54" s="768"/>
      <c r="I54" s="768"/>
      <c r="J54" s="768"/>
      <c r="K54" s="768"/>
      <c r="L54" s="768"/>
      <c r="M54" s="768"/>
      <c r="N54" s="768"/>
      <c r="O54" s="769"/>
      <c r="P54" s="788" t="s">
        <v>71</v>
      </c>
      <c r="Q54" s="785"/>
      <c r="R54" s="785"/>
      <c r="S54" s="785"/>
      <c r="T54" s="785"/>
      <c r="U54" s="785"/>
      <c r="V54" s="786"/>
      <c r="W54" s="37" t="s">
        <v>72</v>
      </c>
      <c r="X54" s="763">
        <f>IFERROR(X48/H48,"0")+IFERROR(X49/H49,"0")+IFERROR(X50/H50,"0")+IFERROR(X51/H51,"0")+IFERROR(X52/H52,"0")+IFERROR(X53/H53,"0")</f>
        <v>28.703703703703702</v>
      </c>
      <c r="Y54" s="763">
        <f>IFERROR(Y48/H48,"0")+IFERROR(Y49/H49,"0")+IFERROR(Y50/H50,"0")+IFERROR(Y51/H51,"0")+IFERROR(Y52/H52,"0")+IFERROR(Y53/H53,"0")</f>
        <v>29</v>
      </c>
      <c r="Z54" s="763">
        <f>IFERROR(IF(Z48="",0,Z48),"0")+IFERROR(IF(Z49="",0,Z49),"0")+IFERROR(IF(Z50="",0,Z50),"0")+IFERROR(IF(Z51="",0,Z51),"0")+IFERROR(IF(Z52="",0,Z52),"0")+IFERROR(IF(Z53="",0,Z53),"0")</f>
        <v>0.3125</v>
      </c>
      <c r="AA54" s="764"/>
      <c r="AB54" s="764"/>
      <c r="AC54" s="764"/>
    </row>
    <row r="55" spans="1:68" x14ac:dyDescent="0.2">
      <c r="A55" s="768"/>
      <c r="B55" s="768"/>
      <c r="C55" s="768"/>
      <c r="D55" s="768"/>
      <c r="E55" s="768"/>
      <c r="F55" s="768"/>
      <c r="G55" s="768"/>
      <c r="H55" s="768"/>
      <c r="I55" s="768"/>
      <c r="J55" s="768"/>
      <c r="K55" s="768"/>
      <c r="L55" s="768"/>
      <c r="M55" s="768"/>
      <c r="N55" s="768"/>
      <c r="O55" s="769"/>
      <c r="P55" s="788" t="s">
        <v>71</v>
      </c>
      <c r="Q55" s="785"/>
      <c r="R55" s="785"/>
      <c r="S55" s="785"/>
      <c r="T55" s="785"/>
      <c r="U55" s="785"/>
      <c r="V55" s="786"/>
      <c r="W55" s="37" t="s">
        <v>69</v>
      </c>
      <c r="X55" s="763">
        <f>IFERROR(SUM(X48:X53),"0")</f>
        <v>140</v>
      </c>
      <c r="Y55" s="763">
        <f>IFERROR(SUM(Y48:Y53),"0")</f>
        <v>143.19999999999999</v>
      </c>
      <c r="Z55" s="37"/>
      <c r="AA55" s="764"/>
      <c r="AB55" s="764"/>
      <c r="AC55" s="764"/>
    </row>
    <row r="56" spans="1:68" ht="14.25" customHeight="1" x14ac:dyDescent="0.25">
      <c r="A56" s="794" t="s">
        <v>73</v>
      </c>
      <c r="B56" s="768"/>
      <c r="C56" s="768"/>
      <c r="D56" s="768"/>
      <c r="E56" s="768"/>
      <c r="F56" s="768"/>
      <c r="G56" s="768"/>
      <c r="H56" s="768"/>
      <c r="I56" s="768"/>
      <c r="J56" s="768"/>
      <c r="K56" s="768"/>
      <c r="L56" s="768"/>
      <c r="M56" s="768"/>
      <c r="N56" s="768"/>
      <c r="O56" s="768"/>
      <c r="P56" s="768"/>
      <c r="Q56" s="768"/>
      <c r="R56" s="768"/>
      <c r="S56" s="768"/>
      <c r="T56" s="768"/>
      <c r="U56" s="768"/>
      <c r="V56" s="768"/>
      <c r="W56" s="768"/>
      <c r="X56" s="768"/>
      <c r="Y56" s="768"/>
      <c r="Z56" s="768"/>
      <c r="AA56" s="757"/>
      <c r="AB56" s="757"/>
      <c r="AC56" s="75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85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71"/>
      <c r="R57" s="771"/>
      <c r="S57" s="771"/>
      <c r="T57" s="772"/>
      <c r="U57" s="34"/>
      <c r="V57" s="34"/>
      <c r="W57" s="35" t="s">
        <v>69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7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71"/>
      <c r="R58" s="771"/>
      <c r="S58" s="771"/>
      <c r="T58" s="772"/>
      <c r="U58" s="34"/>
      <c r="V58" s="34"/>
      <c r="W58" s="35" t="s">
        <v>69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67"/>
      <c r="B59" s="768"/>
      <c r="C59" s="768"/>
      <c r="D59" s="768"/>
      <c r="E59" s="768"/>
      <c r="F59" s="768"/>
      <c r="G59" s="768"/>
      <c r="H59" s="768"/>
      <c r="I59" s="768"/>
      <c r="J59" s="768"/>
      <c r="K59" s="768"/>
      <c r="L59" s="768"/>
      <c r="M59" s="768"/>
      <c r="N59" s="768"/>
      <c r="O59" s="769"/>
      <c r="P59" s="788" t="s">
        <v>71</v>
      </c>
      <c r="Q59" s="785"/>
      <c r="R59" s="785"/>
      <c r="S59" s="785"/>
      <c r="T59" s="785"/>
      <c r="U59" s="785"/>
      <c r="V59" s="786"/>
      <c r="W59" s="37" t="s">
        <v>72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68"/>
      <c r="B60" s="768"/>
      <c r="C60" s="768"/>
      <c r="D60" s="768"/>
      <c r="E60" s="768"/>
      <c r="F60" s="768"/>
      <c r="G60" s="768"/>
      <c r="H60" s="768"/>
      <c r="I60" s="768"/>
      <c r="J60" s="768"/>
      <c r="K60" s="768"/>
      <c r="L60" s="768"/>
      <c r="M60" s="768"/>
      <c r="N60" s="768"/>
      <c r="O60" s="769"/>
      <c r="P60" s="788" t="s">
        <v>71</v>
      </c>
      <c r="Q60" s="785"/>
      <c r="R60" s="785"/>
      <c r="S60" s="785"/>
      <c r="T60" s="785"/>
      <c r="U60" s="785"/>
      <c r="V60" s="786"/>
      <c r="W60" s="37" t="s">
        <v>69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90" t="s">
        <v>138</v>
      </c>
      <c r="B61" s="768"/>
      <c r="C61" s="768"/>
      <c r="D61" s="768"/>
      <c r="E61" s="768"/>
      <c r="F61" s="768"/>
      <c r="G61" s="768"/>
      <c r="H61" s="768"/>
      <c r="I61" s="768"/>
      <c r="J61" s="768"/>
      <c r="K61" s="768"/>
      <c r="L61" s="768"/>
      <c r="M61" s="768"/>
      <c r="N61" s="768"/>
      <c r="O61" s="768"/>
      <c r="P61" s="768"/>
      <c r="Q61" s="768"/>
      <c r="R61" s="768"/>
      <c r="S61" s="768"/>
      <c r="T61" s="768"/>
      <c r="U61" s="768"/>
      <c r="V61" s="768"/>
      <c r="W61" s="768"/>
      <c r="X61" s="768"/>
      <c r="Y61" s="768"/>
      <c r="Z61" s="768"/>
      <c r="AA61" s="756"/>
      <c r="AB61" s="756"/>
      <c r="AC61" s="756"/>
    </row>
    <row r="62" spans="1:68" ht="14.25" customHeight="1" x14ac:dyDescent="0.25">
      <c r="A62" s="794" t="s">
        <v>114</v>
      </c>
      <c r="B62" s="768"/>
      <c r="C62" s="768"/>
      <c r="D62" s="768"/>
      <c r="E62" s="768"/>
      <c r="F62" s="768"/>
      <c r="G62" s="768"/>
      <c r="H62" s="768"/>
      <c r="I62" s="768"/>
      <c r="J62" s="768"/>
      <c r="K62" s="768"/>
      <c r="L62" s="768"/>
      <c r="M62" s="768"/>
      <c r="N62" s="768"/>
      <c r="O62" s="768"/>
      <c r="P62" s="768"/>
      <c r="Q62" s="768"/>
      <c r="R62" s="768"/>
      <c r="S62" s="768"/>
      <c r="T62" s="768"/>
      <c r="U62" s="768"/>
      <c r="V62" s="768"/>
      <c r="W62" s="768"/>
      <c r="X62" s="768"/>
      <c r="Y62" s="768"/>
      <c r="Z62" s="768"/>
      <c r="AA62" s="757"/>
      <c r="AB62" s="757"/>
      <c r="AC62" s="757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1114" t="s">
        <v>141</v>
      </c>
      <c r="Q63" s="771"/>
      <c r="R63" s="771"/>
      <c r="S63" s="771"/>
      <c r="T63" s="772"/>
      <c r="U63" s="34"/>
      <c r="V63" s="34"/>
      <c r="W63" s="35" t="s">
        <v>69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117</v>
      </c>
      <c r="L64" s="32"/>
      <c r="M64" s="33" t="s">
        <v>145</v>
      </c>
      <c r="N64" s="33"/>
      <c r="O64" s="32">
        <v>55</v>
      </c>
      <c r="P64" s="8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71"/>
      <c r="R64" s="771"/>
      <c r="S64" s="771"/>
      <c r="T64" s="772"/>
      <c r="U64" s="34"/>
      <c r="V64" s="34"/>
      <c r="W64" s="35" t="s">
        <v>69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147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82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71"/>
      <c r="R65" s="771"/>
      <c r="S65" s="771"/>
      <c r="T65" s="772"/>
      <c r="U65" s="34"/>
      <c r="V65" s="34"/>
      <c r="W65" s="35" t="s">
        <v>69</v>
      </c>
      <c r="X65" s="761">
        <v>61</v>
      </c>
      <c r="Y65" s="762">
        <f t="shared" si="11"/>
        <v>64.800000000000011</v>
      </c>
      <c r="Z65" s="36">
        <f>IFERROR(IF(Y65=0,"",ROUNDUP(Y65/H65,0)*0.02175),"")</f>
        <v>0.1305</v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 t="shared" si="12"/>
        <v>63.711111111111101</v>
      </c>
      <c r="BN65" s="64">
        <f t="shared" si="13"/>
        <v>67.680000000000007</v>
      </c>
      <c r="BO65" s="64">
        <f t="shared" si="14"/>
        <v>0.10085978835978834</v>
      </c>
      <c r="BP65" s="64">
        <f t="shared" si="15"/>
        <v>0.10714285714285715</v>
      </c>
    </row>
    <row r="66" spans="1:68" ht="27" customHeight="1" x14ac:dyDescent="0.25">
      <c r="A66" s="54" t="s">
        <v>149</v>
      </c>
      <c r="B66" s="54" t="s">
        <v>150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106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71"/>
      <c r="R66" s="771"/>
      <c r="S66" s="771"/>
      <c r="T66" s="772"/>
      <c r="U66" s="34"/>
      <c r="V66" s="34"/>
      <c r="W66" s="35" t="s">
        <v>69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152</v>
      </c>
      <c r="B67" s="54" t="s">
        <v>153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845" t="s">
        <v>155</v>
      </c>
      <c r="Q67" s="771"/>
      <c r="R67" s="771"/>
      <c r="S67" s="771"/>
      <c r="T67" s="772"/>
      <c r="U67" s="34"/>
      <c r="V67" s="34"/>
      <c r="W67" s="35" t="s">
        <v>69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10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71"/>
      <c r="R68" s="771"/>
      <c r="S68" s="771"/>
      <c r="T68" s="772"/>
      <c r="U68" s="34"/>
      <c r="V68" s="34"/>
      <c r="W68" s="35" t="s">
        <v>69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102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71"/>
      <c r="R69" s="771"/>
      <c r="S69" s="771"/>
      <c r="T69" s="772"/>
      <c r="U69" s="34"/>
      <c r="V69" s="34"/>
      <c r="W69" s="35" t="s">
        <v>69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163</v>
      </c>
      <c r="B70" s="54" t="s">
        <v>164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76</v>
      </c>
      <c r="L70" s="32"/>
      <c r="M70" s="33" t="s">
        <v>154</v>
      </c>
      <c r="N70" s="33"/>
      <c r="O70" s="32">
        <v>50</v>
      </c>
      <c r="P70" s="82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71"/>
      <c r="R70" s="771"/>
      <c r="S70" s="771"/>
      <c r="T70" s="772"/>
      <c r="U70" s="34"/>
      <c r="V70" s="34"/>
      <c r="W70" s="35" t="s">
        <v>69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166</v>
      </c>
      <c r="B71" s="54" t="s">
        <v>167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7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71"/>
      <c r="R71" s="771"/>
      <c r="S71" s="771"/>
      <c r="T71" s="772"/>
      <c r="U71" s="34"/>
      <c r="V71" s="34"/>
      <c r="W71" s="35" t="s">
        <v>69</v>
      </c>
      <c r="X71" s="761">
        <v>14</v>
      </c>
      <c r="Y71" s="762">
        <f t="shared" si="11"/>
        <v>18</v>
      </c>
      <c r="Z71" s="36">
        <f>IFERROR(IF(Y71=0,"",ROUNDUP(Y71/H71,0)*0.00902),"")</f>
        <v>3.6080000000000001E-2</v>
      </c>
      <c r="AA71" s="56"/>
      <c r="AB71" s="57"/>
      <c r="AC71" s="125" t="s">
        <v>148</v>
      </c>
      <c r="AG71" s="64"/>
      <c r="AJ71" s="68"/>
      <c r="AK71" s="68">
        <v>0</v>
      </c>
      <c r="BB71" s="126" t="s">
        <v>1</v>
      </c>
      <c r="BM71" s="64">
        <f t="shared" si="12"/>
        <v>14.653333333333332</v>
      </c>
      <c r="BN71" s="64">
        <f t="shared" si="13"/>
        <v>18.84</v>
      </c>
      <c r="BO71" s="64">
        <f t="shared" si="14"/>
        <v>2.3569023569023569E-2</v>
      </c>
      <c r="BP71" s="64">
        <f t="shared" si="15"/>
        <v>3.0303030303030304E-2</v>
      </c>
    </row>
    <row r="72" spans="1:68" x14ac:dyDescent="0.2">
      <c r="A72" s="767"/>
      <c r="B72" s="768"/>
      <c r="C72" s="768"/>
      <c r="D72" s="768"/>
      <c r="E72" s="768"/>
      <c r="F72" s="768"/>
      <c r="G72" s="768"/>
      <c r="H72" s="768"/>
      <c r="I72" s="768"/>
      <c r="J72" s="768"/>
      <c r="K72" s="768"/>
      <c r="L72" s="768"/>
      <c r="M72" s="768"/>
      <c r="N72" s="768"/>
      <c r="O72" s="769"/>
      <c r="P72" s="788" t="s">
        <v>71</v>
      </c>
      <c r="Q72" s="785"/>
      <c r="R72" s="785"/>
      <c r="S72" s="785"/>
      <c r="T72" s="785"/>
      <c r="U72" s="785"/>
      <c r="V72" s="786"/>
      <c r="W72" s="37" t="s">
        <v>72</v>
      </c>
      <c r="X72" s="763">
        <f>IFERROR(X63/H63,"0")+IFERROR(X64/H64,"0")+IFERROR(X65/H65,"0")+IFERROR(X66/H66,"0")+IFERROR(X67/H67,"0")+IFERROR(X68/H68,"0")+IFERROR(X69/H69,"0")+IFERROR(X70/H70,"0")+IFERROR(X71/H71,"0")</f>
        <v>8.7592592592592595</v>
      </c>
      <c r="Y72" s="763">
        <f>IFERROR(Y63/H63,"0")+IFERROR(Y64/H64,"0")+IFERROR(Y65/H65,"0")+IFERROR(Y66/H66,"0")+IFERROR(Y67/H67,"0")+IFERROR(Y68/H68,"0")+IFERROR(Y69/H69,"0")+IFERROR(Y70/H70,"0")+IFERROR(Y71/H71,"0")</f>
        <v>10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0.16658000000000001</v>
      </c>
      <c r="AA72" s="764"/>
      <c r="AB72" s="764"/>
      <c r="AC72" s="764"/>
    </row>
    <row r="73" spans="1:68" x14ac:dyDescent="0.2">
      <c r="A73" s="768"/>
      <c r="B73" s="768"/>
      <c r="C73" s="768"/>
      <c r="D73" s="768"/>
      <c r="E73" s="768"/>
      <c r="F73" s="768"/>
      <c r="G73" s="768"/>
      <c r="H73" s="768"/>
      <c r="I73" s="768"/>
      <c r="J73" s="768"/>
      <c r="K73" s="768"/>
      <c r="L73" s="768"/>
      <c r="M73" s="768"/>
      <c r="N73" s="768"/>
      <c r="O73" s="769"/>
      <c r="P73" s="788" t="s">
        <v>71</v>
      </c>
      <c r="Q73" s="785"/>
      <c r="R73" s="785"/>
      <c r="S73" s="785"/>
      <c r="T73" s="785"/>
      <c r="U73" s="785"/>
      <c r="V73" s="786"/>
      <c r="W73" s="37" t="s">
        <v>69</v>
      </c>
      <c r="X73" s="763">
        <f>IFERROR(SUM(X63:X71),"0")</f>
        <v>75</v>
      </c>
      <c r="Y73" s="763">
        <f>IFERROR(SUM(Y63:Y71),"0")</f>
        <v>82.800000000000011</v>
      </c>
      <c r="Z73" s="37"/>
      <c r="AA73" s="764"/>
      <c r="AB73" s="764"/>
      <c r="AC73" s="764"/>
    </row>
    <row r="74" spans="1:68" ht="14.25" customHeight="1" x14ac:dyDescent="0.25">
      <c r="A74" s="794" t="s">
        <v>168</v>
      </c>
      <c r="B74" s="768"/>
      <c r="C74" s="768"/>
      <c r="D74" s="768"/>
      <c r="E74" s="768"/>
      <c r="F74" s="768"/>
      <c r="G74" s="768"/>
      <c r="H74" s="768"/>
      <c r="I74" s="768"/>
      <c r="J74" s="768"/>
      <c r="K74" s="768"/>
      <c r="L74" s="768"/>
      <c r="M74" s="768"/>
      <c r="N74" s="768"/>
      <c r="O74" s="768"/>
      <c r="P74" s="768"/>
      <c r="Q74" s="768"/>
      <c r="R74" s="768"/>
      <c r="S74" s="768"/>
      <c r="T74" s="768"/>
      <c r="U74" s="768"/>
      <c r="V74" s="768"/>
      <c r="W74" s="768"/>
      <c r="X74" s="768"/>
      <c r="Y74" s="768"/>
      <c r="Z74" s="768"/>
      <c r="AA74" s="757"/>
      <c r="AB74" s="757"/>
      <c r="AC74" s="757"/>
    </row>
    <row r="75" spans="1:68" ht="27" customHeight="1" x14ac:dyDescent="0.25">
      <c r="A75" s="54" t="s">
        <v>169</v>
      </c>
      <c r="B75" s="54" t="s">
        <v>170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8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71"/>
      <c r="R75" s="771"/>
      <c r="S75" s="771"/>
      <c r="T75" s="772"/>
      <c r="U75" s="34"/>
      <c r="V75" s="34"/>
      <c r="W75" s="35" t="s">
        <v>69</v>
      </c>
      <c r="X75" s="761">
        <v>220</v>
      </c>
      <c r="Y75" s="762">
        <f>IFERROR(IF(X75="",0,CEILING((X75/$H75),1)*$H75),"")</f>
        <v>226.8</v>
      </c>
      <c r="Z75" s="36">
        <f>IFERROR(IF(Y75=0,"",ROUNDUP(Y75/H75,0)*0.02175),"")</f>
        <v>0.45674999999999999</v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>IFERROR(X75*I75/H75,"0")</f>
        <v>229.77777777777774</v>
      </c>
      <c r="BN75" s="64">
        <f>IFERROR(Y75*I75/H75,"0")</f>
        <v>236.88</v>
      </c>
      <c r="BO75" s="64">
        <f>IFERROR(1/J75*(X75/H75),"0")</f>
        <v>0.36375661375661372</v>
      </c>
      <c r="BP75" s="64">
        <f>IFERROR(1/J75*(Y75/H75),"0")</f>
        <v>0.375</v>
      </c>
    </row>
    <row r="76" spans="1:68" ht="27" customHeight="1" x14ac:dyDescent="0.25">
      <c r="A76" s="54" t="s">
        <v>172</v>
      </c>
      <c r="B76" s="54" t="s">
        <v>173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102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71"/>
      <c r="R76" s="771"/>
      <c r="S76" s="771"/>
      <c r="T76" s="772"/>
      <c r="U76" s="34"/>
      <c r="V76" s="34"/>
      <c r="W76" s="35" t="s">
        <v>69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175</v>
      </c>
      <c r="B77" s="54" t="s">
        <v>176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1001" t="s">
        <v>177</v>
      </c>
      <c r="Q77" s="771"/>
      <c r="R77" s="771"/>
      <c r="S77" s="771"/>
      <c r="T77" s="772"/>
      <c r="U77" s="34"/>
      <c r="V77" s="34"/>
      <c r="W77" s="35" t="s">
        <v>69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178</v>
      </c>
      <c r="B78" s="54" t="s">
        <v>179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76</v>
      </c>
      <c r="L78" s="32"/>
      <c r="M78" s="33" t="s">
        <v>118</v>
      </c>
      <c r="N78" s="33"/>
      <c r="O78" s="32">
        <v>50</v>
      </c>
      <c r="P78" s="10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71"/>
      <c r="R78" s="771"/>
      <c r="S78" s="771"/>
      <c r="T78" s="772"/>
      <c r="U78" s="34"/>
      <c r="V78" s="34"/>
      <c r="W78" s="35" t="s">
        <v>69</v>
      </c>
      <c r="X78" s="761">
        <v>5</v>
      </c>
      <c r="Y78" s="762">
        <f>IFERROR(IF(X78="",0,CEILING((X78/$H78),1)*$H78),"")</f>
        <v>5.4</v>
      </c>
      <c r="Z78" s="36">
        <f>IFERROR(IF(Y78=0,"",ROUNDUP(Y78/H78,0)*0.00753),"")</f>
        <v>1.506E-2</v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>IFERROR(X78*I78/H78,"0")</f>
        <v>5.3703703703703702</v>
      </c>
      <c r="BN78" s="64">
        <f>IFERROR(Y78*I78/H78,"0")</f>
        <v>5.8</v>
      </c>
      <c r="BO78" s="64">
        <f>IFERROR(1/J78*(X78/H78),"0")</f>
        <v>1.1870845204178537E-2</v>
      </c>
      <c r="BP78" s="64">
        <f>IFERROR(1/J78*(Y78/H78),"0")</f>
        <v>1.282051282051282E-2</v>
      </c>
    </row>
    <row r="79" spans="1:68" x14ac:dyDescent="0.2">
      <c r="A79" s="767"/>
      <c r="B79" s="768"/>
      <c r="C79" s="768"/>
      <c r="D79" s="768"/>
      <c r="E79" s="768"/>
      <c r="F79" s="768"/>
      <c r="G79" s="768"/>
      <c r="H79" s="768"/>
      <c r="I79" s="768"/>
      <c r="J79" s="768"/>
      <c r="K79" s="768"/>
      <c r="L79" s="768"/>
      <c r="M79" s="768"/>
      <c r="N79" s="768"/>
      <c r="O79" s="769"/>
      <c r="P79" s="788" t="s">
        <v>71</v>
      </c>
      <c r="Q79" s="785"/>
      <c r="R79" s="785"/>
      <c r="S79" s="785"/>
      <c r="T79" s="785"/>
      <c r="U79" s="785"/>
      <c r="V79" s="786"/>
      <c r="W79" s="37" t="s">
        <v>72</v>
      </c>
      <c r="X79" s="763">
        <f>IFERROR(X75/H75,"0")+IFERROR(X76/H76,"0")+IFERROR(X77/H77,"0")+IFERROR(X78/H78,"0")</f>
        <v>22.222222222222221</v>
      </c>
      <c r="Y79" s="763">
        <f>IFERROR(Y75/H75,"0")+IFERROR(Y76/H76,"0")+IFERROR(Y77/H77,"0")+IFERROR(Y78/H78,"0")</f>
        <v>23</v>
      </c>
      <c r="Z79" s="763">
        <f>IFERROR(IF(Z75="",0,Z75),"0")+IFERROR(IF(Z76="",0,Z76),"0")+IFERROR(IF(Z77="",0,Z77),"0")+IFERROR(IF(Z78="",0,Z78),"0")</f>
        <v>0.47181000000000001</v>
      </c>
      <c r="AA79" s="764"/>
      <c r="AB79" s="764"/>
      <c r="AC79" s="764"/>
    </row>
    <row r="80" spans="1:68" x14ac:dyDescent="0.2">
      <c r="A80" s="768"/>
      <c r="B80" s="768"/>
      <c r="C80" s="768"/>
      <c r="D80" s="768"/>
      <c r="E80" s="768"/>
      <c r="F80" s="768"/>
      <c r="G80" s="768"/>
      <c r="H80" s="768"/>
      <c r="I80" s="768"/>
      <c r="J80" s="768"/>
      <c r="K80" s="768"/>
      <c r="L80" s="768"/>
      <c r="M80" s="768"/>
      <c r="N80" s="768"/>
      <c r="O80" s="769"/>
      <c r="P80" s="788" t="s">
        <v>71</v>
      </c>
      <c r="Q80" s="785"/>
      <c r="R80" s="785"/>
      <c r="S80" s="785"/>
      <c r="T80" s="785"/>
      <c r="U80" s="785"/>
      <c r="V80" s="786"/>
      <c r="W80" s="37" t="s">
        <v>69</v>
      </c>
      <c r="X80" s="763">
        <f>IFERROR(SUM(X75:X78),"0")</f>
        <v>225</v>
      </c>
      <c r="Y80" s="763">
        <f>IFERROR(SUM(Y75:Y78),"0")</f>
        <v>232.20000000000002</v>
      </c>
      <c r="Z80" s="37"/>
      <c r="AA80" s="764"/>
      <c r="AB80" s="764"/>
      <c r="AC80" s="764"/>
    </row>
    <row r="81" spans="1:68" ht="14.25" customHeight="1" x14ac:dyDescent="0.25">
      <c r="A81" s="794" t="s">
        <v>64</v>
      </c>
      <c r="B81" s="768"/>
      <c r="C81" s="768"/>
      <c r="D81" s="768"/>
      <c r="E81" s="768"/>
      <c r="F81" s="768"/>
      <c r="G81" s="768"/>
      <c r="H81" s="768"/>
      <c r="I81" s="768"/>
      <c r="J81" s="768"/>
      <c r="K81" s="768"/>
      <c r="L81" s="768"/>
      <c r="M81" s="768"/>
      <c r="N81" s="768"/>
      <c r="O81" s="768"/>
      <c r="P81" s="768"/>
      <c r="Q81" s="768"/>
      <c r="R81" s="768"/>
      <c r="S81" s="768"/>
      <c r="T81" s="768"/>
      <c r="U81" s="768"/>
      <c r="V81" s="768"/>
      <c r="W81" s="768"/>
      <c r="X81" s="768"/>
      <c r="Y81" s="768"/>
      <c r="Z81" s="768"/>
      <c r="AA81" s="757"/>
      <c r="AB81" s="757"/>
      <c r="AC81" s="757"/>
    </row>
    <row r="82" spans="1:68" ht="16.5" customHeight="1" x14ac:dyDescent="0.25">
      <c r="A82" s="54" t="s">
        <v>180</v>
      </c>
      <c r="B82" s="54" t="s">
        <v>181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84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71"/>
      <c r="R82" s="771"/>
      <c r="S82" s="771"/>
      <c r="T82" s="772"/>
      <c r="U82" s="34"/>
      <c r="V82" s="34"/>
      <c r="W82" s="35" t="s">
        <v>69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8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71"/>
      <c r="R83" s="771"/>
      <c r="S83" s="771"/>
      <c r="T83" s="772"/>
      <c r="U83" s="34"/>
      <c r="V83" s="34"/>
      <c r="W83" s="35" t="s">
        <v>69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186</v>
      </c>
      <c r="B84" s="54" t="s">
        <v>187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93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71"/>
      <c r="R84" s="771"/>
      <c r="S84" s="771"/>
      <c r="T84" s="772"/>
      <c r="U84" s="34"/>
      <c r="V84" s="34"/>
      <c r="W84" s="35" t="s">
        <v>69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71"/>
      <c r="R85" s="771"/>
      <c r="S85" s="771"/>
      <c r="T85" s="772"/>
      <c r="U85" s="34"/>
      <c r="V85" s="34"/>
      <c r="W85" s="35" t="s">
        <v>69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191</v>
      </c>
      <c r="B86" s="54" t="s">
        <v>192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1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71"/>
      <c r="R86" s="771"/>
      <c r="S86" s="771"/>
      <c r="T86" s="772"/>
      <c r="U86" s="34"/>
      <c r="V86" s="34"/>
      <c r="W86" s="35" t="s">
        <v>69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193</v>
      </c>
      <c r="B87" s="54" t="s">
        <v>194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1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71"/>
      <c r="R87" s="771"/>
      <c r="S87" s="771"/>
      <c r="T87" s="772"/>
      <c r="U87" s="34"/>
      <c r="V87" s="34"/>
      <c r="W87" s="35" t="s">
        <v>69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67"/>
      <c r="B88" s="768"/>
      <c r="C88" s="768"/>
      <c r="D88" s="768"/>
      <c r="E88" s="768"/>
      <c r="F88" s="768"/>
      <c r="G88" s="768"/>
      <c r="H88" s="768"/>
      <c r="I88" s="768"/>
      <c r="J88" s="768"/>
      <c r="K88" s="768"/>
      <c r="L88" s="768"/>
      <c r="M88" s="768"/>
      <c r="N88" s="768"/>
      <c r="O88" s="769"/>
      <c r="P88" s="788" t="s">
        <v>71</v>
      </c>
      <c r="Q88" s="785"/>
      <c r="R88" s="785"/>
      <c r="S88" s="785"/>
      <c r="T88" s="785"/>
      <c r="U88" s="785"/>
      <c r="V88" s="786"/>
      <c r="W88" s="37" t="s">
        <v>72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68"/>
      <c r="B89" s="768"/>
      <c r="C89" s="768"/>
      <c r="D89" s="768"/>
      <c r="E89" s="768"/>
      <c r="F89" s="768"/>
      <c r="G89" s="768"/>
      <c r="H89" s="768"/>
      <c r="I89" s="768"/>
      <c r="J89" s="768"/>
      <c r="K89" s="768"/>
      <c r="L89" s="768"/>
      <c r="M89" s="768"/>
      <c r="N89" s="768"/>
      <c r="O89" s="769"/>
      <c r="P89" s="788" t="s">
        <v>71</v>
      </c>
      <c r="Q89" s="785"/>
      <c r="R89" s="785"/>
      <c r="S89" s="785"/>
      <c r="T89" s="785"/>
      <c r="U89" s="785"/>
      <c r="V89" s="786"/>
      <c r="W89" s="37" t="s">
        <v>69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94" t="s">
        <v>73</v>
      </c>
      <c r="B90" s="768"/>
      <c r="C90" s="768"/>
      <c r="D90" s="768"/>
      <c r="E90" s="768"/>
      <c r="F90" s="768"/>
      <c r="G90" s="768"/>
      <c r="H90" s="768"/>
      <c r="I90" s="768"/>
      <c r="J90" s="768"/>
      <c r="K90" s="768"/>
      <c r="L90" s="768"/>
      <c r="M90" s="768"/>
      <c r="N90" s="768"/>
      <c r="O90" s="768"/>
      <c r="P90" s="768"/>
      <c r="Q90" s="768"/>
      <c r="R90" s="768"/>
      <c r="S90" s="768"/>
      <c r="T90" s="768"/>
      <c r="U90" s="768"/>
      <c r="V90" s="768"/>
      <c r="W90" s="768"/>
      <c r="X90" s="768"/>
      <c r="Y90" s="768"/>
      <c r="Z90" s="768"/>
      <c r="AA90" s="757"/>
      <c r="AB90" s="757"/>
      <c r="AC90" s="757"/>
    </row>
    <row r="91" spans="1:68" ht="27" customHeight="1" x14ac:dyDescent="0.25">
      <c r="A91" s="54" t="s">
        <v>195</v>
      </c>
      <c r="B91" s="54" t="s">
        <v>196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63" t="s">
        <v>197</v>
      </c>
      <c r="Q91" s="771"/>
      <c r="R91" s="771"/>
      <c r="S91" s="771"/>
      <c r="T91" s="772"/>
      <c r="U91" s="34"/>
      <c r="V91" s="34"/>
      <c r="W91" s="35" t="s">
        <v>69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1142" t="s">
        <v>201</v>
      </c>
      <c r="Q92" s="771"/>
      <c r="R92" s="771"/>
      <c r="S92" s="771"/>
      <c r="T92" s="772"/>
      <c r="U92" s="34"/>
      <c r="V92" s="34"/>
      <c r="W92" s="35" t="s">
        <v>69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203</v>
      </c>
      <c r="B93" s="54" t="s">
        <v>204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926" t="s">
        <v>205</v>
      </c>
      <c r="Q93" s="771"/>
      <c r="R93" s="771"/>
      <c r="S93" s="771"/>
      <c r="T93" s="772"/>
      <c r="U93" s="34"/>
      <c r="V93" s="34"/>
      <c r="W93" s="35" t="s">
        <v>69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207</v>
      </c>
      <c r="B94" s="54" t="s">
        <v>208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1149" t="s">
        <v>209</v>
      </c>
      <c r="Q94" s="771"/>
      <c r="R94" s="771"/>
      <c r="S94" s="771"/>
      <c r="T94" s="772"/>
      <c r="U94" s="34"/>
      <c r="V94" s="34"/>
      <c r="W94" s="35" t="s">
        <v>69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202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11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71"/>
      <c r="R95" s="771"/>
      <c r="S95" s="771"/>
      <c r="T95" s="772"/>
      <c r="U95" s="34"/>
      <c r="V95" s="34"/>
      <c r="W95" s="35" t="s">
        <v>69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206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212</v>
      </c>
      <c r="B96" s="54" t="s">
        <v>213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97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71"/>
      <c r="R96" s="771"/>
      <c r="S96" s="771"/>
      <c r="T96" s="772"/>
      <c r="U96" s="34"/>
      <c r="V96" s="34"/>
      <c r="W96" s="35" t="s">
        <v>69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67"/>
      <c r="B97" s="768"/>
      <c r="C97" s="768"/>
      <c r="D97" s="768"/>
      <c r="E97" s="768"/>
      <c r="F97" s="768"/>
      <c r="G97" s="768"/>
      <c r="H97" s="768"/>
      <c r="I97" s="768"/>
      <c r="J97" s="768"/>
      <c r="K97" s="768"/>
      <c r="L97" s="768"/>
      <c r="M97" s="768"/>
      <c r="N97" s="768"/>
      <c r="O97" s="769"/>
      <c r="P97" s="788" t="s">
        <v>71</v>
      </c>
      <c r="Q97" s="785"/>
      <c r="R97" s="785"/>
      <c r="S97" s="785"/>
      <c r="T97" s="785"/>
      <c r="U97" s="785"/>
      <c r="V97" s="786"/>
      <c r="W97" s="37" t="s">
        <v>72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68"/>
      <c r="B98" s="768"/>
      <c r="C98" s="768"/>
      <c r="D98" s="768"/>
      <c r="E98" s="768"/>
      <c r="F98" s="768"/>
      <c r="G98" s="768"/>
      <c r="H98" s="768"/>
      <c r="I98" s="768"/>
      <c r="J98" s="768"/>
      <c r="K98" s="768"/>
      <c r="L98" s="768"/>
      <c r="M98" s="768"/>
      <c r="N98" s="768"/>
      <c r="O98" s="769"/>
      <c r="P98" s="788" t="s">
        <v>71</v>
      </c>
      <c r="Q98" s="785"/>
      <c r="R98" s="785"/>
      <c r="S98" s="785"/>
      <c r="T98" s="785"/>
      <c r="U98" s="785"/>
      <c r="V98" s="786"/>
      <c r="W98" s="37" t="s">
        <v>69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94" t="s">
        <v>214</v>
      </c>
      <c r="B99" s="768"/>
      <c r="C99" s="768"/>
      <c r="D99" s="768"/>
      <c r="E99" s="768"/>
      <c r="F99" s="768"/>
      <c r="G99" s="768"/>
      <c r="H99" s="768"/>
      <c r="I99" s="768"/>
      <c r="J99" s="768"/>
      <c r="K99" s="768"/>
      <c r="L99" s="768"/>
      <c r="M99" s="768"/>
      <c r="N99" s="768"/>
      <c r="O99" s="768"/>
      <c r="P99" s="768"/>
      <c r="Q99" s="768"/>
      <c r="R99" s="768"/>
      <c r="S99" s="768"/>
      <c r="T99" s="768"/>
      <c r="U99" s="768"/>
      <c r="V99" s="768"/>
      <c r="W99" s="768"/>
      <c r="X99" s="768"/>
      <c r="Y99" s="768"/>
      <c r="Z99" s="768"/>
      <c r="AA99" s="757"/>
      <c r="AB99" s="757"/>
      <c r="AC99" s="757"/>
    </row>
    <row r="100" spans="1:68" ht="37.5" customHeight="1" x14ac:dyDescent="0.25">
      <c r="A100" s="54" t="s">
        <v>215</v>
      </c>
      <c r="B100" s="54" t="s">
        <v>216</v>
      </c>
      <c r="C100" s="31">
        <v>4301060366</v>
      </c>
      <c r="D100" s="765">
        <v>4680115881532</v>
      </c>
      <c r="E100" s="766"/>
      <c r="F100" s="760">
        <v>1.3</v>
      </c>
      <c r="G100" s="32">
        <v>6</v>
      </c>
      <c r="H100" s="760">
        <v>7.8</v>
      </c>
      <c r="I100" s="760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11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71"/>
      <c r="R100" s="771"/>
      <c r="S100" s="771"/>
      <c r="T100" s="772"/>
      <c r="U100" s="34"/>
      <c r="V100" s="34"/>
      <c r="W100" s="35" t="s">
        <v>69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215</v>
      </c>
      <c r="B101" s="54" t="s">
        <v>218</v>
      </c>
      <c r="C101" s="31">
        <v>4301060371</v>
      </c>
      <c r="D101" s="765">
        <v>4680115881532</v>
      </c>
      <c r="E101" s="766"/>
      <c r="F101" s="760">
        <v>1.4</v>
      </c>
      <c r="G101" s="32">
        <v>6</v>
      </c>
      <c r="H101" s="760">
        <v>8.4</v>
      </c>
      <c r="I101" s="760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8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71"/>
      <c r="R101" s="771"/>
      <c r="S101" s="771"/>
      <c r="T101" s="772"/>
      <c r="U101" s="34"/>
      <c r="V101" s="34"/>
      <c r="W101" s="35" t="s">
        <v>69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219</v>
      </c>
      <c r="B102" s="54" t="s">
        <v>220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87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71"/>
      <c r="R102" s="771"/>
      <c r="S102" s="771"/>
      <c r="T102" s="772"/>
      <c r="U102" s="34"/>
      <c r="V102" s="34"/>
      <c r="W102" s="35" t="s">
        <v>69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221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67"/>
      <c r="B103" s="768"/>
      <c r="C103" s="768"/>
      <c r="D103" s="768"/>
      <c r="E103" s="768"/>
      <c r="F103" s="768"/>
      <c r="G103" s="768"/>
      <c r="H103" s="768"/>
      <c r="I103" s="768"/>
      <c r="J103" s="768"/>
      <c r="K103" s="768"/>
      <c r="L103" s="768"/>
      <c r="M103" s="768"/>
      <c r="N103" s="768"/>
      <c r="O103" s="769"/>
      <c r="P103" s="788" t="s">
        <v>71</v>
      </c>
      <c r="Q103" s="785"/>
      <c r="R103" s="785"/>
      <c r="S103" s="785"/>
      <c r="T103" s="785"/>
      <c r="U103" s="785"/>
      <c r="V103" s="786"/>
      <c r="W103" s="37" t="s">
        <v>72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68"/>
      <c r="B104" s="768"/>
      <c r="C104" s="768"/>
      <c r="D104" s="768"/>
      <c r="E104" s="768"/>
      <c r="F104" s="768"/>
      <c r="G104" s="768"/>
      <c r="H104" s="768"/>
      <c r="I104" s="768"/>
      <c r="J104" s="768"/>
      <c r="K104" s="768"/>
      <c r="L104" s="768"/>
      <c r="M104" s="768"/>
      <c r="N104" s="768"/>
      <c r="O104" s="769"/>
      <c r="P104" s="788" t="s">
        <v>71</v>
      </c>
      <c r="Q104" s="785"/>
      <c r="R104" s="785"/>
      <c r="S104" s="785"/>
      <c r="T104" s="785"/>
      <c r="U104" s="785"/>
      <c r="V104" s="786"/>
      <c r="W104" s="37" t="s">
        <v>69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90" t="s">
        <v>222</v>
      </c>
      <c r="B105" s="768"/>
      <c r="C105" s="768"/>
      <c r="D105" s="768"/>
      <c r="E105" s="768"/>
      <c r="F105" s="768"/>
      <c r="G105" s="768"/>
      <c r="H105" s="768"/>
      <c r="I105" s="768"/>
      <c r="J105" s="768"/>
      <c r="K105" s="768"/>
      <c r="L105" s="768"/>
      <c r="M105" s="768"/>
      <c r="N105" s="768"/>
      <c r="O105" s="768"/>
      <c r="P105" s="768"/>
      <c r="Q105" s="768"/>
      <c r="R105" s="768"/>
      <c r="S105" s="768"/>
      <c r="T105" s="768"/>
      <c r="U105" s="768"/>
      <c r="V105" s="768"/>
      <c r="W105" s="768"/>
      <c r="X105" s="768"/>
      <c r="Y105" s="768"/>
      <c r="Z105" s="768"/>
      <c r="AA105" s="756"/>
      <c r="AB105" s="756"/>
      <c r="AC105" s="756"/>
    </row>
    <row r="106" spans="1:68" ht="14.25" customHeight="1" x14ac:dyDescent="0.25">
      <c r="A106" s="794" t="s">
        <v>114</v>
      </c>
      <c r="B106" s="768"/>
      <c r="C106" s="768"/>
      <c r="D106" s="768"/>
      <c r="E106" s="768"/>
      <c r="F106" s="768"/>
      <c r="G106" s="768"/>
      <c r="H106" s="768"/>
      <c r="I106" s="768"/>
      <c r="J106" s="768"/>
      <c r="K106" s="768"/>
      <c r="L106" s="768"/>
      <c r="M106" s="768"/>
      <c r="N106" s="768"/>
      <c r="O106" s="768"/>
      <c r="P106" s="768"/>
      <c r="Q106" s="768"/>
      <c r="R106" s="768"/>
      <c r="S106" s="768"/>
      <c r="T106" s="768"/>
      <c r="U106" s="768"/>
      <c r="V106" s="768"/>
      <c r="W106" s="768"/>
      <c r="X106" s="768"/>
      <c r="Y106" s="768"/>
      <c r="Z106" s="768"/>
      <c r="AA106" s="757"/>
      <c r="AB106" s="757"/>
      <c r="AC106" s="757"/>
    </row>
    <row r="107" spans="1:68" ht="27" customHeight="1" x14ac:dyDescent="0.25">
      <c r="A107" s="54" t="s">
        <v>223</v>
      </c>
      <c r="B107" s="54" t="s">
        <v>224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117</v>
      </c>
      <c r="L107" s="32"/>
      <c r="M107" s="33" t="s">
        <v>154</v>
      </c>
      <c r="N107" s="33"/>
      <c r="O107" s="32">
        <v>50</v>
      </c>
      <c r="P107" s="8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71"/>
      <c r="R107" s="771"/>
      <c r="S107" s="771"/>
      <c r="T107" s="772"/>
      <c r="U107" s="34"/>
      <c r="V107" s="34"/>
      <c r="W107" s="35" t="s">
        <v>69</v>
      </c>
      <c r="X107" s="761">
        <v>9</v>
      </c>
      <c r="Y107" s="762">
        <f>IFERROR(IF(X107="",0,CEILING((X107/$H107),1)*$H107),"")</f>
        <v>10.8</v>
      </c>
      <c r="Z107" s="36">
        <f>IFERROR(IF(Y107=0,"",ROUNDUP(Y107/H107,0)*0.02175),"")</f>
        <v>2.1749999999999999E-2</v>
      </c>
      <c r="AA107" s="56"/>
      <c r="AB107" s="57"/>
      <c r="AC107" s="165" t="s">
        <v>225</v>
      </c>
      <c r="AG107" s="64"/>
      <c r="AJ107" s="68"/>
      <c r="AK107" s="68">
        <v>0</v>
      </c>
      <c r="BB107" s="166" t="s">
        <v>1</v>
      </c>
      <c r="BM107" s="64">
        <f>IFERROR(X107*I107/H107,"0")</f>
        <v>9.3999999999999986</v>
      </c>
      <c r="BN107" s="64">
        <f>IFERROR(Y107*I107/H107,"0")</f>
        <v>11.28</v>
      </c>
      <c r="BO107" s="64">
        <f>IFERROR(1/J107*(X107/H107),"0")</f>
        <v>1.4880952380952378E-2</v>
      </c>
      <c r="BP107" s="64">
        <f>IFERROR(1/J107*(Y107/H107),"0")</f>
        <v>1.7857142857142856E-2</v>
      </c>
    </row>
    <row r="108" spans="1:68" ht="27" customHeight="1" x14ac:dyDescent="0.25">
      <c r="A108" s="54" t="s">
        <v>226</v>
      </c>
      <c r="B108" s="54" t="s">
        <v>227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94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71"/>
      <c r="R108" s="771"/>
      <c r="S108" s="771"/>
      <c r="T108" s="772"/>
      <c r="U108" s="34"/>
      <c r="V108" s="34"/>
      <c r="W108" s="35" t="s">
        <v>69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76</v>
      </c>
      <c r="L109" s="32"/>
      <c r="M109" s="33" t="s">
        <v>154</v>
      </c>
      <c r="N109" s="33"/>
      <c r="O109" s="32">
        <v>50</v>
      </c>
      <c r="P109" s="9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71"/>
      <c r="R109" s="771"/>
      <c r="S109" s="771"/>
      <c r="T109" s="772"/>
      <c r="U109" s="34"/>
      <c r="V109" s="34"/>
      <c r="W109" s="35" t="s">
        <v>69</v>
      </c>
      <c r="X109" s="761">
        <v>45</v>
      </c>
      <c r="Y109" s="762">
        <f>IFERROR(IF(X109="",0,CEILING((X109/$H109),1)*$H109),"")</f>
        <v>45</v>
      </c>
      <c r="Z109" s="36">
        <f>IFERROR(IF(Y109=0,"",ROUNDUP(Y109/H109,0)*0.00902),"")</f>
        <v>9.0200000000000002E-2</v>
      </c>
      <c r="AA109" s="56"/>
      <c r="AB109" s="57"/>
      <c r="AC109" s="169" t="s">
        <v>228</v>
      </c>
      <c r="AG109" s="64"/>
      <c r="AJ109" s="68"/>
      <c r="AK109" s="68">
        <v>0</v>
      </c>
      <c r="BB109" s="170" t="s">
        <v>1</v>
      </c>
      <c r="BM109" s="64">
        <f>IFERROR(X109*I109/H109,"0")</f>
        <v>47.099999999999994</v>
      </c>
      <c r="BN109" s="64">
        <f>IFERROR(Y109*I109/H109,"0")</f>
        <v>47.099999999999994</v>
      </c>
      <c r="BO109" s="64">
        <f>IFERROR(1/J109*(X109/H109),"0")</f>
        <v>7.575757575757576E-2</v>
      </c>
      <c r="BP109" s="64">
        <f>IFERROR(1/J109*(Y109/H109),"0")</f>
        <v>7.575757575757576E-2</v>
      </c>
    </row>
    <row r="110" spans="1:68" ht="27" customHeight="1" x14ac:dyDescent="0.25">
      <c r="A110" s="54" t="s">
        <v>231</v>
      </c>
      <c r="B110" s="54" t="s">
        <v>232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76</v>
      </c>
      <c r="L110" s="32"/>
      <c r="M110" s="33" t="s">
        <v>154</v>
      </c>
      <c r="N110" s="33"/>
      <c r="O110" s="32">
        <v>50</v>
      </c>
      <c r="P110" s="83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71"/>
      <c r="R110" s="771"/>
      <c r="S110" s="771"/>
      <c r="T110" s="772"/>
      <c r="U110" s="34"/>
      <c r="V110" s="34"/>
      <c r="W110" s="35" t="s">
        <v>69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67"/>
      <c r="B111" s="768"/>
      <c r="C111" s="768"/>
      <c r="D111" s="768"/>
      <c r="E111" s="768"/>
      <c r="F111" s="768"/>
      <c r="G111" s="768"/>
      <c r="H111" s="768"/>
      <c r="I111" s="768"/>
      <c r="J111" s="768"/>
      <c r="K111" s="768"/>
      <c r="L111" s="768"/>
      <c r="M111" s="768"/>
      <c r="N111" s="768"/>
      <c r="O111" s="769"/>
      <c r="P111" s="788" t="s">
        <v>71</v>
      </c>
      <c r="Q111" s="785"/>
      <c r="R111" s="785"/>
      <c r="S111" s="785"/>
      <c r="T111" s="785"/>
      <c r="U111" s="785"/>
      <c r="V111" s="786"/>
      <c r="W111" s="37" t="s">
        <v>72</v>
      </c>
      <c r="X111" s="763">
        <f>IFERROR(X107/H107,"0")+IFERROR(X108/H108,"0")+IFERROR(X109/H109,"0")+IFERROR(X110/H110,"0")</f>
        <v>10.833333333333334</v>
      </c>
      <c r="Y111" s="763">
        <f>IFERROR(Y107/H107,"0")+IFERROR(Y108/H108,"0")+IFERROR(Y109/H109,"0")+IFERROR(Y110/H110,"0")</f>
        <v>11</v>
      </c>
      <c r="Z111" s="763">
        <f>IFERROR(IF(Z107="",0,Z107),"0")+IFERROR(IF(Z108="",0,Z108),"0")+IFERROR(IF(Z109="",0,Z109),"0")+IFERROR(IF(Z110="",0,Z110),"0")</f>
        <v>0.11194999999999999</v>
      </c>
      <c r="AA111" s="764"/>
      <c r="AB111" s="764"/>
      <c r="AC111" s="764"/>
    </row>
    <row r="112" spans="1:68" x14ac:dyDescent="0.2">
      <c r="A112" s="768"/>
      <c r="B112" s="768"/>
      <c r="C112" s="768"/>
      <c r="D112" s="768"/>
      <c r="E112" s="768"/>
      <c r="F112" s="768"/>
      <c r="G112" s="768"/>
      <c r="H112" s="768"/>
      <c r="I112" s="768"/>
      <c r="J112" s="768"/>
      <c r="K112" s="768"/>
      <c r="L112" s="768"/>
      <c r="M112" s="768"/>
      <c r="N112" s="768"/>
      <c r="O112" s="769"/>
      <c r="P112" s="788" t="s">
        <v>71</v>
      </c>
      <c r="Q112" s="785"/>
      <c r="R112" s="785"/>
      <c r="S112" s="785"/>
      <c r="T112" s="785"/>
      <c r="U112" s="785"/>
      <c r="V112" s="786"/>
      <c r="W112" s="37" t="s">
        <v>69</v>
      </c>
      <c r="X112" s="763">
        <f>IFERROR(SUM(X107:X110),"0")</f>
        <v>54</v>
      </c>
      <c r="Y112" s="763">
        <f>IFERROR(SUM(Y107:Y110),"0")</f>
        <v>55.8</v>
      </c>
      <c r="Z112" s="37"/>
      <c r="AA112" s="764"/>
      <c r="AB112" s="764"/>
      <c r="AC112" s="764"/>
    </row>
    <row r="113" spans="1:68" ht="14.25" customHeight="1" x14ac:dyDescent="0.25">
      <c r="A113" s="794" t="s">
        <v>73</v>
      </c>
      <c r="B113" s="768"/>
      <c r="C113" s="768"/>
      <c r="D113" s="768"/>
      <c r="E113" s="768"/>
      <c r="F113" s="768"/>
      <c r="G113" s="768"/>
      <c r="H113" s="768"/>
      <c r="I113" s="768"/>
      <c r="J113" s="768"/>
      <c r="K113" s="768"/>
      <c r="L113" s="768"/>
      <c r="M113" s="768"/>
      <c r="N113" s="768"/>
      <c r="O113" s="768"/>
      <c r="P113" s="768"/>
      <c r="Q113" s="768"/>
      <c r="R113" s="768"/>
      <c r="S113" s="768"/>
      <c r="T113" s="768"/>
      <c r="U113" s="768"/>
      <c r="V113" s="768"/>
      <c r="W113" s="768"/>
      <c r="X113" s="768"/>
      <c r="Y113" s="768"/>
      <c r="Z113" s="768"/>
      <c r="AA113" s="757"/>
      <c r="AB113" s="757"/>
      <c r="AC113" s="757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8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71"/>
      <c r="R114" s="771"/>
      <c r="S114" s="771"/>
      <c r="T114" s="772"/>
      <c r="U114" s="34"/>
      <c r="V114" s="34"/>
      <c r="W114" s="35" t="s">
        <v>69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71"/>
      <c r="R115" s="771"/>
      <c r="S115" s="771"/>
      <c r="T115" s="772"/>
      <c r="U115" s="34"/>
      <c r="V115" s="34"/>
      <c r="W115" s="35" t="s">
        <v>69</v>
      </c>
      <c r="X115" s="761">
        <v>22</v>
      </c>
      <c r="Y115" s="762">
        <f>IFERROR(IF(X115="",0,CEILING((X115/$H115),1)*$H115),"")</f>
        <v>25.200000000000003</v>
      </c>
      <c r="Z115" s="36">
        <f>IFERROR(IF(Y115=0,"",ROUNDUP(Y115/H115,0)*0.02175),"")</f>
        <v>6.5250000000000002E-2</v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>IFERROR(X115*I115/H115,"0")</f>
        <v>23.477142857142855</v>
      </c>
      <c r="BN115" s="64">
        <f>IFERROR(Y115*I115/H115,"0")</f>
        <v>26.892000000000003</v>
      </c>
      <c r="BO115" s="64">
        <f>IFERROR(1/J115*(X115/H115),"0")</f>
        <v>4.6768707482993194E-2</v>
      </c>
      <c r="BP115" s="64">
        <f>IFERROR(1/J115*(Y115/H115),"0")</f>
        <v>5.3571428571428568E-2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76</v>
      </c>
      <c r="L116" s="32"/>
      <c r="M116" s="33" t="s">
        <v>121</v>
      </c>
      <c r="N116" s="33"/>
      <c r="O116" s="32">
        <v>45</v>
      </c>
      <c r="P116" s="11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71"/>
      <c r="R116" s="771"/>
      <c r="S116" s="771"/>
      <c r="T116" s="772"/>
      <c r="U116" s="34"/>
      <c r="V116" s="34"/>
      <c r="W116" s="35" t="s">
        <v>69</v>
      </c>
      <c r="X116" s="761">
        <v>20</v>
      </c>
      <c r="Y116" s="762">
        <f>IFERROR(IF(X116="",0,CEILING((X116/$H116),1)*$H116),"")</f>
        <v>21.6</v>
      </c>
      <c r="Z116" s="36">
        <f>IFERROR(IF(Y116=0,"",ROUNDUP(Y116/H116,0)*0.00753),"")</f>
        <v>6.0240000000000002E-2</v>
      </c>
      <c r="AA116" s="56"/>
      <c r="AB116" s="57"/>
      <c r="AC116" s="177" t="s">
        <v>240</v>
      </c>
      <c r="AG116" s="64"/>
      <c r="AJ116" s="68"/>
      <c r="AK116" s="68">
        <v>0</v>
      </c>
      <c r="BB116" s="178" t="s">
        <v>1</v>
      </c>
      <c r="BM116" s="64">
        <f>IFERROR(X116*I116/H116,"0")</f>
        <v>22.014814814814812</v>
      </c>
      <c r="BN116" s="64">
        <f>IFERROR(Y116*I116/H116,"0")</f>
        <v>23.776</v>
      </c>
      <c r="BO116" s="64">
        <f>IFERROR(1/J116*(X116/H116),"0")</f>
        <v>4.7483380816714146E-2</v>
      </c>
      <c r="BP116" s="64">
        <f>IFERROR(1/J116*(Y116/H116),"0")</f>
        <v>5.128205128205128E-2</v>
      </c>
    </row>
    <row r="117" spans="1:68" ht="27" customHeight="1" x14ac:dyDescent="0.25">
      <c r="A117" s="54" t="s">
        <v>241</v>
      </c>
      <c r="B117" s="54" t="s">
        <v>242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10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71"/>
      <c r="R117" s="771"/>
      <c r="S117" s="771"/>
      <c r="T117" s="772"/>
      <c r="U117" s="34"/>
      <c r="V117" s="34"/>
      <c r="W117" s="35" t="s">
        <v>69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243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244</v>
      </c>
      <c r="B118" s="54" t="s">
        <v>245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10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71"/>
      <c r="R118" s="771"/>
      <c r="S118" s="771"/>
      <c r="T118" s="772"/>
      <c r="U118" s="34"/>
      <c r="V118" s="34"/>
      <c r="W118" s="35" t="s">
        <v>69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67"/>
      <c r="B119" s="768"/>
      <c r="C119" s="768"/>
      <c r="D119" s="768"/>
      <c r="E119" s="768"/>
      <c r="F119" s="768"/>
      <c r="G119" s="768"/>
      <c r="H119" s="768"/>
      <c r="I119" s="768"/>
      <c r="J119" s="768"/>
      <c r="K119" s="768"/>
      <c r="L119" s="768"/>
      <c r="M119" s="768"/>
      <c r="N119" s="768"/>
      <c r="O119" s="769"/>
      <c r="P119" s="788" t="s">
        <v>71</v>
      </c>
      <c r="Q119" s="785"/>
      <c r="R119" s="785"/>
      <c r="S119" s="785"/>
      <c r="T119" s="785"/>
      <c r="U119" s="785"/>
      <c r="V119" s="786"/>
      <c r="W119" s="37" t="s">
        <v>72</v>
      </c>
      <c r="X119" s="763">
        <f>IFERROR(X114/H114,"0")+IFERROR(X115/H115,"0")+IFERROR(X116/H116,"0")+IFERROR(X117/H117,"0")+IFERROR(X118/H118,"0")</f>
        <v>10.026455026455025</v>
      </c>
      <c r="Y119" s="763">
        <f>IFERROR(Y114/H114,"0")+IFERROR(Y115/H115,"0")+IFERROR(Y116/H116,"0")+IFERROR(Y117/H117,"0")+IFERROR(Y118/H118,"0")</f>
        <v>11</v>
      </c>
      <c r="Z119" s="763">
        <f>IFERROR(IF(Z114="",0,Z114),"0")+IFERROR(IF(Z115="",0,Z115),"0")+IFERROR(IF(Z116="",0,Z116),"0")+IFERROR(IF(Z117="",0,Z117),"0")+IFERROR(IF(Z118="",0,Z118),"0")</f>
        <v>0.12548999999999999</v>
      </c>
      <c r="AA119" s="764"/>
      <c r="AB119" s="764"/>
      <c r="AC119" s="764"/>
    </row>
    <row r="120" spans="1:68" x14ac:dyDescent="0.2">
      <c r="A120" s="768"/>
      <c r="B120" s="768"/>
      <c r="C120" s="768"/>
      <c r="D120" s="768"/>
      <c r="E120" s="768"/>
      <c r="F120" s="768"/>
      <c r="G120" s="768"/>
      <c r="H120" s="768"/>
      <c r="I120" s="768"/>
      <c r="J120" s="768"/>
      <c r="K120" s="768"/>
      <c r="L120" s="768"/>
      <c r="M120" s="768"/>
      <c r="N120" s="768"/>
      <c r="O120" s="769"/>
      <c r="P120" s="788" t="s">
        <v>71</v>
      </c>
      <c r="Q120" s="785"/>
      <c r="R120" s="785"/>
      <c r="S120" s="785"/>
      <c r="T120" s="785"/>
      <c r="U120" s="785"/>
      <c r="V120" s="786"/>
      <c r="W120" s="37" t="s">
        <v>69</v>
      </c>
      <c r="X120" s="763">
        <f>IFERROR(SUM(X114:X118),"0")</f>
        <v>42</v>
      </c>
      <c r="Y120" s="763">
        <f>IFERROR(SUM(Y114:Y118),"0")</f>
        <v>46.800000000000004</v>
      </c>
      <c r="Z120" s="37"/>
      <c r="AA120" s="764"/>
      <c r="AB120" s="764"/>
      <c r="AC120" s="764"/>
    </row>
    <row r="121" spans="1:68" ht="16.5" customHeight="1" x14ac:dyDescent="0.25">
      <c r="A121" s="790" t="s">
        <v>247</v>
      </c>
      <c r="B121" s="768"/>
      <c r="C121" s="768"/>
      <c r="D121" s="768"/>
      <c r="E121" s="768"/>
      <c r="F121" s="768"/>
      <c r="G121" s="768"/>
      <c r="H121" s="768"/>
      <c r="I121" s="768"/>
      <c r="J121" s="768"/>
      <c r="K121" s="768"/>
      <c r="L121" s="768"/>
      <c r="M121" s="768"/>
      <c r="N121" s="768"/>
      <c r="O121" s="768"/>
      <c r="P121" s="768"/>
      <c r="Q121" s="768"/>
      <c r="R121" s="768"/>
      <c r="S121" s="768"/>
      <c r="T121" s="768"/>
      <c r="U121" s="768"/>
      <c r="V121" s="768"/>
      <c r="W121" s="768"/>
      <c r="X121" s="768"/>
      <c r="Y121" s="768"/>
      <c r="Z121" s="768"/>
      <c r="AA121" s="756"/>
      <c r="AB121" s="756"/>
      <c r="AC121" s="756"/>
    </row>
    <row r="122" spans="1:68" ht="14.25" customHeight="1" x14ac:dyDescent="0.25">
      <c r="A122" s="794" t="s">
        <v>114</v>
      </c>
      <c r="B122" s="768"/>
      <c r="C122" s="768"/>
      <c r="D122" s="768"/>
      <c r="E122" s="768"/>
      <c r="F122" s="768"/>
      <c r="G122" s="768"/>
      <c r="H122" s="768"/>
      <c r="I122" s="768"/>
      <c r="J122" s="768"/>
      <c r="K122" s="768"/>
      <c r="L122" s="768"/>
      <c r="M122" s="768"/>
      <c r="N122" s="768"/>
      <c r="O122" s="768"/>
      <c r="P122" s="768"/>
      <c r="Q122" s="768"/>
      <c r="R122" s="768"/>
      <c r="S122" s="768"/>
      <c r="T122" s="768"/>
      <c r="U122" s="768"/>
      <c r="V122" s="768"/>
      <c r="W122" s="768"/>
      <c r="X122" s="768"/>
      <c r="Y122" s="768"/>
      <c r="Z122" s="768"/>
      <c r="AA122" s="757"/>
      <c r="AB122" s="757"/>
      <c r="AC122" s="757"/>
    </row>
    <row r="123" spans="1:68" ht="27" customHeight="1" x14ac:dyDescent="0.25">
      <c r="A123" s="54" t="s">
        <v>248</v>
      </c>
      <c r="B123" s="54" t="s">
        <v>249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117</v>
      </c>
      <c r="L123" s="32"/>
      <c r="M123" s="33" t="s">
        <v>118</v>
      </c>
      <c r="N123" s="33"/>
      <c r="O123" s="32">
        <v>50</v>
      </c>
      <c r="P123" s="8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71"/>
      <c r="R123" s="771"/>
      <c r="S123" s="771"/>
      <c r="T123" s="772"/>
      <c r="U123" s="34"/>
      <c r="V123" s="34"/>
      <c r="W123" s="35" t="s">
        <v>69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250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248</v>
      </c>
      <c r="B124" s="54" t="s">
        <v>251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78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71"/>
      <c r="R124" s="771"/>
      <c r="S124" s="771"/>
      <c r="T124" s="772"/>
      <c r="U124" s="34"/>
      <c r="V124" s="34"/>
      <c r="W124" s="35" t="s">
        <v>69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8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71"/>
      <c r="R125" s="771"/>
      <c r="S125" s="771"/>
      <c r="T125" s="772"/>
      <c r="U125" s="34"/>
      <c r="V125" s="34"/>
      <c r="W125" s="35" t="s">
        <v>69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250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76</v>
      </c>
      <c r="L126" s="32"/>
      <c r="M126" s="33" t="s">
        <v>121</v>
      </c>
      <c r="N126" s="33"/>
      <c r="O126" s="32">
        <v>50</v>
      </c>
      <c r="P126" s="79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71"/>
      <c r="R126" s="771"/>
      <c r="S126" s="771"/>
      <c r="T126" s="772"/>
      <c r="U126" s="34"/>
      <c r="V126" s="34"/>
      <c r="W126" s="35" t="s">
        <v>69</v>
      </c>
      <c r="X126" s="761">
        <v>68</v>
      </c>
      <c r="Y126" s="762">
        <f>IFERROR(IF(X126="",0,CEILING((X126/$H126),1)*$H126),"")</f>
        <v>72</v>
      </c>
      <c r="Z126" s="36">
        <f>IFERROR(IF(Y126=0,"",ROUNDUP(Y126/H126,0)*0.00902),"")</f>
        <v>0.14432</v>
      </c>
      <c r="AA126" s="56"/>
      <c r="AB126" s="57"/>
      <c r="AC126" s="189" t="s">
        <v>250</v>
      </c>
      <c r="AG126" s="64"/>
      <c r="AJ126" s="68"/>
      <c r="AK126" s="68">
        <v>0</v>
      </c>
      <c r="BB126" s="190" t="s">
        <v>1</v>
      </c>
      <c r="BM126" s="64">
        <f>IFERROR(X126*I126/H126,"0")</f>
        <v>71.173333333333332</v>
      </c>
      <c r="BN126" s="64">
        <f>IFERROR(Y126*I126/H126,"0")</f>
        <v>75.36</v>
      </c>
      <c r="BO126" s="64">
        <f>IFERROR(1/J126*(X126/H126),"0")</f>
        <v>0.11447811447811448</v>
      </c>
      <c r="BP126" s="64">
        <f>IFERROR(1/J126*(Y126/H126),"0")</f>
        <v>0.12121212121212122</v>
      </c>
    </row>
    <row r="127" spans="1:68" ht="27" customHeight="1" x14ac:dyDescent="0.25">
      <c r="A127" s="54" t="s">
        <v>257</v>
      </c>
      <c r="B127" s="54" t="s">
        <v>258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85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71"/>
      <c r="R127" s="771"/>
      <c r="S127" s="771"/>
      <c r="T127" s="772"/>
      <c r="U127" s="34"/>
      <c r="V127" s="34"/>
      <c r="W127" s="35" t="s">
        <v>69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67"/>
      <c r="B128" s="768"/>
      <c r="C128" s="768"/>
      <c r="D128" s="768"/>
      <c r="E128" s="768"/>
      <c r="F128" s="768"/>
      <c r="G128" s="768"/>
      <c r="H128" s="768"/>
      <c r="I128" s="768"/>
      <c r="J128" s="768"/>
      <c r="K128" s="768"/>
      <c r="L128" s="768"/>
      <c r="M128" s="768"/>
      <c r="N128" s="768"/>
      <c r="O128" s="769"/>
      <c r="P128" s="788" t="s">
        <v>71</v>
      </c>
      <c r="Q128" s="785"/>
      <c r="R128" s="785"/>
      <c r="S128" s="785"/>
      <c r="T128" s="785"/>
      <c r="U128" s="785"/>
      <c r="V128" s="786"/>
      <c r="W128" s="37" t="s">
        <v>72</v>
      </c>
      <c r="X128" s="763">
        <f>IFERROR(X123/H123,"0")+IFERROR(X124/H124,"0")+IFERROR(X125/H125,"0")+IFERROR(X126/H126,"0")+IFERROR(X127/H127,"0")</f>
        <v>15.111111111111111</v>
      </c>
      <c r="Y128" s="763">
        <f>IFERROR(Y123/H123,"0")+IFERROR(Y124/H124,"0")+IFERROR(Y125/H125,"0")+IFERROR(Y126/H126,"0")+IFERROR(Y127/H127,"0")</f>
        <v>16</v>
      </c>
      <c r="Z128" s="763">
        <f>IFERROR(IF(Z123="",0,Z123),"0")+IFERROR(IF(Z124="",0,Z124),"0")+IFERROR(IF(Z125="",0,Z125),"0")+IFERROR(IF(Z126="",0,Z126),"0")+IFERROR(IF(Z127="",0,Z127),"0")</f>
        <v>0.14432</v>
      </c>
      <c r="AA128" s="764"/>
      <c r="AB128" s="764"/>
      <c r="AC128" s="764"/>
    </row>
    <row r="129" spans="1:68" x14ac:dyDescent="0.2">
      <c r="A129" s="768"/>
      <c r="B129" s="768"/>
      <c r="C129" s="768"/>
      <c r="D129" s="768"/>
      <c r="E129" s="768"/>
      <c r="F129" s="768"/>
      <c r="G129" s="768"/>
      <c r="H129" s="768"/>
      <c r="I129" s="768"/>
      <c r="J129" s="768"/>
      <c r="K129" s="768"/>
      <c r="L129" s="768"/>
      <c r="M129" s="768"/>
      <c r="N129" s="768"/>
      <c r="O129" s="769"/>
      <c r="P129" s="788" t="s">
        <v>71</v>
      </c>
      <c r="Q129" s="785"/>
      <c r="R129" s="785"/>
      <c r="S129" s="785"/>
      <c r="T129" s="785"/>
      <c r="U129" s="785"/>
      <c r="V129" s="786"/>
      <c r="W129" s="37" t="s">
        <v>69</v>
      </c>
      <c r="X129" s="763">
        <f>IFERROR(SUM(X123:X127),"0")</f>
        <v>68</v>
      </c>
      <c r="Y129" s="763">
        <f>IFERROR(SUM(Y123:Y127),"0")</f>
        <v>72</v>
      </c>
      <c r="Z129" s="37"/>
      <c r="AA129" s="764"/>
      <c r="AB129" s="764"/>
      <c r="AC129" s="764"/>
    </row>
    <row r="130" spans="1:68" ht="14.25" customHeight="1" x14ac:dyDescent="0.25">
      <c r="A130" s="794" t="s">
        <v>168</v>
      </c>
      <c r="B130" s="768"/>
      <c r="C130" s="768"/>
      <c r="D130" s="768"/>
      <c r="E130" s="768"/>
      <c r="F130" s="768"/>
      <c r="G130" s="768"/>
      <c r="H130" s="768"/>
      <c r="I130" s="768"/>
      <c r="J130" s="768"/>
      <c r="K130" s="768"/>
      <c r="L130" s="768"/>
      <c r="M130" s="768"/>
      <c r="N130" s="768"/>
      <c r="O130" s="768"/>
      <c r="P130" s="768"/>
      <c r="Q130" s="768"/>
      <c r="R130" s="768"/>
      <c r="S130" s="768"/>
      <c r="T130" s="768"/>
      <c r="U130" s="768"/>
      <c r="V130" s="768"/>
      <c r="W130" s="768"/>
      <c r="X130" s="768"/>
      <c r="Y130" s="768"/>
      <c r="Z130" s="768"/>
      <c r="AA130" s="757"/>
      <c r="AB130" s="757"/>
      <c r="AC130" s="757"/>
    </row>
    <row r="131" spans="1:68" ht="16.5" customHeight="1" x14ac:dyDescent="0.25">
      <c r="A131" s="54" t="s">
        <v>259</v>
      </c>
      <c r="B131" s="54" t="s">
        <v>260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117</v>
      </c>
      <c r="L131" s="32"/>
      <c r="M131" s="33" t="s">
        <v>118</v>
      </c>
      <c r="N131" s="33"/>
      <c r="O131" s="32">
        <v>50</v>
      </c>
      <c r="P131" s="10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71"/>
      <c r="R131" s="771"/>
      <c r="S131" s="771"/>
      <c r="T131" s="772"/>
      <c r="U131" s="34"/>
      <c r="V131" s="34"/>
      <c r="W131" s="35" t="s">
        <v>69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259</v>
      </c>
      <c r="B132" s="54" t="s">
        <v>262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55</v>
      </c>
      <c r="P132" s="1092" t="s">
        <v>263</v>
      </c>
      <c r="Q132" s="771"/>
      <c r="R132" s="771"/>
      <c r="S132" s="771"/>
      <c r="T132" s="772"/>
      <c r="U132" s="34"/>
      <c r="V132" s="34"/>
      <c r="W132" s="35" t="s">
        <v>69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265</v>
      </c>
      <c r="B133" s="54" t="s">
        <v>266</v>
      </c>
      <c r="C133" s="31">
        <v>4301020346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67</v>
      </c>
      <c r="L133" s="32"/>
      <c r="M133" s="33" t="s">
        <v>118</v>
      </c>
      <c r="N133" s="33"/>
      <c r="O133" s="32">
        <v>55</v>
      </c>
      <c r="P133" s="857" t="s">
        <v>267</v>
      </c>
      <c r="Q133" s="771"/>
      <c r="R133" s="771"/>
      <c r="S133" s="771"/>
      <c r="T133" s="772"/>
      <c r="U133" s="34"/>
      <c r="V133" s="34"/>
      <c r="W133" s="35" t="s">
        <v>69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265</v>
      </c>
      <c r="B134" s="54" t="s">
        <v>268</v>
      </c>
      <c r="C134" s="31">
        <v>4301020258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50</v>
      </c>
      <c r="P134" s="97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71"/>
      <c r="R134" s="771"/>
      <c r="S134" s="771"/>
      <c r="T134" s="772"/>
      <c r="U134" s="34"/>
      <c r="V134" s="34"/>
      <c r="W134" s="35" t="s">
        <v>69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76</v>
      </c>
      <c r="L135" s="32"/>
      <c r="M135" s="33" t="s">
        <v>118</v>
      </c>
      <c r="N135" s="33"/>
      <c r="O135" s="32">
        <v>55</v>
      </c>
      <c r="P135" s="866" t="s">
        <v>271</v>
      </c>
      <c r="Q135" s="771"/>
      <c r="R135" s="771"/>
      <c r="S135" s="771"/>
      <c r="T135" s="772"/>
      <c r="U135" s="34"/>
      <c r="V135" s="34"/>
      <c r="W135" s="35" t="s">
        <v>69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264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67"/>
      <c r="B136" s="768"/>
      <c r="C136" s="768"/>
      <c r="D136" s="768"/>
      <c r="E136" s="768"/>
      <c r="F136" s="768"/>
      <c r="G136" s="768"/>
      <c r="H136" s="768"/>
      <c r="I136" s="768"/>
      <c r="J136" s="768"/>
      <c r="K136" s="768"/>
      <c r="L136" s="768"/>
      <c r="M136" s="768"/>
      <c r="N136" s="768"/>
      <c r="O136" s="769"/>
      <c r="P136" s="788" t="s">
        <v>71</v>
      </c>
      <c r="Q136" s="785"/>
      <c r="R136" s="785"/>
      <c r="S136" s="785"/>
      <c r="T136" s="785"/>
      <c r="U136" s="785"/>
      <c r="V136" s="786"/>
      <c r="W136" s="37" t="s">
        <v>72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68"/>
      <c r="B137" s="768"/>
      <c r="C137" s="768"/>
      <c r="D137" s="768"/>
      <c r="E137" s="768"/>
      <c r="F137" s="768"/>
      <c r="G137" s="768"/>
      <c r="H137" s="768"/>
      <c r="I137" s="768"/>
      <c r="J137" s="768"/>
      <c r="K137" s="768"/>
      <c r="L137" s="768"/>
      <c r="M137" s="768"/>
      <c r="N137" s="768"/>
      <c r="O137" s="769"/>
      <c r="P137" s="788" t="s">
        <v>71</v>
      </c>
      <c r="Q137" s="785"/>
      <c r="R137" s="785"/>
      <c r="S137" s="785"/>
      <c r="T137" s="785"/>
      <c r="U137" s="785"/>
      <c r="V137" s="786"/>
      <c r="W137" s="37" t="s">
        <v>69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94" t="s">
        <v>73</v>
      </c>
      <c r="B138" s="768"/>
      <c r="C138" s="768"/>
      <c r="D138" s="768"/>
      <c r="E138" s="768"/>
      <c r="F138" s="768"/>
      <c r="G138" s="768"/>
      <c r="H138" s="768"/>
      <c r="I138" s="768"/>
      <c r="J138" s="768"/>
      <c r="K138" s="768"/>
      <c r="L138" s="768"/>
      <c r="M138" s="768"/>
      <c r="N138" s="768"/>
      <c r="O138" s="768"/>
      <c r="P138" s="768"/>
      <c r="Q138" s="768"/>
      <c r="R138" s="768"/>
      <c r="S138" s="768"/>
      <c r="T138" s="768"/>
      <c r="U138" s="768"/>
      <c r="V138" s="768"/>
      <c r="W138" s="768"/>
      <c r="X138" s="768"/>
      <c r="Y138" s="768"/>
      <c r="Z138" s="768"/>
      <c r="AA138" s="757"/>
      <c r="AB138" s="757"/>
      <c r="AC138" s="757"/>
    </row>
    <row r="139" spans="1:68" ht="27" customHeight="1" x14ac:dyDescent="0.25">
      <c r="A139" s="54" t="s">
        <v>272</v>
      </c>
      <c r="B139" s="54" t="s">
        <v>273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8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71"/>
      <c r="R139" s="771"/>
      <c r="S139" s="771"/>
      <c r="T139" s="772"/>
      <c r="U139" s="34"/>
      <c r="V139" s="34"/>
      <c r="W139" s="35" t="s">
        <v>69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274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272</v>
      </c>
      <c r="B140" s="54" t="s">
        <v>275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102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71"/>
      <c r="R140" s="771"/>
      <c r="S140" s="771"/>
      <c r="T140" s="772"/>
      <c r="U140" s="34"/>
      <c r="V140" s="34"/>
      <c r="W140" s="35" t="s">
        <v>69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276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277</v>
      </c>
      <c r="B141" s="54" t="s">
        <v>278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117</v>
      </c>
      <c r="L141" s="32"/>
      <c r="M141" s="33" t="s">
        <v>121</v>
      </c>
      <c r="N141" s="33"/>
      <c r="O141" s="32">
        <v>45</v>
      </c>
      <c r="P141" s="983" t="s">
        <v>279</v>
      </c>
      <c r="Q141" s="771"/>
      <c r="R141" s="771"/>
      <c r="S141" s="771"/>
      <c r="T141" s="772"/>
      <c r="U141" s="34"/>
      <c r="V141" s="34"/>
      <c r="W141" s="35" t="s">
        <v>69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280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281</v>
      </c>
      <c r="B142" s="54" t="s">
        <v>282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107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71"/>
      <c r="R142" s="771"/>
      <c r="S142" s="771"/>
      <c r="T142" s="772"/>
      <c r="U142" s="34"/>
      <c r="V142" s="34"/>
      <c r="W142" s="35" t="s">
        <v>69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284</v>
      </c>
      <c r="B143" s="54" t="s">
        <v>285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99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71"/>
      <c r="R143" s="771"/>
      <c r="S143" s="771"/>
      <c r="T143" s="772"/>
      <c r="U143" s="34"/>
      <c r="V143" s="34"/>
      <c r="W143" s="35" t="s">
        <v>69</v>
      </c>
      <c r="X143" s="761">
        <v>18</v>
      </c>
      <c r="Y143" s="762">
        <f t="shared" si="26"/>
        <v>18.900000000000002</v>
      </c>
      <c r="Z143" s="36">
        <f>IFERROR(IF(Y143=0,"",ROUNDUP(Y143/H143,0)*0.00753),"")</f>
        <v>5.271E-2</v>
      </c>
      <c r="AA143" s="56"/>
      <c r="AB143" s="57"/>
      <c r="AC143" s="211" t="s">
        <v>283</v>
      </c>
      <c r="AG143" s="64"/>
      <c r="AJ143" s="68"/>
      <c r="AK143" s="68">
        <v>0</v>
      </c>
      <c r="BB143" s="212" t="s">
        <v>1</v>
      </c>
      <c r="BM143" s="64">
        <f t="shared" si="27"/>
        <v>19.813333333333333</v>
      </c>
      <c r="BN143" s="64">
        <f t="shared" si="28"/>
        <v>20.804000000000002</v>
      </c>
      <c r="BO143" s="64">
        <f t="shared" si="29"/>
        <v>4.2735042735042729E-2</v>
      </c>
      <c r="BP143" s="64">
        <f t="shared" si="30"/>
        <v>4.4871794871794872E-2</v>
      </c>
    </row>
    <row r="144" spans="1:68" ht="16.5" customHeight="1" x14ac:dyDescent="0.25">
      <c r="A144" s="54" t="s">
        <v>286</v>
      </c>
      <c r="B144" s="54" t="s">
        <v>287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76</v>
      </c>
      <c r="L144" s="32"/>
      <c r="M144" s="33" t="s">
        <v>121</v>
      </c>
      <c r="N144" s="33"/>
      <c r="O144" s="32">
        <v>45</v>
      </c>
      <c r="P144" s="118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71"/>
      <c r="R144" s="771"/>
      <c r="S144" s="771"/>
      <c r="T144" s="772"/>
      <c r="U144" s="34"/>
      <c r="V144" s="34"/>
      <c r="W144" s="35" t="s">
        <v>69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288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289</v>
      </c>
      <c r="B145" s="54" t="s">
        <v>290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118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71"/>
      <c r="R145" s="771"/>
      <c r="S145" s="771"/>
      <c r="T145" s="772"/>
      <c r="U145" s="34"/>
      <c r="V145" s="34"/>
      <c r="W145" s="35" t="s">
        <v>69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291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67"/>
      <c r="B146" s="768"/>
      <c r="C146" s="768"/>
      <c r="D146" s="768"/>
      <c r="E146" s="768"/>
      <c r="F146" s="768"/>
      <c r="G146" s="768"/>
      <c r="H146" s="768"/>
      <c r="I146" s="768"/>
      <c r="J146" s="768"/>
      <c r="K146" s="768"/>
      <c r="L146" s="768"/>
      <c r="M146" s="768"/>
      <c r="N146" s="768"/>
      <c r="O146" s="769"/>
      <c r="P146" s="788" t="s">
        <v>71</v>
      </c>
      <c r="Q146" s="785"/>
      <c r="R146" s="785"/>
      <c r="S146" s="785"/>
      <c r="T146" s="785"/>
      <c r="U146" s="785"/>
      <c r="V146" s="786"/>
      <c r="W146" s="37" t="s">
        <v>72</v>
      </c>
      <c r="X146" s="763">
        <f>IFERROR(X139/H139,"0")+IFERROR(X140/H140,"0")+IFERROR(X141/H141,"0")+IFERROR(X142/H142,"0")+IFERROR(X143/H143,"0")+IFERROR(X144/H144,"0")+IFERROR(X145/H145,"0")</f>
        <v>6.6666666666666661</v>
      </c>
      <c r="Y146" s="763">
        <f>IFERROR(Y139/H139,"0")+IFERROR(Y140/H140,"0")+IFERROR(Y141/H141,"0")+IFERROR(Y142/H142,"0")+IFERROR(Y143/H143,"0")+IFERROR(Y144/H144,"0")+IFERROR(Y145/H145,"0")</f>
        <v>7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5.271E-2</v>
      </c>
      <c r="AA146" s="764"/>
      <c r="AB146" s="764"/>
      <c r="AC146" s="764"/>
    </row>
    <row r="147" spans="1:68" x14ac:dyDescent="0.2">
      <c r="A147" s="768"/>
      <c r="B147" s="768"/>
      <c r="C147" s="768"/>
      <c r="D147" s="768"/>
      <c r="E147" s="768"/>
      <c r="F147" s="768"/>
      <c r="G147" s="768"/>
      <c r="H147" s="768"/>
      <c r="I147" s="768"/>
      <c r="J147" s="768"/>
      <c r="K147" s="768"/>
      <c r="L147" s="768"/>
      <c r="M147" s="768"/>
      <c r="N147" s="768"/>
      <c r="O147" s="769"/>
      <c r="P147" s="788" t="s">
        <v>71</v>
      </c>
      <c r="Q147" s="785"/>
      <c r="R147" s="785"/>
      <c r="S147" s="785"/>
      <c r="T147" s="785"/>
      <c r="U147" s="785"/>
      <c r="V147" s="786"/>
      <c r="W147" s="37" t="s">
        <v>69</v>
      </c>
      <c r="X147" s="763">
        <f>IFERROR(SUM(X139:X145),"0")</f>
        <v>18</v>
      </c>
      <c r="Y147" s="763">
        <f>IFERROR(SUM(Y139:Y145),"0")</f>
        <v>18.900000000000002</v>
      </c>
      <c r="Z147" s="37"/>
      <c r="AA147" s="764"/>
      <c r="AB147" s="764"/>
      <c r="AC147" s="764"/>
    </row>
    <row r="148" spans="1:68" ht="14.25" customHeight="1" x14ac:dyDescent="0.25">
      <c r="A148" s="794" t="s">
        <v>214</v>
      </c>
      <c r="B148" s="768"/>
      <c r="C148" s="768"/>
      <c r="D148" s="768"/>
      <c r="E148" s="768"/>
      <c r="F148" s="768"/>
      <c r="G148" s="768"/>
      <c r="H148" s="768"/>
      <c r="I148" s="768"/>
      <c r="J148" s="768"/>
      <c r="K148" s="768"/>
      <c r="L148" s="768"/>
      <c r="M148" s="768"/>
      <c r="N148" s="768"/>
      <c r="O148" s="768"/>
      <c r="P148" s="768"/>
      <c r="Q148" s="768"/>
      <c r="R148" s="768"/>
      <c r="S148" s="768"/>
      <c r="T148" s="768"/>
      <c r="U148" s="768"/>
      <c r="V148" s="768"/>
      <c r="W148" s="768"/>
      <c r="X148" s="768"/>
      <c r="Y148" s="768"/>
      <c r="Z148" s="768"/>
      <c r="AA148" s="757"/>
      <c r="AB148" s="757"/>
      <c r="AC148" s="757"/>
    </row>
    <row r="149" spans="1:68" ht="37.5" customHeight="1" x14ac:dyDescent="0.25">
      <c r="A149" s="54" t="s">
        <v>292</v>
      </c>
      <c r="B149" s="54" t="s">
        <v>293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8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71"/>
      <c r="R149" s="771"/>
      <c r="S149" s="771"/>
      <c r="T149" s="772"/>
      <c r="U149" s="34"/>
      <c r="V149" s="34"/>
      <c r="W149" s="35" t="s">
        <v>69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294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295</v>
      </c>
      <c r="B150" s="54" t="s">
        <v>296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118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71"/>
      <c r="R150" s="771"/>
      <c r="S150" s="771"/>
      <c r="T150" s="772"/>
      <c r="U150" s="34"/>
      <c r="V150" s="34"/>
      <c r="W150" s="35" t="s">
        <v>69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297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67"/>
      <c r="B151" s="768"/>
      <c r="C151" s="768"/>
      <c r="D151" s="768"/>
      <c r="E151" s="768"/>
      <c r="F151" s="768"/>
      <c r="G151" s="768"/>
      <c r="H151" s="768"/>
      <c r="I151" s="768"/>
      <c r="J151" s="768"/>
      <c r="K151" s="768"/>
      <c r="L151" s="768"/>
      <c r="M151" s="768"/>
      <c r="N151" s="768"/>
      <c r="O151" s="769"/>
      <c r="P151" s="788" t="s">
        <v>71</v>
      </c>
      <c r="Q151" s="785"/>
      <c r="R151" s="785"/>
      <c r="S151" s="785"/>
      <c r="T151" s="785"/>
      <c r="U151" s="785"/>
      <c r="V151" s="786"/>
      <c r="W151" s="37" t="s">
        <v>72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68"/>
      <c r="B152" s="768"/>
      <c r="C152" s="768"/>
      <c r="D152" s="768"/>
      <c r="E152" s="768"/>
      <c r="F152" s="768"/>
      <c r="G152" s="768"/>
      <c r="H152" s="768"/>
      <c r="I152" s="768"/>
      <c r="J152" s="768"/>
      <c r="K152" s="768"/>
      <c r="L152" s="768"/>
      <c r="M152" s="768"/>
      <c r="N152" s="768"/>
      <c r="O152" s="769"/>
      <c r="P152" s="788" t="s">
        <v>71</v>
      </c>
      <c r="Q152" s="785"/>
      <c r="R152" s="785"/>
      <c r="S152" s="785"/>
      <c r="T152" s="785"/>
      <c r="U152" s="785"/>
      <c r="V152" s="786"/>
      <c r="W152" s="37" t="s">
        <v>69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90" t="s">
        <v>298</v>
      </c>
      <c r="B153" s="768"/>
      <c r="C153" s="768"/>
      <c r="D153" s="768"/>
      <c r="E153" s="768"/>
      <c r="F153" s="768"/>
      <c r="G153" s="768"/>
      <c r="H153" s="768"/>
      <c r="I153" s="768"/>
      <c r="J153" s="768"/>
      <c r="K153" s="768"/>
      <c r="L153" s="768"/>
      <c r="M153" s="768"/>
      <c r="N153" s="768"/>
      <c r="O153" s="768"/>
      <c r="P153" s="768"/>
      <c r="Q153" s="768"/>
      <c r="R153" s="768"/>
      <c r="S153" s="768"/>
      <c r="T153" s="768"/>
      <c r="U153" s="768"/>
      <c r="V153" s="768"/>
      <c r="W153" s="768"/>
      <c r="X153" s="768"/>
      <c r="Y153" s="768"/>
      <c r="Z153" s="768"/>
      <c r="AA153" s="756"/>
      <c r="AB153" s="756"/>
      <c r="AC153" s="756"/>
    </row>
    <row r="154" spans="1:68" ht="14.25" customHeight="1" x14ac:dyDescent="0.25">
      <c r="A154" s="794" t="s">
        <v>114</v>
      </c>
      <c r="B154" s="768"/>
      <c r="C154" s="768"/>
      <c r="D154" s="768"/>
      <c r="E154" s="768"/>
      <c r="F154" s="768"/>
      <c r="G154" s="768"/>
      <c r="H154" s="768"/>
      <c r="I154" s="768"/>
      <c r="J154" s="768"/>
      <c r="K154" s="768"/>
      <c r="L154" s="768"/>
      <c r="M154" s="768"/>
      <c r="N154" s="768"/>
      <c r="O154" s="768"/>
      <c r="P154" s="768"/>
      <c r="Q154" s="768"/>
      <c r="R154" s="768"/>
      <c r="S154" s="768"/>
      <c r="T154" s="768"/>
      <c r="U154" s="768"/>
      <c r="V154" s="768"/>
      <c r="W154" s="768"/>
      <c r="X154" s="768"/>
      <c r="Y154" s="768"/>
      <c r="Z154" s="768"/>
      <c r="AA154" s="757"/>
      <c r="AB154" s="757"/>
      <c r="AC154" s="757"/>
    </row>
    <row r="155" spans="1:68" ht="27" customHeight="1" x14ac:dyDescent="0.25">
      <c r="A155" s="54" t="s">
        <v>299</v>
      </c>
      <c r="B155" s="54" t="s">
        <v>300</v>
      </c>
      <c r="C155" s="31">
        <v>4301011564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11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71"/>
      <c r="R155" s="771"/>
      <c r="S155" s="771"/>
      <c r="T155" s="772"/>
      <c r="U155" s="34"/>
      <c r="V155" s="34"/>
      <c r="W155" s="35" t="s">
        <v>69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301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299</v>
      </c>
      <c r="B156" s="54" t="s">
        <v>302</v>
      </c>
      <c r="C156" s="31">
        <v>4301011562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71"/>
      <c r="R156" s="771"/>
      <c r="S156" s="771"/>
      <c r="T156" s="772"/>
      <c r="U156" s="34"/>
      <c r="V156" s="34"/>
      <c r="W156" s="35" t="s">
        <v>69</v>
      </c>
      <c r="X156" s="761">
        <v>20</v>
      </c>
      <c r="Y156" s="762">
        <f>IFERROR(IF(X156="",0,CEILING((X156/$H156),1)*$H156),"")</f>
        <v>22.400000000000002</v>
      </c>
      <c r="Z156" s="36">
        <f>IFERROR(IF(Y156=0,"",ROUNDUP(Y156/H156,0)*0.00753),"")</f>
        <v>5.271E-2</v>
      </c>
      <c r="AA156" s="56"/>
      <c r="AB156" s="57"/>
      <c r="AC156" s="223" t="s">
        <v>301</v>
      </c>
      <c r="AG156" s="64"/>
      <c r="AJ156" s="68"/>
      <c r="AK156" s="68">
        <v>0</v>
      </c>
      <c r="BB156" s="224" t="s">
        <v>1</v>
      </c>
      <c r="BM156" s="64">
        <f>IFERROR(X156*I156/H156,"0")</f>
        <v>21.25</v>
      </c>
      <c r="BN156" s="64">
        <f>IFERROR(Y156*I156/H156,"0")</f>
        <v>23.8</v>
      </c>
      <c r="BO156" s="64">
        <f>IFERROR(1/J156*(X156/H156),"0")</f>
        <v>4.0064102564102561E-2</v>
      </c>
      <c r="BP156" s="64">
        <f>IFERROR(1/J156*(Y156/H156),"0")</f>
        <v>4.4871794871794872E-2</v>
      </c>
    </row>
    <row r="157" spans="1:68" x14ac:dyDescent="0.2">
      <c r="A157" s="767"/>
      <c r="B157" s="768"/>
      <c r="C157" s="768"/>
      <c r="D157" s="768"/>
      <c r="E157" s="768"/>
      <c r="F157" s="768"/>
      <c r="G157" s="768"/>
      <c r="H157" s="768"/>
      <c r="I157" s="768"/>
      <c r="J157" s="768"/>
      <c r="K157" s="768"/>
      <c r="L157" s="768"/>
      <c r="M157" s="768"/>
      <c r="N157" s="768"/>
      <c r="O157" s="769"/>
      <c r="P157" s="788" t="s">
        <v>71</v>
      </c>
      <c r="Q157" s="785"/>
      <c r="R157" s="785"/>
      <c r="S157" s="785"/>
      <c r="T157" s="785"/>
      <c r="U157" s="785"/>
      <c r="V157" s="786"/>
      <c r="W157" s="37" t="s">
        <v>72</v>
      </c>
      <c r="X157" s="763">
        <f>IFERROR(X155/H155,"0")+IFERROR(X156/H156,"0")</f>
        <v>6.25</v>
      </c>
      <c r="Y157" s="763">
        <f>IFERROR(Y155/H155,"0")+IFERROR(Y156/H156,"0")</f>
        <v>7</v>
      </c>
      <c r="Z157" s="763">
        <f>IFERROR(IF(Z155="",0,Z155),"0")+IFERROR(IF(Z156="",0,Z156),"0")</f>
        <v>5.271E-2</v>
      </c>
      <c r="AA157" s="764"/>
      <c r="AB157" s="764"/>
      <c r="AC157" s="764"/>
    </row>
    <row r="158" spans="1:68" x14ac:dyDescent="0.2">
      <c r="A158" s="768"/>
      <c r="B158" s="768"/>
      <c r="C158" s="768"/>
      <c r="D158" s="768"/>
      <c r="E158" s="768"/>
      <c r="F158" s="768"/>
      <c r="G158" s="768"/>
      <c r="H158" s="768"/>
      <c r="I158" s="768"/>
      <c r="J158" s="768"/>
      <c r="K158" s="768"/>
      <c r="L158" s="768"/>
      <c r="M158" s="768"/>
      <c r="N158" s="768"/>
      <c r="O158" s="769"/>
      <c r="P158" s="788" t="s">
        <v>71</v>
      </c>
      <c r="Q158" s="785"/>
      <c r="R158" s="785"/>
      <c r="S158" s="785"/>
      <c r="T158" s="785"/>
      <c r="U158" s="785"/>
      <c r="V158" s="786"/>
      <c r="W158" s="37" t="s">
        <v>69</v>
      </c>
      <c r="X158" s="763">
        <f>IFERROR(SUM(X155:X156),"0")</f>
        <v>20</v>
      </c>
      <c r="Y158" s="763">
        <f>IFERROR(SUM(Y155:Y156),"0")</f>
        <v>22.400000000000002</v>
      </c>
      <c r="Z158" s="37"/>
      <c r="AA158" s="764"/>
      <c r="AB158" s="764"/>
      <c r="AC158" s="764"/>
    </row>
    <row r="159" spans="1:68" ht="14.25" customHeight="1" x14ac:dyDescent="0.25">
      <c r="A159" s="794" t="s">
        <v>64</v>
      </c>
      <c r="B159" s="768"/>
      <c r="C159" s="768"/>
      <c r="D159" s="768"/>
      <c r="E159" s="768"/>
      <c r="F159" s="768"/>
      <c r="G159" s="768"/>
      <c r="H159" s="768"/>
      <c r="I159" s="768"/>
      <c r="J159" s="768"/>
      <c r="K159" s="768"/>
      <c r="L159" s="768"/>
      <c r="M159" s="768"/>
      <c r="N159" s="768"/>
      <c r="O159" s="768"/>
      <c r="P159" s="768"/>
      <c r="Q159" s="768"/>
      <c r="R159" s="768"/>
      <c r="S159" s="768"/>
      <c r="T159" s="768"/>
      <c r="U159" s="768"/>
      <c r="V159" s="768"/>
      <c r="W159" s="768"/>
      <c r="X159" s="768"/>
      <c r="Y159" s="768"/>
      <c r="Z159" s="768"/>
      <c r="AA159" s="757"/>
      <c r="AB159" s="757"/>
      <c r="AC159" s="757"/>
    </row>
    <row r="160" spans="1:68" ht="27" customHeight="1" x14ac:dyDescent="0.25">
      <c r="A160" s="54" t="s">
        <v>303</v>
      </c>
      <c r="B160" s="54" t="s">
        <v>304</v>
      </c>
      <c r="C160" s="31">
        <v>4301031234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11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71"/>
      <c r="R160" s="771"/>
      <c r="S160" s="771"/>
      <c r="T160" s="772"/>
      <c r="U160" s="34"/>
      <c r="V160" s="34"/>
      <c r="W160" s="35" t="s">
        <v>69</v>
      </c>
      <c r="X160" s="761">
        <v>3</v>
      </c>
      <c r="Y160" s="762">
        <f>IFERROR(IF(X160="",0,CEILING((X160/$H160),1)*$H160),"")</f>
        <v>5.6</v>
      </c>
      <c r="Z160" s="36">
        <f>IFERROR(IF(Y160=0,"",ROUNDUP(Y160/H160,0)*0.00753),"")</f>
        <v>1.506E-2</v>
      </c>
      <c r="AA160" s="56"/>
      <c r="AB160" s="57"/>
      <c r="AC160" s="225" t="s">
        <v>305</v>
      </c>
      <c r="AG160" s="64"/>
      <c r="AJ160" s="68"/>
      <c r="AK160" s="68">
        <v>0</v>
      </c>
      <c r="BB160" s="226" t="s">
        <v>1</v>
      </c>
      <c r="BM160" s="64">
        <f>IFERROR(X160*I160/H160,"0")</f>
        <v>3.3085714285714287</v>
      </c>
      <c r="BN160" s="64">
        <f>IFERROR(Y160*I160/H160,"0")</f>
        <v>6.1760000000000002</v>
      </c>
      <c r="BO160" s="64">
        <f>IFERROR(1/J160*(X160/H160),"0")</f>
        <v>6.868131868131868E-3</v>
      </c>
      <c r="BP160" s="64">
        <f>IFERROR(1/J160*(Y160/H160),"0")</f>
        <v>1.282051282051282E-2</v>
      </c>
    </row>
    <row r="161" spans="1:68" ht="27" customHeight="1" x14ac:dyDescent="0.25">
      <c r="A161" s="54" t="s">
        <v>303</v>
      </c>
      <c r="B161" s="54" t="s">
        <v>306</v>
      </c>
      <c r="C161" s="31">
        <v>4301031235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9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71"/>
      <c r="R161" s="771"/>
      <c r="S161" s="771"/>
      <c r="T161" s="772"/>
      <c r="U161" s="34"/>
      <c r="V161" s="34"/>
      <c r="W161" s="35" t="s">
        <v>69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305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67"/>
      <c r="B162" s="768"/>
      <c r="C162" s="768"/>
      <c r="D162" s="768"/>
      <c r="E162" s="768"/>
      <c r="F162" s="768"/>
      <c r="G162" s="768"/>
      <c r="H162" s="768"/>
      <c r="I162" s="768"/>
      <c r="J162" s="768"/>
      <c r="K162" s="768"/>
      <c r="L162" s="768"/>
      <c r="M162" s="768"/>
      <c r="N162" s="768"/>
      <c r="O162" s="769"/>
      <c r="P162" s="788" t="s">
        <v>71</v>
      </c>
      <c r="Q162" s="785"/>
      <c r="R162" s="785"/>
      <c r="S162" s="785"/>
      <c r="T162" s="785"/>
      <c r="U162" s="785"/>
      <c r="V162" s="786"/>
      <c r="W162" s="37" t="s">
        <v>72</v>
      </c>
      <c r="X162" s="763">
        <f>IFERROR(X160/H160,"0")+IFERROR(X161/H161,"0")</f>
        <v>1.0714285714285714</v>
      </c>
      <c r="Y162" s="763">
        <f>IFERROR(Y160/H160,"0")+IFERROR(Y161/H161,"0")</f>
        <v>2</v>
      </c>
      <c r="Z162" s="763">
        <f>IFERROR(IF(Z160="",0,Z160),"0")+IFERROR(IF(Z161="",0,Z161),"0")</f>
        <v>1.506E-2</v>
      </c>
      <c r="AA162" s="764"/>
      <c r="AB162" s="764"/>
      <c r="AC162" s="764"/>
    </row>
    <row r="163" spans="1:68" x14ac:dyDescent="0.2">
      <c r="A163" s="768"/>
      <c r="B163" s="768"/>
      <c r="C163" s="768"/>
      <c r="D163" s="768"/>
      <c r="E163" s="768"/>
      <c r="F163" s="768"/>
      <c r="G163" s="768"/>
      <c r="H163" s="768"/>
      <c r="I163" s="768"/>
      <c r="J163" s="768"/>
      <c r="K163" s="768"/>
      <c r="L163" s="768"/>
      <c r="M163" s="768"/>
      <c r="N163" s="768"/>
      <c r="O163" s="769"/>
      <c r="P163" s="788" t="s">
        <v>71</v>
      </c>
      <c r="Q163" s="785"/>
      <c r="R163" s="785"/>
      <c r="S163" s="785"/>
      <c r="T163" s="785"/>
      <c r="U163" s="785"/>
      <c r="V163" s="786"/>
      <c r="W163" s="37" t="s">
        <v>69</v>
      </c>
      <c r="X163" s="763">
        <f>IFERROR(SUM(X160:X161),"0")</f>
        <v>3</v>
      </c>
      <c r="Y163" s="763">
        <f>IFERROR(SUM(Y160:Y161),"0")</f>
        <v>5.6</v>
      </c>
      <c r="Z163" s="37"/>
      <c r="AA163" s="764"/>
      <c r="AB163" s="764"/>
      <c r="AC163" s="764"/>
    </row>
    <row r="164" spans="1:68" ht="14.25" customHeight="1" x14ac:dyDescent="0.25">
      <c r="A164" s="794" t="s">
        <v>73</v>
      </c>
      <c r="B164" s="768"/>
      <c r="C164" s="768"/>
      <c r="D164" s="768"/>
      <c r="E164" s="768"/>
      <c r="F164" s="768"/>
      <c r="G164" s="768"/>
      <c r="H164" s="768"/>
      <c r="I164" s="768"/>
      <c r="J164" s="768"/>
      <c r="K164" s="768"/>
      <c r="L164" s="768"/>
      <c r="M164" s="768"/>
      <c r="N164" s="768"/>
      <c r="O164" s="768"/>
      <c r="P164" s="768"/>
      <c r="Q164" s="768"/>
      <c r="R164" s="768"/>
      <c r="S164" s="768"/>
      <c r="T164" s="768"/>
      <c r="U164" s="768"/>
      <c r="V164" s="768"/>
      <c r="W164" s="768"/>
      <c r="X164" s="768"/>
      <c r="Y164" s="768"/>
      <c r="Z164" s="768"/>
      <c r="AA164" s="757"/>
      <c r="AB164" s="757"/>
      <c r="AC164" s="757"/>
    </row>
    <row r="165" spans="1:68" ht="16.5" customHeight="1" x14ac:dyDescent="0.25">
      <c r="A165" s="54" t="s">
        <v>307</v>
      </c>
      <c r="B165" s="54" t="s">
        <v>308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117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71"/>
      <c r="R165" s="771"/>
      <c r="S165" s="771"/>
      <c r="T165" s="772"/>
      <c r="U165" s="34"/>
      <c r="V165" s="34"/>
      <c r="W165" s="35" t="s">
        <v>69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301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307</v>
      </c>
      <c r="B166" s="54" t="s">
        <v>309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71"/>
      <c r="R166" s="771"/>
      <c r="S166" s="771"/>
      <c r="T166" s="772"/>
      <c r="U166" s="34"/>
      <c r="V166" s="34"/>
      <c r="W166" s="35" t="s">
        <v>69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301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67"/>
      <c r="B167" s="768"/>
      <c r="C167" s="768"/>
      <c r="D167" s="768"/>
      <c r="E167" s="768"/>
      <c r="F167" s="768"/>
      <c r="G167" s="768"/>
      <c r="H167" s="768"/>
      <c r="I167" s="768"/>
      <c r="J167" s="768"/>
      <c r="K167" s="768"/>
      <c r="L167" s="768"/>
      <c r="M167" s="768"/>
      <c r="N167" s="768"/>
      <c r="O167" s="769"/>
      <c r="P167" s="788" t="s">
        <v>71</v>
      </c>
      <c r="Q167" s="785"/>
      <c r="R167" s="785"/>
      <c r="S167" s="785"/>
      <c r="T167" s="785"/>
      <c r="U167" s="785"/>
      <c r="V167" s="786"/>
      <c r="W167" s="37" t="s">
        <v>72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68"/>
      <c r="B168" s="768"/>
      <c r="C168" s="768"/>
      <c r="D168" s="768"/>
      <c r="E168" s="768"/>
      <c r="F168" s="768"/>
      <c r="G168" s="768"/>
      <c r="H168" s="768"/>
      <c r="I168" s="768"/>
      <c r="J168" s="768"/>
      <c r="K168" s="768"/>
      <c r="L168" s="768"/>
      <c r="M168" s="768"/>
      <c r="N168" s="768"/>
      <c r="O168" s="769"/>
      <c r="P168" s="788" t="s">
        <v>71</v>
      </c>
      <c r="Q168" s="785"/>
      <c r="R168" s="785"/>
      <c r="S168" s="785"/>
      <c r="T168" s="785"/>
      <c r="U168" s="785"/>
      <c r="V168" s="786"/>
      <c r="W168" s="37" t="s">
        <v>69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90" t="s">
        <v>112</v>
      </c>
      <c r="B169" s="768"/>
      <c r="C169" s="768"/>
      <c r="D169" s="768"/>
      <c r="E169" s="768"/>
      <c r="F169" s="768"/>
      <c r="G169" s="768"/>
      <c r="H169" s="768"/>
      <c r="I169" s="768"/>
      <c r="J169" s="768"/>
      <c r="K169" s="768"/>
      <c r="L169" s="768"/>
      <c r="M169" s="768"/>
      <c r="N169" s="768"/>
      <c r="O169" s="768"/>
      <c r="P169" s="768"/>
      <c r="Q169" s="768"/>
      <c r="R169" s="768"/>
      <c r="S169" s="768"/>
      <c r="T169" s="768"/>
      <c r="U169" s="768"/>
      <c r="V169" s="768"/>
      <c r="W169" s="768"/>
      <c r="X169" s="768"/>
      <c r="Y169" s="768"/>
      <c r="Z169" s="768"/>
      <c r="AA169" s="756"/>
      <c r="AB169" s="756"/>
      <c r="AC169" s="756"/>
    </row>
    <row r="170" spans="1:68" ht="14.25" customHeight="1" x14ac:dyDescent="0.25">
      <c r="A170" s="794" t="s">
        <v>114</v>
      </c>
      <c r="B170" s="768"/>
      <c r="C170" s="768"/>
      <c r="D170" s="768"/>
      <c r="E170" s="768"/>
      <c r="F170" s="768"/>
      <c r="G170" s="768"/>
      <c r="H170" s="768"/>
      <c r="I170" s="768"/>
      <c r="J170" s="768"/>
      <c r="K170" s="768"/>
      <c r="L170" s="768"/>
      <c r="M170" s="768"/>
      <c r="N170" s="768"/>
      <c r="O170" s="768"/>
      <c r="P170" s="768"/>
      <c r="Q170" s="768"/>
      <c r="R170" s="768"/>
      <c r="S170" s="768"/>
      <c r="T170" s="768"/>
      <c r="U170" s="768"/>
      <c r="V170" s="768"/>
      <c r="W170" s="768"/>
      <c r="X170" s="768"/>
      <c r="Y170" s="768"/>
      <c r="Z170" s="768"/>
      <c r="AA170" s="757"/>
      <c r="AB170" s="757"/>
      <c r="AC170" s="757"/>
    </row>
    <row r="171" spans="1:68" ht="27" customHeight="1" x14ac:dyDescent="0.25">
      <c r="A171" s="54" t="s">
        <v>310</v>
      </c>
      <c r="B171" s="54" t="s">
        <v>311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76</v>
      </c>
      <c r="L171" s="32"/>
      <c r="M171" s="33" t="s">
        <v>118</v>
      </c>
      <c r="N171" s="33"/>
      <c r="O171" s="32">
        <v>50</v>
      </c>
      <c r="P171" s="11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71"/>
      <c r="R171" s="771"/>
      <c r="S171" s="771"/>
      <c r="T171" s="772"/>
      <c r="U171" s="34"/>
      <c r="V171" s="34"/>
      <c r="W171" s="35" t="s">
        <v>69</v>
      </c>
      <c r="X171" s="761">
        <v>23</v>
      </c>
      <c r="Y171" s="762">
        <f>IFERROR(IF(X171="",0,CEILING((X171/$H171),1)*$H171),"")</f>
        <v>24</v>
      </c>
      <c r="Z171" s="36">
        <f>IFERROR(IF(Y171=0,"",ROUNDUP(Y171/H171,0)*0.00902),"")</f>
        <v>5.4120000000000001E-2</v>
      </c>
      <c r="AA171" s="56"/>
      <c r="AB171" s="57"/>
      <c r="AC171" s="233" t="s">
        <v>312</v>
      </c>
      <c r="AG171" s="64"/>
      <c r="AJ171" s="68"/>
      <c r="AK171" s="68">
        <v>0</v>
      </c>
      <c r="BB171" s="234" t="s">
        <v>1</v>
      </c>
      <c r="BM171" s="64">
        <f>IFERROR(X171*I171/H171,"0")</f>
        <v>24.2075</v>
      </c>
      <c r="BN171" s="64">
        <f>IFERROR(Y171*I171/H171,"0")</f>
        <v>25.259999999999998</v>
      </c>
      <c r="BO171" s="64">
        <f>IFERROR(1/J171*(X171/H171),"0")</f>
        <v>4.3560606060606064E-2</v>
      </c>
      <c r="BP171" s="64">
        <f>IFERROR(1/J171*(Y171/H171),"0")</f>
        <v>4.5454545454545456E-2</v>
      </c>
    </row>
    <row r="172" spans="1:68" x14ac:dyDescent="0.2">
      <c r="A172" s="767"/>
      <c r="B172" s="768"/>
      <c r="C172" s="768"/>
      <c r="D172" s="768"/>
      <c r="E172" s="768"/>
      <c r="F172" s="768"/>
      <c r="G172" s="768"/>
      <c r="H172" s="768"/>
      <c r="I172" s="768"/>
      <c r="J172" s="768"/>
      <c r="K172" s="768"/>
      <c r="L172" s="768"/>
      <c r="M172" s="768"/>
      <c r="N172" s="768"/>
      <c r="O172" s="769"/>
      <c r="P172" s="788" t="s">
        <v>71</v>
      </c>
      <c r="Q172" s="785"/>
      <c r="R172" s="785"/>
      <c r="S172" s="785"/>
      <c r="T172" s="785"/>
      <c r="U172" s="785"/>
      <c r="V172" s="786"/>
      <c r="W172" s="37" t="s">
        <v>72</v>
      </c>
      <c r="X172" s="763">
        <f>IFERROR(X171/H171,"0")</f>
        <v>5.75</v>
      </c>
      <c r="Y172" s="763">
        <f>IFERROR(Y171/H171,"0")</f>
        <v>6</v>
      </c>
      <c r="Z172" s="763">
        <f>IFERROR(IF(Z171="",0,Z171),"0")</f>
        <v>5.4120000000000001E-2</v>
      </c>
      <c r="AA172" s="764"/>
      <c r="AB172" s="764"/>
      <c r="AC172" s="764"/>
    </row>
    <row r="173" spans="1:68" x14ac:dyDescent="0.2">
      <c r="A173" s="768"/>
      <c r="B173" s="768"/>
      <c r="C173" s="768"/>
      <c r="D173" s="768"/>
      <c r="E173" s="768"/>
      <c r="F173" s="768"/>
      <c r="G173" s="768"/>
      <c r="H173" s="768"/>
      <c r="I173" s="768"/>
      <c r="J173" s="768"/>
      <c r="K173" s="768"/>
      <c r="L173" s="768"/>
      <c r="M173" s="768"/>
      <c r="N173" s="768"/>
      <c r="O173" s="769"/>
      <c r="P173" s="788" t="s">
        <v>71</v>
      </c>
      <c r="Q173" s="785"/>
      <c r="R173" s="785"/>
      <c r="S173" s="785"/>
      <c r="T173" s="785"/>
      <c r="U173" s="785"/>
      <c r="V173" s="786"/>
      <c r="W173" s="37" t="s">
        <v>69</v>
      </c>
      <c r="X173" s="763">
        <f>IFERROR(SUM(X171:X171),"0")</f>
        <v>23</v>
      </c>
      <c r="Y173" s="763">
        <f>IFERROR(SUM(Y171:Y171),"0")</f>
        <v>24</v>
      </c>
      <c r="Z173" s="37"/>
      <c r="AA173" s="764"/>
      <c r="AB173" s="764"/>
      <c r="AC173" s="764"/>
    </row>
    <row r="174" spans="1:68" ht="14.25" customHeight="1" x14ac:dyDescent="0.25">
      <c r="A174" s="794" t="s">
        <v>64</v>
      </c>
      <c r="B174" s="768"/>
      <c r="C174" s="768"/>
      <c r="D174" s="768"/>
      <c r="E174" s="768"/>
      <c r="F174" s="768"/>
      <c r="G174" s="768"/>
      <c r="H174" s="768"/>
      <c r="I174" s="768"/>
      <c r="J174" s="768"/>
      <c r="K174" s="768"/>
      <c r="L174" s="768"/>
      <c r="M174" s="768"/>
      <c r="N174" s="768"/>
      <c r="O174" s="768"/>
      <c r="P174" s="768"/>
      <c r="Q174" s="768"/>
      <c r="R174" s="768"/>
      <c r="S174" s="768"/>
      <c r="T174" s="768"/>
      <c r="U174" s="768"/>
      <c r="V174" s="768"/>
      <c r="W174" s="768"/>
      <c r="X174" s="768"/>
      <c r="Y174" s="768"/>
      <c r="Z174" s="768"/>
      <c r="AA174" s="757"/>
      <c r="AB174" s="757"/>
      <c r="AC174" s="757"/>
    </row>
    <row r="175" spans="1:68" ht="16.5" customHeight="1" x14ac:dyDescent="0.25">
      <c r="A175" s="54" t="s">
        <v>313</v>
      </c>
      <c r="B175" s="54" t="s">
        <v>314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117</v>
      </c>
      <c r="L175" s="32"/>
      <c r="M175" s="33" t="s">
        <v>118</v>
      </c>
      <c r="N175" s="33"/>
      <c r="O175" s="32">
        <v>40</v>
      </c>
      <c r="P175" s="9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71"/>
      <c r="R175" s="771"/>
      <c r="S175" s="771"/>
      <c r="T175" s="772"/>
      <c r="U175" s="34"/>
      <c r="V175" s="34"/>
      <c r="W175" s="35" t="s">
        <v>69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315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316</v>
      </c>
      <c r="B176" s="54" t="s">
        <v>317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8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71"/>
      <c r="R176" s="771"/>
      <c r="S176" s="771"/>
      <c r="T176" s="772"/>
      <c r="U176" s="34"/>
      <c r="V176" s="34"/>
      <c r="W176" s="35" t="s">
        <v>69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318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319</v>
      </c>
      <c r="B177" s="54" t="s">
        <v>320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117</v>
      </c>
      <c r="L177" s="32"/>
      <c r="M177" s="33" t="s">
        <v>68</v>
      </c>
      <c r="N177" s="33"/>
      <c r="O177" s="32">
        <v>40</v>
      </c>
      <c r="P177" s="9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71"/>
      <c r="R177" s="771"/>
      <c r="S177" s="771"/>
      <c r="T177" s="772"/>
      <c r="U177" s="34"/>
      <c r="V177" s="34"/>
      <c r="W177" s="35" t="s">
        <v>69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322</v>
      </c>
      <c r="B178" s="54" t="s">
        <v>323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8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71"/>
      <c r="R178" s="771"/>
      <c r="S178" s="771"/>
      <c r="T178" s="772"/>
      <c r="U178" s="34"/>
      <c r="V178" s="34"/>
      <c r="W178" s="35" t="s">
        <v>69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324</v>
      </c>
      <c r="B179" s="54" t="s">
        <v>325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71"/>
      <c r="R179" s="771"/>
      <c r="S179" s="771"/>
      <c r="T179" s="772"/>
      <c r="U179" s="34"/>
      <c r="V179" s="34"/>
      <c r="W179" s="35" t="s">
        <v>69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67"/>
      <c r="B180" s="768"/>
      <c r="C180" s="768"/>
      <c r="D180" s="768"/>
      <c r="E180" s="768"/>
      <c r="F180" s="768"/>
      <c r="G180" s="768"/>
      <c r="H180" s="768"/>
      <c r="I180" s="768"/>
      <c r="J180" s="768"/>
      <c r="K180" s="768"/>
      <c r="L180" s="768"/>
      <c r="M180" s="768"/>
      <c r="N180" s="768"/>
      <c r="O180" s="769"/>
      <c r="P180" s="788" t="s">
        <v>71</v>
      </c>
      <c r="Q180" s="785"/>
      <c r="R180" s="785"/>
      <c r="S180" s="785"/>
      <c r="T180" s="785"/>
      <c r="U180" s="785"/>
      <c r="V180" s="786"/>
      <c r="W180" s="37" t="s">
        <v>72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68"/>
      <c r="B181" s="768"/>
      <c r="C181" s="768"/>
      <c r="D181" s="768"/>
      <c r="E181" s="768"/>
      <c r="F181" s="768"/>
      <c r="G181" s="768"/>
      <c r="H181" s="768"/>
      <c r="I181" s="768"/>
      <c r="J181" s="768"/>
      <c r="K181" s="768"/>
      <c r="L181" s="768"/>
      <c r="M181" s="768"/>
      <c r="N181" s="768"/>
      <c r="O181" s="769"/>
      <c r="P181" s="788" t="s">
        <v>71</v>
      </c>
      <c r="Q181" s="785"/>
      <c r="R181" s="785"/>
      <c r="S181" s="785"/>
      <c r="T181" s="785"/>
      <c r="U181" s="785"/>
      <c r="V181" s="786"/>
      <c r="W181" s="37" t="s">
        <v>69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94" t="s">
        <v>73</v>
      </c>
      <c r="B182" s="768"/>
      <c r="C182" s="768"/>
      <c r="D182" s="768"/>
      <c r="E182" s="768"/>
      <c r="F182" s="768"/>
      <c r="G182" s="768"/>
      <c r="H182" s="768"/>
      <c r="I182" s="768"/>
      <c r="J182" s="768"/>
      <c r="K182" s="768"/>
      <c r="L182" s="768"/>
      <c r="M182" s="768"/>
      <c r="N182" s="768"/>
      <c r="O182" s="768"/>
      <c r="P182" s="768"/>
      <c r="Q182" s="768"/>
      <c r="R182" s="768"/>
      <c r="S182" s="768"/>
      <c r="T182" s="768"/>
      <c r="U182" s="768"/>
      <c r="V182" s="768"/>
      <c r="W182" s="768"/>
      <c r="X182" s="768"/>
      <c r="Y182" s="768"/>
      <c r="Z182" s="768"/>
      <c r="AA182" s="757"/>
      <c r="AB182" s="757"/>
      <c r="AC182" s="757"/>
    </row>
    <row r="183" spans="1:68" ht="16.5" customHeight="1" x14ac:dyDescent="0.25">
      <c r="A183" s="54" t="s">
        <v>326</v>
      </c>
      <c r="B183" s="54" t="s">
        <v>327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117</v>
      </c>
      <c r="L183" s="32"/>
      <c r="M183" s="33" t="s">
        <v>68</v>
      </c>
      <c r="N183" s="33"/>
      <c r="O183" s="32">
        <v>40</v>
      </c>
      <c r="P183" s="8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71"/>
      <c r="R183" s="771"/>
      <c r="S183" s="771"/>
      <c r="T183" s="772"/>
      <c r="U183" s="34"/>
      <c r="V183" s="34"/>
      <c r="W183" s="35" t="s">
        <v>69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328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76</v>
      </c>
      <c r="L184" s="32"/>
      <c r="M184" s="33" t="s">
        <v>121</v>
      </c>
      <c r="N184" s="33"/>
      <c r="O184" s="32">
        <v>31</v>
      </c>
      <c r="P184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71"/>
      <c r="R184" s="771"/>
      <c r="S184" s="771"/>
      <c r="T184" s="772"/>
      <c r="U184" s="34"/>
      <c r="V184" s="34"/>
      <c r="W184" s="35" t="s">
        <v>69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331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332</v>
      </c>
      <c r="B185" s="54" t="s">
        <v>333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76</v>
      </c>
      <c r="L185" s="32"/>
      <c r="M185" s="33" t="s">
        <v>68</v>
      </c>
      <c r="N185" s="33"/>
      <c r="O185" s="32">
        <v>40</v>
      </c>
      <c r="P185" s="10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71"/>
      <c r="R185" s="771"/>
      <c r="S185" s="771"/>
      <c r="T185" s="772"/>
      <c r="U185" s="34"/>
      <c r="V185" s="34"/>
      <c r="W185" s="35" t="s">
        <v>69</v>
      </c>
      <c r="X185" s="761">
        <v>9</v>
      </c>
      <c r="Y185" s="762">
        <f>IFERROR(IF(X185="",0,CEILING((X185/$H185),1)*$H185),"")</f>
        <v>9</v>
      </c>
      <c r="Z185" s="36">
        <f>IFERROR(IF(Y185=0,"",ROUNDUP(Y185/H185,0)*0.00753),"")</f>
        <v>2.2589999999999999E-2</v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9.8159999999999989</v>
      </c>
      <c r="BN185" s="64">
        <f>IFERROR(Y185*I185/H185,"0")</f>
        <v>9.8159999999999989</v>
      </c>
      <c r="BO185" s="64">
        <f>IFERROR(1/J185*(X185/H185),"0")</f>
        <v>1.9230769230769232E-2</v>
      </c>
      <c r="BP185" s="64">
        <f>IFERROR(1/J185*(Y185/H185),"0")</f>
        <v>1.9230769230769232E-2</v>
      </c>
    </row>
    <row r="186" spans="1:68" x14ac:dyDescent="0.2">
      <c r="A186" s="767"/>
      <c r="B186" s="768"/>
      <c r="C186" s="768"/>
      <c r="D186" s="768"/>
      <c r="E186" s="768"/>
      <c r="F186" s="768"/>
      <c r="G186" s="768"/>
      <c r="H186" s="768"/>
      <c r="I186" s="768"/>
      <c r="J186" s="768"/>
      <c r="K186" s="768"/>
      <c r="L186" s="768"/>
      <c r="M186" s="768"/>
      <c r="N186" s="768"/>
      <c r="O186" s="769"/>
      <c r="P186" s="788" t="s">
        <v>71</v>
      </c>
      <c r="Q186" s="785"/>
      <c r="R186" s="785"/>
      <c r="S186" s="785"/>
      <c r="T186" s="785"/>
      <c r="U186" s="785"/>
      <c r="V186" s="786"/>
      <c r="W186" s="37" t="s">
        <v>72</v>
      </c>
      <c r="X186" s="763">
        <f>IFERROR(X183/H183,"0")+IFERROR(X184/H184,"0")+IFERROR(X185/H185,"0")</f>
        <v>3</v>
      </c>
      <c r="Y186" s="763">
        <f>IFERROR(Y183/H183,"0")+IFERROR(Y184/H184,"0")+IFERROR(Y185/H185,"0")</f>
        <v>3</v>
      </c>
      <c r="Z186" s="763">
        <f>IFERROR(IF(Z183="",0,Z183),"0")+IFERROR(IF(Z184="",0,Z184),"0")+IFERROR(IF(Z185="",0,Z185),"0")</f>
        <v>2.2589999999999999E-2</v>
      </c>
      <c r="AA186" s="764"/>
      <c r="AB186" s="764"/>
      <c r="AC186" s="764"/>
    </row>
    <row r="187" spans="1:68" x14ac:dyDescent="0.2">
      <c r="A187" s="768"/>
      <c r="B187" s="768"/>
      <c r="C187" s="768"/>
      <c r="D187" s="768"/>
      <c r="E187" s="768"/>
      <c r="F187" s="768"/>
      <c r="G187" s="768"/>
      <c r="H187" s="768"/>
      <c r="I187" s="768"/>
      <c r="J187" s="768"/>
      <c r="K187" s="768"/>
      <c r="L187" s="768"/>
      <c r="M187" s="768"/>
      <c r="N187" s="768"/>
      <c r="O187" s="769"/>
      <c r="P187" s="788" t="s">
        <v>71</v>
      </c>
      <c r="Q187" s="785"/>
      <c r="R187" s="785"/>
      <c r="S187" s="785"/>
      <c r="T187" s="785"/>
      <c r="U187" s="785"/>
      <c r="V187" s="786"/>
      <c r="W187" s="37" t="s">
        <v>69</v>
      </c>
      <c r="X187" s="763">
        <f>IFERROR(SUM(X183:X185),"0")</f>
        <v>9</v>
      </c>
      <c r="Y187" s="763">
        <f>IFERROR(SUM(Y183:Y185),"0")</f>
        <v>9</v>
      </c>
      <c r="Z187" s="37"/>
      <c r="AA187" s="764"/>
      <c r="AB187" s="764"/>
      <c r="AC187" s="764"/>
    </row>
    <row r="188" spans="1:68" ht="27.75" customHeight="1" x14ac:dyDescent="0.2">
      <c r="A188" s="965" t="s">
        <v>334</v>
      </c>
      <c r="B188" s="966"/>
      <c r="C188" s="966"/>
      <c r="D188" s="966"/>
      <c r="E188" s="966"/>
      <c r="F188" s="966"/>
      <c r="G188" s="966"/>
      <c r="H188" s="966"/>
      <c r="I188" s="966"/>
      <c r="J188" s="966"/>
      <c r="K188" s="966"/>
      <c r="L188" s="966"/>
      <c r="M188" s="966"/>
      <c r="N188" s="966"/>
      <c r="O188" s="966"/>
      <c r="P188" s="966"/>
      <c r="Q188" s="966"/>
      <c r="R188" s="966"/>
      <c r="S188" s="966"/>
      <c r="T188" s="966"/>
      <c r="U188" s="966"/>
      <c r="V188" s="966"/>
      <c r="W188" s="966"/>
      <c r="X188" s="966"/>
      <c r="Y188" s="966"/>
      <c r="Z188" s="966"/>
      <c r="AA188" s="48"/>
      <c r="AB188" s="48"/>
      <c r="AC188" s="48"/>
    </row>
    <row r="189" spans="1:68" ht="16.5" customHeight="1" x14ac:dyDescent="0.25">
      <c r="A189" s="790" t="s">
        <v>335</v>
      </c>
      <c r="B189" s="768"/>
      <c r="C189" s="768"/>
      <c r="D189" s="768"/>
      <c r="E189" s="768"/>
      <c r="F189" s="768"/>
      <c r="G189" s="768"/>
      <c r="H189" s="768"/>
      <c r="I189" s="768"/>
      <c r="J189" s="768"/>
      <c r="K189" s="768"/>
      <c r="L189" s="768"/>
      <c r="M189" s="768"/>
      <c r="N189" s="768"/>
      <c r="O189" s="768"/>
      <c r="P189" s="768"/>
      <c r="Q189" s="768"/>
      <c r="R189" s="768"/>
      <c r="S189" s="768"/>
      <c r="T189" s="768"/>
      <c r="U189" s="768"/>
      <c r="V189" s="768"/>
      <c r="W189" s="768"/>
      <c r="X189" s="768"/>
      <c r="Y189" s="768"/>
      <c r="Z189" s="768"/>
      <c r="AA189" s="756"/>
      <c r="AB189" s="756"/>
      <c r="AC189" s="756"/>
    </row>
    <row r="190" spans="1:68" ht="14.25" customHeight="1" x14ac:dyDescent="0.25">
      <c r="A190" s="794" t="s">
        <v>168</v>
      </c>
      <c r="B190" s="768"/>
      <c r="C190" s="768"/>
      <c r="D190" s="768"/>
      <c r="E190" s="768"/>
      <c r="F190" s="768"/>
      <c r="G190" s="768"/>
      <c r="H190" s="768"/>
      <c r="I190" s="768"/>
      <c r="J190" s="768"/>
      <c r="K190" s="768"/>
      <c r="L190" s="768"/>
      <c r="M190" s="768"/>
      <c r="N190" s="768"/>
      <c r="O190" s="768"/>
      <c r="P190" s="768"/>
      <c r="Q190" s="768"/>
      <c r="R190" s="768"/>
      <c r="S190" s="768"/>
      <c r="T190" s="768"/>
      <c r="U190" s="768"/>
      <c r="V190" s="768"/>
      <c r="W190" s="768"/>
      <c r="X190" s="768"/>
      <c r="Y190" s="768"/>
      <c r="Z190" s="768"/>
      <c r="AA190" s="757"/>
      <c r="AB190" s="757"/>
      <c r="AC190" s="757"/>
    </row>
    <row r="191" spans="1:68" ht="27" customHeight="1" x14ac:dyDescent="0.25">
      <c r="A191" s="54" t="s">
        <v>336</v>
      </c>
      <c r="B191" s="54" t="s">
        <v>337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867" t="s">
        <v>338</v>
      </c>
      <c r="Q191" s="771"/>
      <c r="R191" s="771"/>
      <c r="S191" s="771"/>
      <c r="T191" s="772"/>
      <c r="U191" s="34"/>
      <c r="V191" s="34"/>
      <c r="W191" s="35" t="s">
        <v>69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339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67"/>
      <c r="B192" s="768"/>
      <c r="C192" s="768"/>
      <c r="D192" s="768"/>
      <c r="E192" s="768"/>
      <c r="F192" s="768"/>
      <c r="G192" s="768"/>
      <c r="H192" s="768"/>
      <c r="I192" s="768"/>
      <c r="J192" s="768"/>
      <c r="K192" s="768"/>
      <c r="L192" s="768"/>
      <c r="M192" s="768"/>
      <c r="N192" s="768"/>
      <c r="O192" s="769"/>
      <c r="P192" s="788" t="s">
        <v>71</v>
      </c>
      <c r="Q192" s="785"/>
      <c r="R192" s="785"/>
      <c r="S192" s="785"/>
      <c r="T192" s="785"/>
      <c r="U192" s="785"/>
      <c r="V192" s="786"/>
      <c r="W192" s="37" t="s">
        <v>72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68"/>
      <c r="B193" s="768"/>
      <c r="C193" s="768"/>
      <c r="D193" s="768"/>
      <c r="E193" s="768"/>
      <c r="F193" s="768"/>
      <c r="G193" s="768"/>
      <c r="H193" s="768"/>
      <c r="I193" s="768"/>
      <c r="J193" s="768"/>
      <c r="K193" s="768"/>
      <c r="L193" s="768"/>
      <c r="M193" s="768"/>
      <c r="N193" s="768"/>
      <c r="O193" s="769"/>
      <c r="P193" s="788" t="s">
        <v>71</v>
      </c>
      <c r="Q193" s="785"/>
      <c r="R193" s="785"/>
      <c r="S193" s="785"/>
      <c r="T193" s="785"/>
      <c r="U193" s="785"/>
      <c r="V193" s="786"/>
      <c r="W193" s="37" t="s">
        <v>69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94" t="s">
        <v>64</v>
      </c>
      <c r="B194" s="768"/>
      <c r="C194" s="768"/>
      <c r="D194" s="768"/>
      <c r="E194" s="768"/>
      <c r="F194" s="768"/>
      <c r="G194" s="768"/>
      <c r="H194" s="768"/>
      <c r="I194" s="768"/>
      <c r="J194" s="768"/>
      <c r="K194" s="768"/>
      <c r="L194" s="768"/>
      <c r="M194" s="768"/>
      <c r="N194" s="768"/>
      <c r="O194" s="768"/>
      <c r="P194" s="768"/>
      <c r="Q194" s="768"/>
      <c r="R194" s="768"/>
      <c r="S194" s="768"/>
      <c r="T194" s="768"/>
      <c r="U194" s="768"/>
      <c r="V194" s="768"/>
      <c r="W194" s="768"/>
      <c r="X194" s="768"/>
      <c r="Y194" s="768"/>
      <c r="Z194" s="768"/>
      <c r="AA194" s="757"/>
      <c r="AB194" s="757"/>
      <c r="AC194" s="757"/>
    </row>
    <row r="195" spans="1:68" ht="27" customHeight="1" x14ac:dyDescent="0.25">
      <c r="A195" s="54" t="s">
        <v>340</v>
      </c>
      <c r="B195" s="54" t="s">
        <v>341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10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71"/>
      <c r="R195" s="771"/>
      <c r="S195" s="771"/>
      <c r="T195" s="772"/>
      <c r="U195" s="34"/>
      <c r="V195" s="34"/>
      <c r="W195" s="35" t="s">
        <v>69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71"/>
      <c r="R196" s="771"/>
      <c r="S196" s="771"/>
      <c r="T196" s="772"/>
      <c r="U196" s="34"/>
      <c r="V196" s="34"/>
      <c r="W196" s="35" t="s">
        <v>69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10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71"/>
      <c r="R197" s="771"/>
      <c r="S197" s="771"/>
      <c r="T197" s="772"/>
      <c r="U197" s="34"/>
      <c r="V197" s="34"/>
      <c r="W197" s="35" t="s">
        <v>69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348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349</v>
      </c>
      <c r="B198" s="54" t="s">
        <v>350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71"/>
      <c r="R198" s="771"/>
      <c r="S198" s="771"/>
      <c r="T198" s="772"/>
      <c r="U198" s="34"/>
      <c r="V198" s="34"/>
      <c r="W198" s="35" t="s">
        <v>69</v>
      </c>
      <c r="X198" s="761">
        <v>21</v>
      </c>
      <c r="Y198" s="762">
        <f t="shared" si="31"/>
        <v>21</v>
      </c>
      <c r="Z198" s="36">
        <f>IFERROR(IF(Y198=0,"",ROUNDUP(Y198/H198,0)*0.00502),"")</f>
        <v>5.0200000000000002E-2</v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2"/>
        <v>22.299999999999997</v>
      </c>
      <c r="BN198" s="64">
        <f t="shared" si="33"/>
        <v>22.299999999999997</v>
      </c>
      <c r="BO198" s="64">
        <f t="shared" si="34"/>
        <v>4.2735042735042736E-2</v>
      </c>
      <c r="BP198" s="64">
        <f t="shared" si="35"/>
        <v>4.2735042735042736E-2</v>
      </c>
    </row>
    <row r="199" spans="1:68" ht="27" customHeight="1" x14ac:dyDescent="0.25">
      <c r="A199" s="54" t="s">
        <v>351</v>
      </c>
      <c r="B199" s="54" t="s">
        <v>352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71"/>
      <c r="R199" s="771"/>
      <c r="S199" s="771"/>
      <c r="T199" s="772"/>
      <c r="U199" s="34"/>
      <c r="V199" s="34"/>
      <c r="W199" s="35" t="s">
        <v>69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353</v>
      </c>
      <c r="B200" s="54" t="s">
        <v>354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71"/>
      <c r="R200" s="771"/>
      <c r="S200" s="771"/>
      <c r="T200" s="772"/>
      <c r="U200" s="34"/>
      <c r="V200" s="34"/>
      <c r="W200" s="35" t="s">
        <v>69</v>
      </c>
      <c r="X200" s="761">
        <v>21</v>
      </c>
      <c r="Y200" s="762">
        <f t="shared" si="31"/>
        <v>21</v>
      </c>
      <c r="Z200" s="36">
        <f>IFERROR(IF(Y200=0,"",ROUNDUP(Y200/H200,0)*0.00502),"")</f>
        <v>5.0200000000000002E-2</v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2"/>
        <v>22</v>
      </c>
      <c r="BN200" s="64">
        <f t="shared" si="33"/>
        <v>22</v>
      </c>
      <c r="BO200" s="64">
        <f t="shared" si="34"/>
        <v>4.2735042735042736E-2</v>
      </c>
      <c r="BP200" s="64">
        <f t="shared" si="35"/>
        <v>4.2735042735042736E-2</v>
      </c>
    </row>
    <row r="201" spans="1:68" ht="27" customHeight="1" x14ac:dyDescent="0.25">
      <c r="A201" s="54" t="s">
        <v>355</v>
      </c>
      <c r="B201" s="54" t="s">
        <v>356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76</v>
      </c>
      <c r="L201" s="32"/>
      <c r="M201" s="33" t="s">
        <v>68</v>
      </c>
      <c r="N201" s="33"/>
      <c r="O201" s="32">
        <v>40</v>
      </c>
      <c r="P201" s="8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71"/>
      <c r="R201" s="771"/>
      <c r="S201" s="771"/>
      <c r="T201" s="772"/>
      <c r="U201" s="34"/>
      <c r="V201" s="34"/>
      <c r="W201" s="35" t="s">
        <v>69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357</v>
      </c>
      <c r="B202" s="54" t="s">
        <v>358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7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71"/>
      <c r="R202" s="771"/>
      <c r="S202" s="771"/>
      <c r="T202" s="772"/>
      <c r="U202" s="34"/>
      <c r="V202" s="34"/>
      <c r="W202" s="35" t="s">
        <v>69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359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67"/>
      <c r="B203" s="768"/>
      <c r="C203" s="768"/>
      <c r="D203" s="768"/>
      <c r="E203" s="768"/>
      <c r="F203" s="768"/>
      <c r="G203" s="768"/>
      <c r="H203" s="768"/>
      <c r="I203" s="768"/>
      <c r="J203" s="768"/>
      <c r="K203" s="768"/>
      <c r="L203" s="768"/>
      <c r="M203" s="768"/>
      <c r="N203" s="768"/>
      <c r="O203" s="769"/>
      <c r="P203" s="788" t="s">
        <v>71</v>
      </c>
      <c r="Q203" s="785"/>
      <c r="R203" s="785"/>
      <c r="S203" s="785"/>
      <c r="T203" s="785"/>
      <c r="U203" s="785"/>
      <c r="V203" s="786"/>
      <c r="W203" s="37" t="s">
        <v>72</v>
      </c>
      <c r="X203" s="763">
        <f>IFERROR(X195/H195,"0")+IFERROR(X196/H196,"0")+IFERROR(X197/H197,"0")+IFERROR(X198/H198,"0")+IFERROR(X199/H199,"0")+IFERROR(X200/H200,"0")+IFERROR(X201/H201,"0")+IFERROR(X202/H202,"0")</f>
        <v>20</v>
      </c>
      <c r="Y203" s="763">
        <f>IFERROR(Y195/H195,"0")+IFERROR(Y196/H196,"0")+IFERROR(Y197/H197,"0")+IFERROR(Y198/H198,"0")+IFERROR(Y199/H199,"0")+IFERROR(Y200/H200,"0")+IFERROR(Y201/H201,"0")+IFERROR(Y202/H202,"0")</f>
        <v>20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0.1004</v>
      </c>
      <c r="AA203" s="764"/>
      <c r="AB203" s="764"/>
      <c r="AC203" s="764"/>
    </row>
    <row r="204" spans="1:68" x14ac:dyDescent="0.2">
      <c r="A204" s="768"/>
      <c r="B204" s="768"/>
      <c r="C204" s="768"/>
      <c r="D204" s="768"/>
      <c r="E204" s="768"/>
      <c r="F204" s="768"/>
      <c r="G204" s="768"/>
      <c r="H204" s="768"/>
      <c r="I204" s="768"/>
      <c r="J204" s="768"/>
      <c r="K204" s="768"/>
      <c r="L204" s="768"/>
      <c r="M204" s="768"/>
      <c r="N204" s="768"/>
      <c r="O204" s="769"/>
      <c r="P204" s="788" t="s">
        <v>71</v>
      </c>
      <c r="Q204" s="785"/>
      <c r="R204" s="785"/>
      <c r="S204" s="785"/>
      <c r="T204" s="785"/>
      <c r="U204" s="785"/>
      <c r="V204" s="786"/>
      <c r="W204" s="37" t="s">
        <v>69</v>
      </c>
      <c r="X204" s="763">
        <f>IFERROR(SUM(X195:X202),"0")</f>
        <v>42</v>
      </c>
      <c r="Y204" s="763">
        <f>IFERROR(SUM(Y195:Y202),"0")</f>
        <v>42</v>
      </c>
      <c r="Z204" s="37"/>
      <c r="AA204" s="764"/>
      <c r="AB204" s="764"/>
      <c r="AC204" s="764"/>
    </row>
    <row r="205" spans="1:68" ht="16.5" customHeight="1" x14ac:dyDescent="0.25">
      <c r="A205" s="790" t="s">
        <v>360</v>
      </c>
      <c r="B205" s="768"/>
      <c r="C205" s="768"/>
      <c r="D205" s="768"/>
      <c r="E205" s="768"/>
      <c r="F205" s="768"/>
      <c r="G205" s="768"/>
      <c r="H205" s="768"/>
      <c r="I205" s="768"/>
      <c r="J205" s="768"/>
      <c r="K205" s="768"/>
      <c r="L205" s="768"/>
      <c r="M205" s="768"/>
      <c r="N205" s="768"/>
      <c r="O205" s="768"/>
      <c r="P205" s="768"/>
      <c r="Q205" s="768"/>
      <c r="R205" s="768"/>
      <c r="S205" s="768"/>
      <c r="T205" s="768"/>
      <c r="U205" s="768"/>
      <c r="V205" s="768"/>
      <c r="W205" s="768"/>
      <c r="X205" s="768"/>
      <c r="Y205" s="768"/>
      <c r="Z205" s="768"/>
      <c r="AA205" s="756"/>
      <c r="AB205" s="756"/>
      <c r="AC205" s="756"/>
    </row>
    <row r="206" spans="1:68" ht="14.25" customHeight="1" x14ac:dyDescent="0.25">
      <c r="A206" s="794" t="s">
        <v>114</v>
      </c>
      <c r="B206" s="768"/>
      <c r="C206" s="768"/>
      <c r="D206" s="768"/>
      <c r="E206" s="768"/>
      <c r="F206" s="768"/>
      <c r="G206" s="768"/>
      <c r="H206" s="768"/>
      <c r="I206" s="768"/>
      <c r="J206" s="768"/>
      <c r="K206" s="768"/>
      <c r="L206" s="768"/>
      <c r="M206" s="768"/>
      <c r="N206" s="768"/>
      <c r="O206" s="768"/>
      <c r="P206" s="768"/>
      <c r="Q206" s="768"/>
      <c r="R206" s="768"/>
      <c r="S206" s="768"/>
      <c r="T206" s="768"/>
      <c r="U206" s="768"/>
      <c r="V206" s="768"/>
      <c r="W206" s="768"/>
      <c r="X206" s="768"/>
      <c r="Y206" s="768"/>
      <c r="Z206" s="768"/>
      <c r="AA206" s="757"/>
      <c r="AB206" s="757"/>
      <c r="AC206" s="757"/>
    </row>
    <row r="207" spans="1:68" ht="27" customHeight="1" x14ac:dyDescent="0.25">
      <c r="A207" s="54" t="s">
        <v>361</v>
      </c>
      <c r="B207" s="54" t="s">
        <v>362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117</v>
      </c>
      <c r="L207" s="32"/>
      <c r="M207" s="33" t="s">
        <v>118</v>
      </c>
      <c r="N207" s="33"/>
      <c r="O207" s="32">
        <v>55</v>
      </c>
      <c r="P207" s="10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71"/>
      <c r="R207" s="771"/>
      <c r="S207" s="771"/>
      <c r="T207" s="772"/>
      <c r="U207" s="34"/>
      <c r="V207" s="34"/>
      <c r="W207" s="35" t="s">
        <v>69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363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364</v>
      </c>
      <c r="B208" s="54" t="s">
        <v>365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76</v>
      </c>
      <c r="L208" s="32"/>
      <c r="M208" s="33" t="s">
        <v>68</v>
      </c>
      <c r="N208" s="33"/>
      <c r="O208" s="32">
        <v>55</v>
      </c>
      <c r="P208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71"/>
      <c r="R208" s="771"/>
      <c r="S208" s="771"/>
      <c r="T208" s="772"/>
      <c r="U208" s="34"/>
      <c r="V208" s="34"/>
      <c r="W208" s="35" t="s">
        <v>69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67"/>
      <c r="B209" s="768"/>
      <c r="C209" s="768"/>
      <c r="D209" s="768"/>
      <c r="E209" s="768"/>
      <c r="F209" s="768"/>
      <c r="G209" s="768"/>
      <c r="H209" s="768"/>
      <c r="I209" s="768"/>
      <c r="J209" s="768"/>
      <c r="K209" s="768"/>
      <c r="L209" s="768"/>
      <c r="M209" s="768"/>
      <c r="N209" s="768"/>
      <c r="O209" s="769"/>
      <c r="P209" s="788" t="s">
        <v>71</v>
      </c>
      <c r="Q209" s="785"/>
      <c r="R209" s="785"/>
      <c r="S209" s="785"/>
      <c r="T209" s="785"/>
      <c r="U209" s="785"/>
      <c r="V209" s="786"/>
      <c r="W209" s="37" t="s">
        <v>72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68"/>
      <c r="B210" s="768"/>
      <c r="C210" s="768"/>
      <c r="D210" s="768"/>
      <c r="E210" s="768"/>
      <c r="F210" s="768"/>
      <c r="G210" s="768"/>
      <c r="H210" s="768"/>
      <c r="I210" s="768"/>
      <c r="J210" s="768"/>
      <c r="K210" s="768"/>
      <c r="L210" s="768"/>
      <c r="M210" s="768"/>
      <c r="N210" s="768"/>
      <c r="O210" s="769"/>
      <c r="P210" s="788" t="s">
        <v>71</v>
      </c>
      <c r="Q210" s="785"/>
      <c r="R210" s="785"/>
      <c r="S210" s="785"/>
      <c r="T210" s="785"/>
      <c r="U210" s="785"/>
      <c r="V210" s="786"/>
      <c r="W210" s="37" t="s">
        <v>69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94" t="s">
        <v>168</v>
      </c>
      <c r="B211" s="768"/>
      <c r="C211" s="768"/>
      <c r="D211" s="768"/>
      <c r="E211" s="768"/>
      <c r="F211" s="768"/>
      <c r="G211" s="768"/>
      <c r="H211" s="768"/>
      <c r="I211" s="768"/>
      <c r="J211" s="768"/>
      <c r="K211" s="768"/>
      <c r="L211" s="768"/>
      <c r="M211" s="768"/>
      <c r="N211" s="768"/>
      <c r="O211" s="768"/>
      <c r="P211" s="768"/>
      <c r="Q211" s="768"/>
      <c r="R211" s="768"/>
      <c r="S211" s="768"/>
      <c r="T211" s="768"/>
      <c r="U211" s="768"/>
      <c r="V211" s="768"/>
      <c r="W211" s="768"/>
      <c r="X211" s="768"/>
      <c r="Y211" s="768"/>
      <c r="Z211" s="768"/>
      <c r="AA211" s="757"/>
      <c r="AB211" s="757"/>
      <c r="AC211" s="757"/>
    </row>
    <row r="212" spans="1:68" ht="16.5" customHeight="1" x14ac:dyDescent="0.25">
      <c r="A212" s="54" t="s">
        <v>366</v>
      </c>
      <c r="B212" s="54" t="s">
        <v>367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117</v>
      </c>
      <c r="L212" s="32"/>
      <c r="M212" s="33" t="s">
        <v>121</v>
      </c>
      <c r="N212" s="33"/>
      <c r="O212" s="32">
        <v>50</v>
      </c>
      <c r="P212" s="9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71"/>
      <c r="R212" s="771"/>
      <c r="S212" s="771"/>
      <c r="T212" s="772"/>
      <c r="U212" s="34"/>
      <c r="V212" s="34"/>
      <c r="W212" s="35" t="s">
        <v>69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369</v>
      </c>
      <c r="B213" s="54" t="s">
        <v>370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76</v>
      </c>
      <c r="L213" s="32"/>
      <c r="M213" s="33" t="s">
        <v>118</v>
      </c>
      <c r="N213" s="33"/>
      <c r="O213" s="32">
        <v>50</v>
      </c>
      <c r="P213" s="11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71"/>
      <c r="R213" s="771"/>
      <c r="S213" s="771"/>
      <c r="T213" s="772"/>
      <c r="U213" s="34"/>
      <c r="V213" s="34"/>
      <c r="W213" s="35" t="s">
        <v>69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368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67"/>
      <c r="B214" s="768"/>
      <c r="C214" s="768"/>
      <c r="D214" s="768"/>
      <c r="E214" s="768"/>
      <c r="F214" s="768"/>
      <c r="G214" s="768"/>
      <c r="H214" s="768"/>
      <c r="I214" s="768"/>
      <c r="J214" s="768"/>
      <c r="K214" s="768"/>
      <c r="L214" s="768"/>
      <c r="M214" s="768"/>
      <c r="N214" s="768"/>
      <c r="O214" s="769"/>
      <c r="P214" s="788" t="s">
        <v>71</v>
      </c>
      <c r="Q214" s="785"/>
      <c r="R214" s="785"/>
      <c r="S214" s="785"/>
      <c r="T214" s="785"/>
      <c r="U214" s="785"/>
      <c r="V214" s="786"/>
      <c r="W214" s="37" t="s">
        <v>72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68"/>
      <c r="B215" s="768"/>
      <c r="C215" s="768"/>
      <c r="D215" s="768"/>
      <c r="E215" s="768"/>
      <c r="F215" s="768"/>
      <c r="G215" s="768"/>
      <c r="H215" s="768"/>
      <c r="I215" s="768"/>
      <c r="J215" s="768"/>
      <c r="K215" s="768"/>
      <c r="L215" s="768"/>
      <c r="M215" s="768"/>
      <c r="N215" s="768"/>
      <c r="O215" s="769"/>
      <c r="P215" s="788" t="s">
        <v>71</v>
      </c>
      <c r="Q215" s="785"/>
      <c r="R215" s="785"/>
      <c r="S215" s="785"/>
      <c r="T215" s="785"/>
      <c r="U215" s="785"/>
      <c r="V215" s="786"/>
      <c r="W215" s="37" t="s">
        <v>69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94" t="s">
        <v>64</v>
      </c>
      <c r="B216" s="768"/>
      <c r="C216" s="768"/>
      <c r="D216" s="768"/>
      <c r="E216" s="768"/>
      <c r="F216" s="768"/>
      <c r="G216" s="768"/>
      <c r="H216" s="768"/>
      <c r="I216" s="768"/>
      <c r="J216" s="768"/>
      <c r="K216" s="768"/>
      <c r="L216" s="768"/>
      <c r="M216" s="768"/>
      <c r="N216" s="768"/>
      <c r="O216" s="768"/>
      <c r="P216" s="768"/>
      <c r="Q216" s="768"/>
      <c r="R216" s="768"/>
      <c r="S216" s="768"/>
      <c r="T216" s="768"/>
      <c r="U216" s="768"/>
      <c r="V216" s="768"/>
      <c r="W216" s="768"/>
      <c r="X216" s="768"/>
      <c r="Y216" s="768"/>
      <c r="Z216" s="768"/>
      <c r="AA216" s="757"/>
      <c r="AB216" s="757"/>
      <c r="AC216" s="757"/>
    </row>
    <row r="217" spans="1:68" ht="27" customHeight="1" x14ac:dyDescent="0.25">
      <c r="A217" s="54" t="s">
        <v>371</v>
      </c>
      <c r="B217" s="54" t="s">
        <v>372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71"/>
      <c r="R217" s="771"/>
      <c r="S217" s="771"/>
      <c r="T217" s="772"/>
      <c r="U217" s="34"/>
      <c r="V217" s="34"/>
      <c r="W217" s="35" t="s">
        <v>69</v>
      </c>
      <c r="X217" s="761">
        <v>12</v>
      </c>
      <c r="Y217" s="762">
        <f t="shared" ref="Y217:Y224" si="36">IFERROR(IF(X217="",0,CEILING((X217/$H217),1)*$H217),"")</f>
        <v>16.200000000000003</v>
      </c>
      <c r="Z217" s="36">
        <f>IFERROR(IF(Y217=0,"",ROUNDUP(Y217/H217,0)*0.00902),"")</f>
        <v>2.7060000000000001E-2</v>
      </c>
      <c r="AA217" s="56"/>
      <c r="AB217" s="57"/>
      <c r="AC217" s="277" t="s">
        <v>373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12.466666666666667</v>
      </c>
      <c r="BN217" s="64">
        <f t="shared" ref="BN217:BN224" si="38">IFERROR(Y217*I217/H217,"0")</f>
        <v>16.830000000000002</v>
      </c>
      <c r="BO217" s="64">
        <f t="shared" ref="BO217:BO224" si="39">IFERROR(1/J217*(X217/H217),"0")</f>
        <v>1.6835016835016831E-2</v>
      </c>
      <c r="BP217" s="64">
        <f t="shared" ref="BP217:BP224" si="40">IFERROR(1/J217*(Y217/H217),"0")</f>
        <v>2.2727272727272731E-2</v>
      </c>
    </row>
    <row r="218" spans="1:68" ht="27" customHeight="1" x14ac:dyDescent="0.25">
      <c r="A218" s="54" t="s">
        <v>374</v>
      </c>
      <c r="B218" s="54" t="s">
        <v>375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7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71"/>
      <c r="R218" s="771"/>
      <c r="S218" s="771"/>
      <c r="T218" s="772"/>
      <c r="U218" s="34"/>
      <c r="V218" s="34"/>
      <c r="W218" s="35" t="s">
        <v>69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10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71"/>
      <c r="R219" s="771"/>
      <c r="S219" s="771"/>
      <c r="T219" s="772"/>
      <c r="U219" s="34"/>
      <c r="V219" s="34"/>
      <c r="W219" s="35" t="s">
        <v>69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1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71"/>
      <c r="R220" s="771"/>
      <c r="S220" s="771"/>
      <c r="T220" s="772"/>
      <c r="U220" s="34"/>
      <c r="V220" s="34"/>
      <c r="W220" s="35" t="s">
        <v>69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383</v>
      </c>
      <c r="B221" s="54" t="s">
        <v>384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71"/>
      <c r="R221" s="771"/>
      <c r="S221" s="771"/>
      <c r="T221" s="772"/>
      <c r="U221" s="34"/>
      <c r="V221" s="34"/>
      <c r="W221" s="35" t="s">
        <v>69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385</v>
      </c>
      <c r="B222" s="54" t="s">
        <v>386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71"/>
      <c r="R222" s="771"/>
      <c r="S222" s="771"/>
      <c r="T222" s="772"/>
      <c r="U222" s="34"/>
      <c r="V222" s="34"/>
      <c r="W222" s="35" t="s">
        <v>69</v>
      </c>
      <c r="X222" s="761">
        <v>9</v>
      </c>
      <c r="Y222" s="762">
        <f t="shared" si="36"/>
        <v>9</v>
      </c>
      <c r="Z222" s="36">
        <f>IFERROR(IF(Y222=0,"",ROUNDUP(Y222/H222,0)*0.00502),"")</f>
        <v>2.5100000000000001E-2</v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37"/>
        <v>9.4999999999999982</v>
      </c>
      <c r="BN222" s="64">
        <f t="shared" si="38"/>
        <v>9.4999999999999982</v>
      </c>
      <c r="BO222" s="64">
        <f t="shared" si="39"/>
        <v>2.1367521367521368E-2</v>
      </c>
      <c r="BP222" s="64">
        <f t="shared" si="40"/>
        <v>2.1367521367521368E-2</v>
      </c>
    </row>
    <row r="223" spans="1:68" ht="27" customHeight="1" x14ac:dyDescent="0.25">
      <c r="A223" s="54" t="s">
        <v>387</v>
      </c>
      <c r="B223" s="54" t="s">
        <v>388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0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71"/>
      <c r="R223" s="771"/>
      <c r="S223" s="771"/>
      <c r="T223" s="772"/>
      <c r="U223" s="34"/>
      <c r="V223" s="34"/>
      <c r="W223" s="35" t="s">
        <v>69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389</v>
      </c>
      <c r="B224" s="54" t="s">
        <v>390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1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71"/>
      <c r="R224" s="771"/>
      <c r="S224" s="771"/>
      <c r="T224" s="772"/>
      <c r="U224" s="34"/>
      <c r="V224" s="34"/>
      <c r="W224" s="35" t="s">
        <v>69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67"/>
      <c r="B225" s="768"/>
      <c r="C225" s="768"/>
      <c r="D225" s="768"/>
      <c r="E225" s="768"/>
      <c r="F225" s="768"/>
      <c r="G225" s="768"/>
      <c r="H225" s="768"/>
      <c r="I225" s="768"/>
      <c r="J225" s="768"/>
      <c r="K225" s="768"/>
      <c r="L225" s="768"/>
      <c r="M225" s="768"/>
      <c r="N225" s="768"/>
      <c r="O225" s="769"/>
      <c r="P225" s="788" t="s">
        <v>71</v>
      </c>
      <c r="Q225" s="785"/>
      <c r="R225" s="785"/>
      <c r="S225" s="785"/>
      <c r="T225" s="785"/>
      <c r="U225" s="785"/>
      <c r="V225" s="786"/>
      <c r="W225" s="37" t="s">
        <v>72</v>
      </c>
      <c r="X225" s="763">
        <f>IFERROR(X217/H217,"0")+IFERROR(X218/H218,"0")+IFERROR(X219/H219,"0")+IFERROR(X220/H220,"0")+IFERROR(X221/H221,"0")+IFERROR(X222/H222,"0")+IFERROR(X223/H223,"0")+IFERROR(X224/H224,"0")</f>
        <v>7.2222222222222214</v>
      </c>
      <c r="Y225" s="763">
        <f>IFERROR(Y217/H217,"0")+IFERROR(Y218/H218,"0")+IFERROR(Y219/H219,"0")+IFERROR(Y220/H220,"0")+IFERROR(Y221/H221,"0")+IFERROR(Y222/H222,"0")+IFERROR(Y223/H223,"0")+IFERROR(Y224/H224,"0")</f>
        <v>8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5.2159999999999998E-2</v>
      </c>
      <c r="AA225" s="764"/>
      <c r="AB225" s="764"/>
      <c r="AC225" s="764"/>
    </row>
    <row r="226" spans="1:68" x14ac:dyDescent="0.2">
      <c r="A226" s="768"/>
      <c r="B226" s="768"/>
      <c r="C226" s="768"/>
      <c r="D226" s="768"/>
      <c r="E226" s="768"/>
      <c r="F226" s="768"/>
      <c r="G226" s="768"/>
      <c r="H226" s="768"/>
      <c r="I226" s="768"/>
      <c r="J226" s="768"/>
      <c r="K226" s="768"/>
      <c r="L226" s="768"/>
      <c r="M226" s="768"/>
      <c r="N226" s="768"/>
      <c r="O226" s="769"/>
      <c r="P226" s="788" t="s">
        <v>71</v>
      </c>
      <c r="Q226" s="785"/>
      <c r="R226" s="785"/>
      <c r="S226" s="785"/>
      <c r="T226" s="785"/>
      <c r="U226" s="785"/>
      <c r="V226" s="786"/>
      <c r="W226" s="37" t="s">
        <v>69</v>
      </c>
      <c r="X226" s="763">
        <f>IFERROR(SUM(X217:X224),"0")</f>
        <v>21</v>
      </c>
      <c r="Y226" s="763">
        <f>IFERROR(SUM(Y217:Y224),"0")</f>
        <v>25.200000000000003</v>
      </c>
      <c r="Z226" s="37"/>
      <c r="AA226" s="764"/>
      <c r="AB226" s="764"/>
      <c r="AC226" s="764"/>
    </row>
    <row r="227" spans="1:68" ht="14.25" customHeight="1" x14ac:dyDescent="0.25">
      <c r="A227" s="794" t="s">
        <v>73</v>
      </c>
      <c r="B227" s="768"/>
      <c r="C227" s="768"/>
      <c r="D227" s="768"/>
      <c r="E227" s="768"/>
      <c r="F227" s="768"/>
      <c r="G227" s="768"/>
      <c r="H227" s="768"/>
      <c r="I227" s="768"/>
      <c r="J227" s="768"/>
      <c r="K227" s="768"/>
      <c r="L227" s="768"/>
      <c r="M227" s="768"/>
      <c r="N227" s="768"/>
      <c r="O227" s="768"/>
      <c r="P227" s="768"/>
      <c r="Q227" s="768"/>
      <c r="R227" s="768"/>
      <c r="S227" s="768"/>
      <c r="T227" s="768"/>
      <c r="U227" s="768"/>
      <c r="V227" s="768"/>
      <c r="W227" s="768"/>
      <c r="X227" s="768"/>
      <c r="Y227" s="768"/>
      <c r="Z227" s="768"/>
      <c r="AA227" s="757"/>
      <c r="AB227" s="757"/>
      <c r="AC227" s="757"/>
    </row>
    <row r="228" spans="1:68" ht="27" customHeight="1" x14ac:dyDescent="0.25">
      <c r="A228" s="54" t="s">
        <v>391</v>
      </c>
      <c r="B228" s="54" t="s">
        <v>392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117</v>
      </c>
      <c r="L228" s="32"/>
      <c r="M228" s="33" t="s">
        <v>121</v>
      </c>
      <c r="N228" s="33"/>
      <c r="O228" s="32">
        <v>40</v>
      </c>
      <c r="P228" s="8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71"/>
      <c r="R228" s="771"/>
      <c r="S228" s="771"/>
      <c r="T228" s="772"/>
      <c r="U228" s="34"/>
      <c r="V228" s="34"/>
      <c r="W228" s="35" t="s">
        <v>69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394</v>
      </c>
      <c r="B229" s="54" t="s">
        <v>395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117</v>
      </c>
      <c r="L229" s="32"/>
      <c r="M229" s="33" t="s">
        <v>68</v>
      </c>
      <c r="N229" s="33"/>
      <c r="O229" s="32">
        <v>40</v>
      </c>
      <c r="P229" s="10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71"/>
      <c r="R229" s="771"/>
      <c r="S229" s="771"/>
      <c r="T229" s="772"/>
      <c r="U229" s="34"/>
      <c r="V229" s="34"/>
      <c r="W229" s="35" t="s">
        <v>69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117</v>
      </c>
      <c r="L230" s="32"/>
      <c r="M230" s="33" t="s">
        <v>121</v>
      </c>
      <c r="N230" s="33"/>
      <c r="O230" s="32">
        <v>40</v>
      </c>
      <c r="P230" s="11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71"/>
      <c r="R230" s="771"/>
      <c r="S230" s="771"/>
      <c r="T230" s="772"/>
      <c r="U230" s="34"/>
      <c r="V230" s="34"/>
      <c r="W230" s="35" t="s">
        <v>69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117</v>
      </c>
      <c r="L231" s="32"/>
      <c r="M231" s="33" t="s">
        <v>68</v>
      </c>
      <c r="N231" s="33"/>
      <c r="O231" s="32">
        <v>45</v>
      </c>
      <c r="P231" s="11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71"/>
      <c r="R231" s="771"/>
      <c r="S231" s="771"/>
      <c r="T231" s="772"/>
      <c r="U231" s="34"/>
      <c r="V231" s="34"/>
      <c r="W231" s="35" t="s">
        <v>69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403</v>
      </c>
      <c r="B232" s="54" t="s">
        <v>404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76</v>
      </c>
      <c r="L232" s="32"/>
      <c r="M232" s="33" t="s">
        <v>121</v>
      </c>
      <c r="N232" s="33"/>
      <c r="O232" s="32">
        <v>40</v>
      </c>
      <c r="P232" s="10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71"/>
      <c r="R232" s="771"/>
      <c r="S232" s="771"/>
      <c r="T232" s="772"/>
      <c r="U232" s="34"/>
      <c r="V232" s="34"/>
      <c r="W232" s="35" t="s">
        <v>69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393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customHeight="1" x14ac:dyDescent="0.25">
      <c r="A233" s="54" t="s">
        <v>405</v>
      </c>
      <c r="B233" s="54" t="s">
        <v>406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76</v>
      </c>
      <c r="L233" s="32"/>
      <c r="M233" s="33" t="s">
        <v>154</v>
      </c>
      <c r="N233" s="33"/>
      <c r="O233" s="32">
        <v>45</v>
      </c>
      <c r="P233" s="9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71"/>
      <c r="R233" s="771"/>
      <c r="S233" s="771"/>
      <c r="T233" s="772"/>
      <c r="U233" s="34"/>
      <c r="V233" s="34"/>
      <c r="W233" s="35" t="s">
        <v>69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408</v>
      </c>
      <c r="B234" s="54" t="s">
        <v>409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11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71"/>
      <c r="R234" s="771"/>
      <c r="S234" s="771"/>
      <c r="T234" s="772"/>
      <c r="U234" s="34"/>
      <c r="V234" s="34"/>
      <c r="W234" s="35" t="s">
        <v>69</v>
      </c>
      <c r="X234" s="761">
        <v>21</v>
      </c>
      <c r="Y234" s="762">
        <f t="shared" si="41"/>
        <v>21.599999999999998</v>
      </c>
      <c r="Z234" s="36">
        <f t="shared" si="46"/>
        <v>6.7769999999999997E-2</v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2"/>
        <v>23.380000000000003</v>
      </c>
      <c r="BN234" s="64">
        <f t="shared" si="43"/>
        <v>24.047999999999998</v>
      </c>
      <c r="BO234" s="64">
        <f t="shared" si="44"/>
        <v>5.6089743589743585E-2</v>
      </c>
      <c r="BP234" s="64">
        <f t="shared" si="45"/>
        <v>5.7692307692307689E-2</v>
      </c>
    </row>
    <row r="235" spans="1:68" ht="27" customHeight="1" x14ac:dyDescent="0.25">
      <c r="A235" s="54" t="s">
        <v>411</v>
      </c>
      <c r="B235" s="54" t="s">
        <v>412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9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71"/>
      <c r="R235" s="771"/>
      <c r="S235" s="771"/>
      <c r="T235" s="772"/>
      <c r="U235" s="34"/>
      <c r="V235" s="34"/>
      <c r="W235" s="35" t="s">
        <v>69</v>
      </c>
      <c r="X235" s="761">
        <v>16</v>
      </c>
      <c r="Y235" s="762">
        <f t="shared" si="41"/>
        <v>16.8</v>
      </c>
      <c r="Z235" s="36">
        <f t="shared" si="46"/>
        <v>5.271E-2</v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42"/>
        <v>17.813333333333336</v>
      </c>
      <c r="BN235" s="64">
        <f t="shared" si="43"/>
        <v>18.704000000000001</v>
      </c>
      <c r="BO235" s="64">
        <f t="shared" si="44"/>
        <v>4.2735042735042736E-2</v>
      </c>
      <c r="BP235" s="64">
        <f t="shared" si="45"/>
        <v>4.4871794871794879E-2</v>
      </c>
    </row>
    <row r="236" spans="1:68" ht="27" customHeight="1" x14ac:dyDescent="0.25">
      <c r="A236" s="54" t="s">
        <v>413</v>
      </c>
      <c r="B236" s="54" t="s">
        <v>414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11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71"/>
      <c r="R236" s="771"/>
      <c r="S236" s="771"/>
      <c r="T236" s="772"/>
      <c r="U236" s="34"/>
      <c r="V236" s="34"/>
      <c r="W236" s="35" t="s">
        <v>69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396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415</v>
      </c>
      <c r="B237" s="54" t="s">
        <v>416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11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71"/>
      <c r="R237" s="771"/>
      <c r="S237" s="771"/>
      <c r="T237" s="772"/>
      <c r="U237" s="34"/>
      <c r="V237" s="34"/>
      <c r="W237" s="35" t="s">
        <v>69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417</v>
      </c>
      <c r="B238" s="54" t="s">
        <v>418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76</v>
      </c>
      <c r="L238" s="32"/>
      <c r="M238" s="33" t="s">
        <v>121</v>
      </c>
      <c r="N238" s="33"/>
      <c r="O238" s="32">
        <v>40</v>
      </c>
      <c r="P238" s="9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71"/>
      <c r="R238" s="771"/>
      <c r="S238" s="771"/>
      <c r="T238" s="772"/>
      <c r="U238" s="34"/>
      <c r="V238" s="34"/>
      <c r="W238" s="35" t="s">
        <v>69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67"/>
      <c r="B239" s="768"/>
      <c r="C239" s="768"/>
      <c r="D239" s="768"/>
      <c r="E239" s="768"/>
      <c r="F239" s="768"/>
      <c r="G239" s="768"/>
      <c r="H239" s="768"/>
      <c r="I239" s="768"/>
      <c r="J239" s="768"/>
      <c r="K239" s="768"/>
      <c r="L239" s="768"/>
      <c r="M239" s="768"/>
      <c r="N239" s="768"/>
      <c r="O239" s="769"/>
      <c r="P239" s="788" t="s">
        <v>71</v>
      </c>
      <c r="Q239" s="785"/>
      <c r="R239" s="785"/>
      <c r="S239" s="785"/>
      <c r="T239" s="785"/>
      <c r="U239" s="785"/>
      <c r="V239" s="786"/>
      <c r="W239" s="37" t="s">
        <v>72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15.416666666666668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16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0.12048</v>
      </c>
      <c r="AA239" s="764"/>
      <c r="AB239" s="764"/>
      <c r="AC239" s="764"/>
    </row>
    <row r="240" spans="1:68" x14ac:dyDescent="0.2">
      <c r="A240" s="768"/>
      <c r="B240" s="768"/>
      <c r="C240" s="768"/>
      <c r="D240" s="768"/>
      <c r="E240" s="768"/>
      <c r="F240" s="768"/>
      <c r="G240" s="768"/>
      <c r="H240" s="768"/>
      <c r="I240" s="768"/>
      <c r="J240" s="768"/>
      <c r="K240" s="768"/>
      <c r="L240" s="768"/>
      <c r="M240" s="768"/>
      <c r="N240" s="768"/>
      <c r="O240" s="769"/>
      <c r="P240" s="788" t="s">
        <v>71</v>
      </c>
      <c r="Q240" s="785"/>
      <c r="R240" s="785"/>
      <c r="S240" s="785"/>
      <c r="T240" s="785"/>
      <c r="U240" s="785"/>
      <c r="V240" s="786"/>
      <c r="W240" s="37" t="s">
        <v>69</v>
      </c>
      <c r="X240" s="763">
        <f>IFERROR(SUM(X228:X238),"0")</f>
        <v>37</v>
      </c>
      <c r="Y240" s="763">
        <f>IFERROR(SUM(Y228:Y238),"0")</f>
        <v>38.4</v>
      </c>
      <c r="Z240" s="37"/>
      <c r="AA240" s="764"/>
      <c r="AB240" s="764"/>
      <c r="AC240" s="764"/>
    </row>
    <row r="241" spans="1:68" ht="14.25" customHeight="1" x14ac:dyDescent="0.25">
      <c r="A241" s="794" t="s">
        <v>214</v>
      </c>
      <c r="B241" s="768"/>
      <c r="C241" s="768"/>
      <c r="D241" s="768"/>
      <c r="E241" s="768"/>
      <c r="F241" s="768"/>
      <c r="G241" s="768"/>
      <c r="H241" s="768"/>
      <c r="I241" s="768"/>
      <c r="J241" s="768"/>
      <c r="K241" s="768"/>
      <c r="L241" s="768"/>
      <c r="M241" s="768"/>
      <c r="N241" s="768"/>
      <c r="O241" s="768"/>
      <c r="P241" s="768"/>
      <c r="Q241" s="768"/>
      <c r="R241" s="768"/>
      <c r="S241" s="768"/>
      <c r="T241" s="768"/>
      <c r="U241" s="768"/>
      <c r="V241" s="768"/>
      <c r="W241" s="768"/>
      <c r="X241" s="768"/>
      <c r="Y241" s="768"/>
      <c r="Z241" s="768"/>
      <c r="AA241" s="757"/>
      <c r="AB241" s="757"/>
      <c r="AC241" s="757"/>
    </row>
    <row r="242" spans="1:68" ht="16.5" customHeight="1" x14ac:dyDescent="0.25">
      <c r="A242" s="54" t="s">
        <v>419</v>
      </c>
      <c r="B242" s="54" t="s">
        <v>420</v>
      </c>
      <c r="C242" s="31">
        <v>4301060360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11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71"/>
      <c r="R242" s="771"/>
      <c r="S242" s="771"/>
      <c r="T242" s="772"/>
      <c r="U242" s="34"/>
      <c r="V242" s="34"/>
      <c r="W242" s="35" t="s">
        <v>69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419</v>
      </c>
      <c r="B243" s="54" t="s">
        <v>422</v>
      </c>
      <c r="C243" s="31">
        <v>4301060404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40</v>
      </c>
      <c r="P243" s="98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71"/>
      <c r="R243" s="771"/>
      <c r="S243" s="771"/>
      <c r="T243" s="772"/>
      <c r="U243" s="34"/>
      <c r="V243" s="34"/>
      <c r="W243" s="35" t="s">
        <v>69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423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424</v>
      </c>
      <c r="B244" s="54" t="s">
        <v>425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30</v>
      </c>
      <c r="P244" s="11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71"/>
      <c r="R244" s="771"/>
      <c r="S244" s="771"/>
      <c r="T244" s="772"/>
      <c r="U244" s="34"/>
      <c r="V244" s="34"/>
      <c r="W244" s="35" t="s">
        <v>69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426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427</v>
      </c>
      <c r="B245" s="54" t="s">
        <v>428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76</v>
      </c>
      <c r="L245" s="32"/>
      <c r="M245" s="33" t="s">
        <v>68</v>
      </c>
      <c r="N245" s="33"/>
      <c r="O245" s="32">
        <v>40</v>
      </c>
      <c r="P245" s="11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71"/>
      <c r="R245" s="771"/>
      <c r="S245" s="771"/>
      <c r="T245" s="772"/>
      <c r="U245" s="34"/>
      <c r="V245" s="34"/>
      <c r="W245" s="35" t="s">
        <v>69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430</v>
      </c>
      <c r="B246" s="54" t="s">
        <v>431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76</v>
      </c>
      <c r="L246" s="32"/>
      <c r="M246" s="33" t="s">
        <v>121</v>
      </c>
      <c r="N246" s="33"/>
      <c r="O246" s="32">
        <v>40</v>
      </c>
      <c r="P246" s="10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71"/>
      <c r="R246" s="771"/>
      <c r="S246" s="771"/>
      <c r="T246" s="772"/>
      <c r="U246" s="34"/>
      <c r="V246" s="34"/>
      <c r="W246" s="35" t="s">
        <v>69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432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67"/>
      <c r="B247" s="768"/>
      <c r="C247" s="768"/>
      <c r="D247" s="768"/>
      <c r="E247" s="768"/>
      <c r="F247" s="768"/>
      <c r="G247" s="768"/>
      <c r="H247" s="768"/>
      <c r="I247" s="768"/>
      <c r="J247" s="768"/>
      <c r="K247" s="768"/>
      <c r="L247" s="768"/>
      <c r="M247" s="768"/>
      <c r="N247" s="768"/>
      <c r="O247" s="769"/>
      <c r="P247" s="788" t="s">
        <v>71</v>
      </c>
      <c r="Q247" s="785"/>
      <c r="R247" s="785"/>
      <c r="S247" s="785"/>
      <c r="T247" s="785"/>
      <c r="U247" s="785"/>
      <c r="V247" s="786"/>
      <c r="W247" s="37" t="s">
        <v>72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x14ac:dyDescent="0.2">
      <c r="A248" s="768"/>
      <c r="B248" s="768"/>
      <c r="C248" s="768"/>
      <c r="D248" s="768"/>
      <c r="E248" s="768"/>
      <c r="F248" s="768"/>
      <c r="G248" s="768"/>
      <c r="H248" s="768"/>
      <c r="I248" s="768"/>
      <c r="J248" s="768"/>
      <c r="K248" s="768"/>
      <c r="L248" s="768"/>
      <c r="M248" s="768"/>
      <c r="N248" s="768"/>
      <c r="O248" s="769"/>
      <c r="P248" s="788" t="s">
        <v>71</v>
      </c>
      <c r="Q248" s="785"/>
      <c r="R248" s="785"/>
      <c r="S248" s="785"/>
      <c r="T248" s="785"/>
      <c r="U248" s="785"/>
      <c r="V248" s="786"/>
      <c r="W248" s="37" t="s">
        <v>69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customHeight="1" x14ac:dyDescent="0.25">
      <c r="A249" s="790" t="s">
        <v>433</v>
      </c>
      <c r="B249" s="768"/>
      <c r="C249" s="768"/>
      <c r="D249" s="768"/>
      <c r="E249" s="768"/>
      <c r="F249" s="768"/>
      <c r="G249" s="768"/>
      <c r="H249" s="768"/>
      <c r="I249" s="768"/>
      <c r="J249" s="768"/>
      <c r="K249" s="768"/>
      <c r="L249" s="768"/>
      <c r="M249" s="768"/>
      <c r="N249" s="768"/>
      <c r="O249" s="768"/>
      <c r="P249" s="768"/>
      <c r="Q249" s="768"/>
      <c r="R249" s="768"/>
      <c r="S249" s="768"/>
      <c r="T249" s="768"/>
      <c r="U249" s="768"/>
      <c r="V249" s="768"/>
      <c r="W249" s="768"/>
      <c r="X249" s="768"/>
      <c r="Y249" s="768"/>
      <c r="Z249" s="768"/>
      <c r="AA249" s="756"/>
      <c r="AB249" s="756"/>
      <c r="AC249" s="756"/>
    </row>
    <row r="250" spans="1:68" ht="14.25" customHeight="1" x14ac:dyDescent="0.25">
      <c r="A250" s="794" t="s">
        <v>114</v>
      </c>
      <c r="B250" s="768"/>
      <c r="C250" s="768"/>
      <c r="D250" s="768"/>
      <c r="E250" s="768"/>
      <c r="F250" s="768"/>
      <c r="G250" s="768"/>
      <c r="H250" s="768"/>
      <c r="I250" s="768"/>
      <c r="J250" s="768"/>
      <c r="K250" s="768"/>
      <c r="L250" s="768"/>
      <c r="M250" s="768"/>
      <c r="N250" s="768"/>
      <c r="O250" s="768"/>
      <c r="P250" s="768"/>
      <c r="Q250" s="768"/>
      <c r="R250" s="768"/>
      <c r="S250" s="768"/>
      <c r="T250" s="768"/>
      <c r="U250" s="768"/>
      <c r="V250" s="768"/>
      <c r="W250" s="768"/>
      <c r="X250" s="768"/>
      <c r="Y250" s="768"/>
      <c r="Z250" s="768"/>
      <c r="AA250" s="757"/>
      <c r="AB250" s="757"/>
      <c r="AC250" s="757"/>
    </row>
    <row r="251" spans="1:68" ht="27" customHeight="1" x14ac:dyDescent="0.25">
      <c r="A251" s="54" t="s">
        <v>434</v>
      </c>
      <c r="B251" s="54" t="s">
        <v>435</v>
      </c>
      <c r="C251" s="31">
        <v>4301011717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95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71"/>
      <c r="R251" s="771"/>
      <c r="S251" s="771"/>
      <c r="T251" s="772"/>
      <c r="U251" s="34"/>
      <c r="V251" s="34"/>
      <c r="W251" s="35" t="s">
        <v>69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434</v>
      </c>
      <c r="B252" s="54" t="s">
        <v>437</v>
      </c>
      <c r="C252" s="31">
        <v>4301011945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48</v>
      </c>
      <c r="K252" s="32" t="s">
        <v>117</v>
      </c>
      <c r="L252" s="32"/>
      <c r="M252" s="33" t="s">
        <v>145</v>
      </c>
      <c r="N252" s="33"/>
      <c r="O252" s="32">
        <v>55</v>
      </c>
      <c r="P252" s="117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71"/>
      <c r="R252" s="771"/>
      <c r="S252" s="771"/>
      <c r="T252" s="772"/>
      <c r="U252" s="34"/>
      <c r="V252" s="34"/>
      <c r="W252" s="35" t="s">
        <v>69</v>
      </c>
      <c r="X252" s="761">
        <v>0</v>
      </c>
      <c r="Y252" s="762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439</v>
      </c>
      <c r="B253" s="54" t="s">
        <v>440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117</v>
      </c>
      <c r="L253" s="32"/>
      <c r="M253" s="33" t="s">
        <v>118</v>
      </c>
      <c r="N253" s="33"/>
      <c r="O253" s="32">
        <v>55</v>
      </c>
      <c r="P253" s="84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71"/>
      <c r="R253" s="771"/>
      <c r="S253" s="771"/>
      <c r="T253" s="772"/>
      <c r="U253" s="34"/>
      <c r="V253" s="34"/>
      <c r="W253" s="35" t="s">
        <v>69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442</v>
      </c>
      <c r="B254" s="54" t="s">
        <v>443</v>
      </c>
      <c r="C254" s="31">
        <v>4301011733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9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71"/>
      <c r="R254" s="771"/>
      <c r="S254" s="771"/>
      <c r="T254" s="772"/>
      <c r="U254" s="34"/>
      <c r="V254" s="34"/>
      <c r="W254" s="35" t="s">
        <v>69</v>
      </c>
      <c r="X254" s="761">
        <v>0</v>
      </c>
      <c r="Y254" s="762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444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442</v>
      </c>
      <c r="B255" s="54" t="s">
        <v>445</v>
      </c>
      <c r="C255" s="31">
        <v>4301011944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48</v>
      </c>
      <c r="K255" s="32" t="s">
        <v>117</v>
      </c>
      <c r="L255" s="32"/>
      <c r="M255" s="33" t="s">
        <v>145</v>
      </c>
      <c r="N255" s="33"/>
      <c r="O255" s="32">
        <v>55</v>
      </c>
      <c r="P255" s="110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71"/>
      <c r="R255" s="771"/>
      <c r="S255" s="771"/>
      <c r="T255" s="772"/>
      <c r="U255" s="34"/>
      <c r="V255" s="34"/>
      <c r="W255" s="35" t="s">
        <v>69</v>
      </c>
      <c r="X255" s="761">
        <v>0</v>
      </c>
      <c r="Y255" s="762">
        <f t="shared" si="4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446</v>
      </c>
      <c r="B256" s="54" t="s">
        <v>447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95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71"/>
      <c r="R256" s="771"/>
      <c r="S256" s="771"/>
      <c r="T256" s="772"/>
      <c r="U256" s="34"/>
      <c r="V256" s="34"/>
      <c r="W256" s="35" t="s">
        <v>69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448</v>
      </c>
      <c r="B257" s="54" t="s">
        <v>449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9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71"/>
      <c r="R257" s="771"/>
      <c r="S257" s="771"/>
      <c r="T257" s="772"/>
      <c r="U257" s="34"/>
      <c r="V257" s="34"/>
      <c r="W257" s="35" t="s">
        <v>69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441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450</v>
      </c>
      <c r="B258" s="54" t="s">
        <v>451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10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71"/>
      <c r="R258" s="771"/>
      <c r="S258" s="771"/>
      <c r="T258" s="772"/>
      <c r="U258" s="34"/>
      <c r="V258" s="34"/>
      <c r="W258" s="35" t="s">
        <v>69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452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67"/>
      <c r="B259" s="768"/>
      <c r="C259" s="768"/>
      <c r="D259" s="768"/>
      <c r="E259" s="768"/>
      <c r="F259" s="768"/>
      <c r="G259" s="768"/>
      <c r="H259" s="768"/>
      <c r="I259" s="768"/>
      <c r="J259" s="768"/>
      <c r="K259" s="768"/>
      <c r="L259" s="768"/>
      <c r="M259" s="768"/>
      <c r="N259" s="768"/>
      <c r="O259" s="769"/>
      <c r="P259" s="788" t="s">
        <v>71</v>
      </c>
      <c r="Q259" s="785"/>
      <c r="R259" s="785"/>
      <c r="S259" s="785"/>
      <c r="T259" s="785"/>
      <c r="U259" s="785"/>
      <c r="V259" s="786"/>
      <c r="W259" s="37" t="s">
        <v>72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68"/>
      <c r="B260" s="768"/>
      <c r="C260" s="768"/>
      <c r="D260" s="768"/>
      <c r="E260" s="768"/>
      <c r="F260" s="768"/>
      <c r="G260" s="768"/>
      <c r="H260" s="768"/>
      <c r="I260" s="768"/>
      <c r="J260" s="768"/>
      <c r="K260" s="768"/>
      <c r="L260" s="768"/>
      <c r="M260" s="768"/>
      <c r="N260" s="768"/>
      <c r="O260" s="769"/>
      <c r="P260" s="788" t="s">
        <v>71</v>
      </c>
      <c r="Q260" s="785"/>
      <c r="R260" s="785"/>
      <c r="S260" s="785"/>
      <c r="T260" s="785"/>
      <c r="U260" s="785"/>
      <c r="V260" s="786"/>
      <c r="W260" s="37" t="s">
        <v>69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90" t="s">
        <v>453</v>
      </c>
      <c r="B261" s="768"/>
      <c r="C261" s="768"/>
      <c r="D261" s="768"/>
      <c r="E261" s="768"/>
      <c r="F261" s="768"/>
      <c r="G261" s="768"/>
      <c r="H261" s="768"/>
      <c r="I261" s="768"/>
      <c r="J261" s="768"/>
      <c r="K261" s="768"/>
      <c r="L261" s="768"/>
      <c r="M261" s="768"/>
      <c r="N261" s="768"/>
      <c r="O261" s="768"/>
      <c r="P261" s="768"/>
      <c r="Q261" s="768"/>
      <c r="R261" s="768"/>
      <c r="S261" s="768"/>
      <c r="T261" s="768"/>
      <c r="U261" s="768"/>
      <c r="V261" s="768"/>
      <c r="W261" s="768"/>
      <c r="X261" s="768"/>
      <c r="Y261" s="768"/>
      <c r="Z261" s="768"/>
      <c r="AA261" s="756"/>
      <c r="AB261" s="756"/>
      <c r="AC261" s="756"/>
    </row>
    <row r="262" spans="1:68" ht="14.25" customHeight="1" x14ac:dyDescent="0.25">
      <c r="A262" s="794" t="s">
        <v>114</v>
      </c>
      <c r="B262" s="768"/>
      <c r="C262" s="768"/>
      <c r="D262" s="768"/>
      <c r="E262" s="768"/>
      <c r="F262" s="768"/>
      <c r="G262" s="768"/>
      <c r="H262" s="768"/>
      <c r="I262" s="768"/>
      <c r="J262" s="768"/>
      <c r="K262" s="768"/>
      <c r="L262" s="768"/>
      <c r="M262" s="768"/>
      <c r="N262" s="768"/>
      <c r="O262" s="768"/>
      <c r="P262" s="768"/>
      <c r="Q262" s="768"/>
      <c r="R262" s="768"/>
      <c r="S262" s="768"/>
      <c r="T262" s="768"/>
      <c r="U262" s="768"/>
      <c r="V262" s="768"/>
      <c r="W262" s="768"/>
      <c r="X262" s="768"/>
      <c r="Y262" s="768"/>
      <c r="Z262" s="768"/>
      <c r="AA262" s="757"/>
      <c r="AB262" s="757"/>
      <c r="AC262" s="757"/>
    </row>
    <row r="263" spans="1:68" ht="27" customHeight="1" x14ac:dyDescent="0.25">
      <c r="A263" s="54" t="s">
        <v>454</v>
      </c>
      <c r="B263" s="54" t="s">
        <v>455</v>
      </c>
      <c r="C263" s="31">
        <v>4301011826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8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71"/>
      <c r="R263" s="771"/>
      <c r="S263" s="771"/>
      <c r="T263" s="772"/>
      <c r="U263" s="34"/>
      <c r="V263" s="34"/>
      <c r="W263" s="35" t="s">
        <v>69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454</v>
      </c>
      <c r="B264" s="54" t="s">
        <v>457</v>
      </c>
      <c r="C264" s="31">
        <v>4301011942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48</v>
      </c>
      <c r="K264" s="32" t="s">
        <v>117</v>
      </c>
      <c r="L264" s="32"/>
      <c r="M264" s="33" t="s">
        <v>145</v>
      </c>
      <c r="N264" s="33"/>
      <c r="O264" s="32">
        <v>55</v>
      </c>
      <c r="P264" s="108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71"/>
      <c r="R264" s="771"/>
      <c r="S264" s="771"/>
      <c r="T264" s="772"/>
      <c r="U264" s="34"/>
      <c r="V264" s="34"/>
      <c r="W264" s="35" t="s">
        <v>69</v>
      </c>
      <c r="X264" s="761">
        <v>0</v>
      </c>
      <c r="Y264" s="762">
        <f t="shared" si="52"/>
        <v>0</v>
      </c>
      <c r="Z264" s="36" t="str">
        <f>IFERROR(IF(Y264=0,"",ROUNDUP(Y264/H264,0)*0.02039),"")</f>
        <v/>
      </c>
      <c r="AA264" s="56"/>
      <c r="AB264" s="57"/>
      <c r="AC264" s="343" t="s">
        <v>146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117</v>
      </c>
      <c r="L265" s="32"/>
      <c r="M265" s="33" t="s">
        <v>118</v>
      </c>
      <c r="N265" s="33"/>
      <c r="O265" s="32">
        <v>55</v>
      </c>
      <c r="P265" s="114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71"/>
      <c r="R265" s="771"/>
      <c r="S265" s="771"/>
      <c r="T265" s="772"/>
      <c r="U265" s="34"/>
      <c r="V265" s="34"/>
      <c r="W265" s="35" t="s">
        <v>69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4301011721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11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71"/>
      <c r="R266" s="771"/>
      <c r="S266" s="771"/>
      <c r="T266" s="772"/>
      <c r="U266" s="34"/>
      <c r="V266" s="34"/>
      <c r="W266" s="35" t="s">
        <v>69</v>
      </c>
      <c r="X266" s="761">
        <v>0</v>
      </c>
      <c r="Y266" s="762">
        <f t="shared" si="52"/>
        <v>0</v>
      </c>
      <c r="Z266" s="36" t="str">
        <f>IFERROR(IF(Y266=0,"",ROUNDUP(Y266/H266,0)*0.02175),"")</f>
        <v/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461</v>
      </c>
      <c r="B267" s="54" t="s">
        <v>464</v>
      </c>
      <c r="C267" s="31">
        <v>4301011941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48</v>
      </c>
      <c r="K267" s="32" t="s">
        <v>117</v>
      </c>
      <c r="L267" s="32"/>
      <c r="M267" s="33" t="s">
        <v>145</v>
      </c>
      <c r="N267" s="33"/>
      <c r="O267" s="32">
        <v>55</v>
      </c>
      <c r="P267" s="1031" t="s">
        <v>465</v>
      </c>
      <c r="Q267" s="771"/>
      <c r="R267" s="771"/>
      <c r="S267" s="771"/>
      <c r="T267" s="772"/>
      <c r="U267" s="34"/>
      <c r="V267" s="34"/>
      <c r="W267" s="35" t="s">
        <v>69</v>
      </c>
      <c r="X267" s="761">
        <v>0</v>
      </c>
      <c r="Y267" s="762">
        <f t="shared" si="52"/>
        <v>0</v>
      </c>
      <c r="Z267" s="36" t="str">
        <f>IFERROR(IF(Y267=0,"",ROUNDUP(Y267/H267,0)*0.02039),"")</f>
        <v/>
      </c>
      <c r="AA267" s="56"/>
      <c r="AB267" s="57"/>
      <c r="AC267" s="349" t="s">
        <v>146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11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71"/>
      <c r="R268" s="771"/>
      <c r="S268" s="771"/>
      <c r="T268" s="772"/>
      <c r="U268" s="34"/>
      <c r="V268" s="34"/>
      <c r="W268" s="35" t="s">
        <v>69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468</v>
      </c>
      <c r="B269" s="54" t="s">
        <v>469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71"/>
      <c r="R269" s="771"/>
      <c r="S269" s="771"/>
      <c r="T269" s="772"/>
      <c r="U269" s="34"/>
      <c r="V269" s="34"/>
      <c r="W269" s="35" t="s">
        <v>69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470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471</v>
      </c>
      <c r="B270" s="54" t="s">
        <v>472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8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71"/>
      <c r="R270" s="771"/>
      <c r="S270" s="771"/>
      <c r="T270" s="772"/>
      <c r="U270" s="34"/>
      <c r="V270" s="34"/>
      <c r="W270" s="35" t="s">
        <v>69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473</v>
      </c>
      <c r="B271" s="54" t="s">
        <v>474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11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71"/>
      <c r="R271" s="771"/>
      <c r="S271" s="771"/>
      <c r="T271" s="772"/>
      <c r="U271" s="34"/>
      <c r="V271" s="34"/>
      <c r="W271" s="35" t="s">
        <v>69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67"/>
      <c r="B272" s="768"/>
      <c r="C272" s="768"/>
      <c r="D272" s="768"/>
      <c r="E272" s="768"/>
      <c r="F272" s="768"/>
      <c r="G272" s="768"/>
      <c r="H272" s="768"/>
      <c r="I272" s="768"/>
      <c r="J272" s="768"/>
      <c r="K272" s="768"/>
      <c r="L272" s="768"/>
      <c r="M272" s="768"/>
      <c r="N272" s="768"/>
      <c r="O272" s="769"/>
      <c r="P272" s="788" t="s">
        <v>71</v>
      </c>
      <c r="Q272" s="785"/>
      <c r="R272" s="785"/>
      <c r="S272" s="785"/>
      <c r="T272" s="785"/>
      <c r="U272" s="785"/>
      <c r="V272" s="786"/>
      <c r="W272" s="37" t="s">
        <v>72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68"/>
      <c r="B273" s="768"/>
      <c r="C273" s="768"/>
      <c r="D273" s="768"/>
      <c r="E273" s="768"/>
      <c r="F273" s="768"/>
      <c r="G273" s="768"/>
      <c r="H273" s="768"/>
      <c r="I273" s="768"/>
      <c r="J273" s="768"/>
      <c r="K273" s="768"/>
      <c r="L273" s="768"/>
      <c r="M273" s="768"/>
      <c r="N273" s="768"/>
      <c r="O273" s="769"/>
      <c r="P273" s="788" t="s">
        <v>71</v>
      </c>
      <c r="Q273" s="785"/>
      <c r="R273" s="785"/>
      <c r="S273" s="785"/>
      <c r="T273" s="785"/>
      <c r="U273" s="785"/>
      <c r="V273" s="786"/>
      <c r="W273" s="37" t="s">
        <v>69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94" t="s">
        <v>168</v>
      </c>
      <c r="B274" s="768"/>
      <c r="C274" s="768"/>
      <c r="D274" s="768"/>
      <c r="E274" s="768"/>
      <c r="F274" s="768"/>
      <c r="G274" s="768"/>
      <c r="H274" s="768"/>
      <c r="I274" s="768"/>
      <c r="J274" s="768"/>
      <c r="K274" s="768"/>
      <c r="L274" s="768"/>
      <c r="M274" s="768"/>
      <c r="N274" s="768"/>
      <c r="O274" s="768"/>
      <c r="P274" s="768"/>
      <c r="Q274" s="768"/>
      <c r="R274" s="768"/>
      <c r="S274" s="768"/>
      <c r="T274" s="768"/>
      <c r="U274" s="768"/>
      <c r="V274" s="768"/>
      <c r="W274" s="768"/>
      <c r="X274" s="768"/>
      <c r="Y274" s="768"/>
      <c r="Z274" s="768"/>
      <c r="AA274" s="757"/>
      <c r="AB274" s="757"/>
      <c r="AC274" s="757"/>
    </row>
    <row r="275" spans="1:68" ht="27" customHeight="1" x14ac:dyDescent="0.25">
      <c r="A275" s="54" t="s">
        <v>475</v>
      </c>
      <c r="B275" s="54" t="s">
        <v>476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67</v>
      </c>
      <c r="L275" s="32"/>
      <c r="M275" s="33" t="s">
        <v>121</v>
      </c>
      <c r="N275" s="33"/>
      <c r="O275" s="32">
        <v>50</v>
      </c>
      <c r="P275" s="1175" t="s">
        <v>477</v>
      </c>
      <c r="Q275" s="771"/>
      <c r="R275" s="771"/>
      <c r="S275" s="771"/>
      <c r="T275" s="772"/>
      <c r="U275" s="34"/>
      <c r="V275" s="34"/>
      <c r="W275" s="35" t="s">
        <v>69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478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67"/>
      <c r="B276" s="768"/>
      <c r="C276" s="768"/>
      <c r="D276" s="768"/>
      <c r="E276" s="768"/>
      <c r="F276" s="768"/>
      <c r="G276" s="768"/>
      <c r="H276" s="768"/>
      <c r="I276" s="768"/>
      <c r="J276" s="768"/>
      <c r="K276" s="768"/>
      <c r="L276" s="768"/>
      <c r="M276" s="768"/>
      <c r="N276" s="768"/>
      <c r="O276" s="769"/>
      <c r="P276" s="788" t="s">
        <v>71</v>
      </c>
      <c r="Q276" s="785"/>
      <c r="R276" s="785"/>
      <c r="S276" s="785"/>
      <c r="T276" s="785"/>
      <c r="U276" s="785"/>
      <c r="V276" s="786"/>
      <c r="W276" s="37" t="s">
        <v>72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68"/>
      <c r="B277" s="768"/>
      <c r="C277" s="768"/>
      <c r="D277" s="768"/>
      <c r="E277" s="768"/>
      <c r="F277" s="768"/>
      <c r="G277" s="768"/>
      <c r="H277" s="768"/>
      <c r="I277" s="768"/>
      <c r="J277" s="768"/>
      <c r="K277" s="768"/>
      <c r="L277" s="768"/>
      <c r="M277" s="768"/>
      <c r="N277" s="768"/>
      <c r="O277" s="769"/>
      <c r="P277" s="788" t="s">
        <v>71</v>
      </c>
      <c r="Q277" s="785"/>
      <c r="R277" s="785"/>
      <c r="S277" s="785"/>
      <c r="T277" s="785"/>
      <c r="U277" s="785"/>
      <c r="V277" s="786"/>
      <c r="W277" s="37" t="s">
        <v>69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90" t="s">
        <v>479</v>
      </c>
      <c r="B278" s="768"/>
      <c r="C278" s="768"/>
      <c r="D278" s="768"/>
      <c r="E278" s="768"/>
      <c r="F278" s="768"/>
      <c r="G278" s="768"/>
      <c r="H278" s="768"/>
      <c r="I278" s="768"/>
      <c r="J278" s="768"/>
      <c r="K278" s="768"/>
      <c r="L278" s="768"/>
      <c r="M278" s="768"/>
      <c r="N278" s="768"/>
      <c r="O278" s="768"/>
      <c r="P278" s="768"/>
      <c r="Q278" s="768"/>
      <c r="R278" s="768"/>
      <c r="S278" s="768"/>
      <c r="T278" s="768"/>
      <c r="U278" s="768"/>
      <c r="V278" s="768"/>
      <c r="W278" s="768"/>
      <c r="X278" s="768"/>
      <c r="Y278" s="768"/>
      <c r="Z278" s="768"/>
      <c r="AA278" s="756"/>
      <c r="AB278" s="756"/>
      <c r="AC278" s="756"/>
    </row>
    <row r="279" spans="1:68" ht="14.25" customHeight="1" x14ac:dyDescent="0.25">
      <c r="A279" s="794" t="s">
        <v>114</v>
      </c>
      <c r="B279" s="768"/>
      <c r="C279" s="768"/>
      <c r="D279" s="768"/>
      <c r="E279" s="768"/>
      <c r="F279" s="768"/>
      <c r="G279" s="768"/>
      <c r="H279" s="768"/>
      <c r="I279" s="768"/>
      <c r="J279" s="768"/>
      <c r="K279" s="768"/>
      <c r="L279" s="768"/>
      <c r="M279" s="768"/>
      <c r="N279" s="768"/>
      <c r="O279" s="768"/>
      <c r="P279" s="768"/>
      <c r="Q279" s="768"/>
      <c r="R279" s="768"/>
      <c r="S279" s="768"/>
      <c r="T279" s="768"/>
      <c r="U279" s="768"/>
      <c r="V279" s="768"/>
      <c r="W279" s="768"/>
      <c r="X279" s="768"/>
      <c r="Y279" s="768"/>
      <c r="Z279" s="768"/>
      <c r="AA279" s="757"/>
      <c r="AB279" s="757"/>
      <c r="AC279" s="757"/>
    </row>
    <row r="280" spans="1:68" ht="27" customHeight="1" x14ac:dyDescent="0.25">
      <c r="A280" s="54" t="s">
        <v>480</v>
      </c>
      <c r="B280" s="54" t="s">
        <v>481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117</v>
      </c>
      <c r="L280" s="32"/>
      <c r="M280" s="33" t="s">
        <v>121</v>
      </c>
      <c r="N280" s="33"/>
      <c r="O280" s="32">
        <v>55</v>
      </c>
      <c r="P280" s="106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71"/>
      <c r="R280" s="771"/>
      <c r="S280" s="771"/>
      <c r="T280" s="772"/>
      <c r="U280" s="34"/>
      <c r="V280" s="34"/>
      <c r="W280" s="35" t="s">
        <v>69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482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483</v>
      </c>
      <c r="B281" s="54" t="s">
        <v>484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71"/>
      <c r="R281" s="771"/>
      <c r="S281" s="771"/>
      <c r="T281" s="772"/>
      <c r="U281" s="34"/>
      <c r="V281" s="34"/>
      <c r="W281" s="35" t="s">
        <v>69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486</v>
      </c>
      <c r="B282" s="54" t="s">
        <v>487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117</v>
      </c>
      <c r="L282" s="32"/>
      <c r="M282" s="33" t="s">
        <v>145</v>
      </c>
      <c r="N282" s="33"/>
      <c r="O282" s="32">
        <v>55</v>
      </c>
      <c r="P282" s="904" t="s">
        <v>488</v>
      </c>
      <c r="Q282" s="771"/>
      <c r="R282" s="771"/>
      <c r="S282" s="771"/>
      <c r="T282" s="772"/>
      <c r="U282" s="34"/>
      <c r="V282" s="34"/>
      <c r="W282" s="35" t="s">
        <v>69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489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486</v>
      </c>
      <c r="B283" s="54" t="s">
        <v>490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117</v>
      </c>
      <c r="L283" s="32"/>
      <c r="M283" s="33" t="s">
        <v>118</v>
      </c>
      <c r="N283" s="33"/>
      <c r="O283" s="32">
        <v>55</v>
      </c>
      <c r="P283" s="104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71"/>
      <c r="R283" s="771"/>
      <c r="S283" s="771"/>
      <c r="T283" s="772"/>
      <c r="U283" s="34"/>
      <c r="V283" s="34"/>
      <c r="W283" s="35" t="s">
        <v>69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492</v>
      </c>
      <c r="B284" s="54" t="s">
        <v>493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11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71"/>
      <c r="R284" s="771"/>
      <c r="S284" s="771"/>
      <c r="T284" s="772"/>
      <c r="U284" s="34"/>
      <c r="V284" s="34"/>
      <c r="W284" s="35" t="s">
        <v>69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494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495</v>
      </c>
      <c r="B285" s="54" t="s">
        <v>496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103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71"/>
      <c r="R285" s="771"/>
      <c r="S285" s="771"/>
      <c r="T285" s="772"/>
      <c r="U285" s="34"/>
      <c r="V285" s="34"/>
      <c r="W285" s="35" t="s">
        <v>69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497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498</v>
      </c>
      <c r="B286" s="54" t="s">
        <v>499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76</v>
      </c>
      <c r="L286" s="32"/>
      <c r="M286" s="33" t="s">
        <v>118</v>
      </c>
      <c r="N286" s="33"/>
      <c r="O286" s="32">
        <v>55</v>
      </c>
      <c r="P286" s="109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71"/>
      <c r="R286" s="771"/>
      <c r="S286" s="771"/>
      <c r="T286" s="772"/>
      <c r="U286" s="34"/>
      <c r="V286" s="34"/>
      <c r="W286" s="35" t="s">
        <v>69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500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501</v>
      </c>
      <c r="B287" s="54" t="s">
        <v>502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10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71"/>
      <c r="R287" s="771"/>
      <c r="S287" s="771"/>
      <c r="T287" s="772"/>
      <c r="U287" s="34"/>
      <c r="V287" s="34"/>
      <c r="W287" s="35" t="s">
        <v>69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503</v>
      </c>
      <c r="B288" s="54" t="s">
        <v>504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8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71"/>
      <c r="R288" s="771"/>
      <c r="S288" s="771"/>
      <c r="T288" s="772"/>
      <c r="U288" s="34"/>
      <c r="V288" s="34"/>
      <c r="W288" s="35" t="s">
        <v>69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505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506</v>
      </c>
      <c r="B289" s="54" t="s">
        <v>507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10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71"/>
      <c r="R289" s="771"/>
      <c r="S289" s="771"/>
      <c r="T289" s="772"/>
      <c r="U289" s="34"/>
      <c r="V289" s="34"/>
      <c r="W289" s="35" t="s">
        <v>69</v>
      </c>
      <c r="X289" s="761">
        <v>11</v>
      </c>
      <c r="Y289" s="762">
        <f t="shared" si="57"/>
        <v>12</v>
      </c>
      <c r="Z289" s="36">
        <f>IFERROR(IF(Y289=0,"",ROUNDUP(Y289/H289,0)*0.00902),"")</f>
        <v>2.7060000000000001E-2</v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58"/>
        <v>11.577500000000001</v>
      </c>
      <c r="BN289" s="64">
        <f t="shared" si="59"/>
        <v>12.629999999999999</v>
      </c>
      <c r="BO289" s="64">
        <f t="shared" si="60"/>
        <v>2.0833333333333336E-2</v>
      </c>
      <c r="BP289" s="64">
        <f t="shared" si="61"/>
        <v>2.2727272727272728E-2</v>
      </c>
    </row>
    <row r="290" spans="1:68" x14ac:dyDescent="0.2">
      <c r="A290" s="767"/>
      <c r="B290" s="768"/>
      <c r="C290" s="768"/>
      <c r="D290" s="768"/>
      <c r="E290" s="768"/>
      <c r="F290" s="768"/>
      <c r="G290" s="768"/>
      <c r="H290" s="768"/>
      <c r="I290" s="768"/>
      <c r="J290" s="768"/>
      <c r="K290" s="768"/>
      <c r="L290" s="768"/>
      <c r="M290" s="768"/>
      <c r="N290" s="768"/>
      <c r="O290" s="769"/>
      <c r="P290" s="788" t="s">
        <v>71</v>
      </c>
      <c r="Q290" s="785"/>
      <c r="R290" s="785"/>
      <c r="S290" s="785"/>
      <c r="T290" s="785"/>
      <c r="U290" s="785"/>
      <c r="V290" s="786"/>
      <c r="W290" s="37" t="s">
        <v>72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2.75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3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2.7060000000000001E-2</v>
      </c>
      <c r="AA290" s="764"/>
      <c r="AB290" s="764"/>
      <c r="AC290" s="764"/>
    </row>
    <row r="291" spans="1:68" x14ac:dyDescent="0.2">
      <c r="A291" s="768"/>
      <c r="B291" s="768"/>
      <c r="C291" s="768"/>
      <c r="D291" s="768"/>
      <c r="E291" s="768"/>
      <c r="F291" s="768"/>
      <c r="G291" s="768"/>
      <c r="H291" s="768"/>
      <c r="I291" s="768"/>
      <c r="J291" s="768"/>
      <c r="K291" s="768"/>
      <c r="L291" s="768"/>
      <c r="M291" s="768"/>
      <c r="N291" s="768"/>
      <c r="O291" s="769"/>
      <c r="P291" s="788" t="s">
        <v>71</v>
      </c>
      <c r="Q291" s="785"/>
      <c r="R291" s="785"/>
      <c r="S291" s="785"/>
      <c r="T291" s="785"/>
      <c r="U291" s="785"/>
      <c r="V291" s="786"/>
      <c r="W291" s="37" t="s">
        <v>69</v>
      </c>
      <c r="X291" s="763">
        <f>IFERROR(SUM(X280:X289),"0")</f>
        <v>11</v>
      </c>
      <c r="Y291" s="763">
        <f>IFERROR(SUM(Y280:Y289),"0")</f>
        <v>12</v>
      </c>
      <c r="Z291" s="37"/>
      <c r="AA291" s="764"/>
      <c r="AB291" s="764"/>
      <c r="AC291" s="764"/>
    </row>
    <row r="292" spans="1:68" ht="16.5" customHeight="1" x14ac:dyDescent="0.25">
      <c r="A292" s="790" t="s">
        <v>508</v>
      </c>
      <c r="B292" s="768"/>
      <c r="C292" s="768"/>
      <c r="D292" s="768"/>
      <c r="E292" s="768"/>
      <c r="F292" s="768"/>
      <c r="G292" s="768"/>
      <c r="H292" s="768"/>
      <c r="I292" s="768"/>
      <c r="J292" s="768"/>
      <c r="K292" s="768"/>
      <c r="L292" s="768"/>
      <c r="M292" s="768"/>
      <c r="N292" s="768"/>
      <c r="O292" s="768"/>
      <c r="P292" s="768"/>
      <c r="Q292" s="768"/>
      <c r="R292" s="768"/>
      <c r="S292" s="768"/>
      <c r="T292" s="768"/>
      <c r="U292" s="768"/>
      <c r="V292" s="768"/>
      <c r="W292" s="768"/>
      <c r="X292" s="768"/>
      <c r="Y292" s="768"/>
      <c r="Z292" s="768"/>
      <c r="AA292" s="756"/>
      <c r="AB292" s="756"/>
      <c r="AC292" s="756"/>
    </row>
    <row r="293" spans="1:68" ht="14.25" customHeight="1" x14ac:dyDescent="0.25">
      <c r="A293" s="794" t="s">
        <v>114</v>
      </c>
      <c r="B293" s="768"/>
      <c r="C293" s="768"/>
      <c r="D293" s="768"/>
      <c r="E293" s="768"/>
      <c r="F293" s="768"/>
      <c r="G293" s="768"/>
      <c r="H293" s="768"/>
      <c r="I293" s="768"/>
      <c r="J293" s="768"/>
      <c r="K293" s="768"/>
      <c r="L293" s="768"/>
      <c r="M293" s="768"/>
      <c r="N293" s="768"/>
      <c r="O293" s="768"/>
      <c r="P293" s="768"/>
      <c r="Q293" s="768"/>
      <c r="R293" s="768"/>
      <c r="S293" s="768"/>
      <c r="T293" s="768"/>
      <c r="U293" s="768"/>
      <c r="V293" s="768"/>
      <c r="W293" s="768"/>
      <c r="X293" s="768"/>
      <c r="Y293" s="768"/>
      <c r="Z293" s="768"/>
      <c r="AA293" s="757"/>
      <c r="AB293" s="757"/>
      <c r="AC293" s="757"/>
    </row>
    <row r="294" spans="1:68" ht="27" customHeight="1" x14ac:dyDescent="0.25">
      <c r="A294" s="54" t="s">
        <v>509</v>
      </c>
      <c r="B294" s="54" t="s">
        <v>510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117</v>
      </c>
      <c r="L294" s="32"/>
      <c r="M294" s="33" t="s">
        <v>118</v>
      </c>
      <c r="N294" s="33"/>
      <c r="O294" s="32">
        <v>31</v>
      </c>
      <c r="P294" s="98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71"/>
      <c r="R294" s="771"/>
      <c r="S294" s="771"/>
      <c r="T294" s="772"/>
      <c r="U294" s="34"/>
      <c r="V294" s="34"/>
      <c r="W294" s="35" t="s">
        <v>69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67"/>
      <c r="B295" s="768"/>
      <c r="C295" s="768"/>
      <c r="D295" s="768"/>
      <c r="E295" s="768"/>
      <c r="F295" s="768"/>
      <c r="G295" s="768"/>
      <c r="H295" s="768"/>
      <c r="I295" s="768"/>
      <c r="J295" s="768"/>
      <c r="K295" s="768"/>
      <c r="L295" s="768"/>
      <c r="M295" s="768"/>
      <c r="N295" s="768"/>
      <c r="O295" s="769"/>
      <c r="P295" s="788" t="s">
        <v>71</v>
      </c>
      <c r="Q295" s="785"/>
      <c r="R295" s="785"/>
      <c r="S295" s="785"/>
      <c r="T295" s="785"/>
      <c r="U295" s="785"/>
      <c r="V295" s="786"/>
      <c r="W295" s="37" t="s">
        <v>72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68"/>
      <c r="B296" s="768"/>
      <c r="C296" s="768"/>
      <c r="D296" s="768"/>
      <c r="E296" s="768"/>
      <c r="F296" s="768"/>
      <c r="G296" s="768"/>
      <c r="H296" s="768"/>
      <c r="I296" s="768"/>
      <c r="J296" s="768"/>
      <c r="K296" s="768"/>
      <c r="L296" s="768"/>
      <c r="M296" s="768"/>
      <c r="N296" s="768"/>
      <c r="O296" s="769"/>
      <c r="P296" s="788" t="s">
        <v>71</v>
      </c>
      <c r="Q296" s="785"/>
      <c r="R296" s="785"/>
      <c r="S296" s="785"/>
      <c r="T296" s="785"/>
      <c r="U296" s="785"/>
      <c r="V296" s="786"/>
      <c r="W296" s="37" t="s">
        <v>69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90" t="s">
        <v>511</v>
      </c>
      <c r="B297" s="768"/>
      <c r="C297" s="768"/>
      <c r="D297" s="768"/>
      <c r="E297" s="768"/>
      <c r="F297" s="768"/>
      <c r="G297" s="768"/>
      <c r="H297" s="768"/>
      <c r="I297" s="768"/>
      <c r="J297" s="768"/>
      <c r="K297" s="768"/>
      <c r="L297" s="768"/>
      <c r="M297" s="768"/>
      <c r="N297" s="768"/>
      <c r="O297" s="768"/>
      <c r="P297" s="768"/>
      <c r="Q297" s="768"/>
      <c r="R297" s="768"/>
      <c r="S297" s="768"/>
      <c r="T297" s="768"/>
      <c r="U297" s="768"/>
      <c r="V297" s="768"/>
      <c r="W297" s="768"/>
      <c r="X297" s="768"/>
      <c r="Y297" s="768"/>
      <c r="Z297" s="768"/>
      <c r="AA297" s="756"/>
      <c r="AB297" s="756"/>
      <c r="AC297" s="756"/>
    </row>
    <row r="298" spans="1:68" ht="14.25" customHeight="1" x14ac:dyDescent="0.25">
      <c r="A298" s="794" t="s">
        <v>114</v>
      </c>
      <c r="B298" s="768"/>
      <c r="C298" s="768"/>
      <c r="D298" s="768"/>
      <c r="E298" s="768"/>
      <c r="F298" s="768"/>
      <c r="G298" s="768"/>
      <c r="H298" s="768"/>
      <c r="I298" s="768"/>
      <c r="J298" s="768"/>
      <c r="K298" s="768"/>
      <c r="L298" s="768"/>
      <c r="M298" s="768"/>
      <c r="N298" s="768"/>
      <c r="O298" s="768"/>
      <c r="P298" s="768"/>
      <c r="Q298" s="768"/>
      <c r="R298" s="768"/>
      <c r="S298" s="768"/>
      <c r="T298" s="768"/>
      <c r="U298" s="768"/>
      <c r="V298" s="768"/>
      <c r="W298" s="768"/>
      <c r="X298" s="768"/>
      <c r="Y298" s="768"/>
      <c r="Z298" s="768"/>
      <c r="AA298" s="757"/>
      <c r="AB298" s="757"/>
      <c r="AC298" s="757"/>
    </row>
    <row r="299" spans="1:68" ht="27" customHeight="1" x14ac:dyDescent="0.25">
      <c r="A299" s="54" t="s">
        <v>512</v>
      </c>
      <c r="B299" s="54" t="s">
        <v>513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117</v>
      </c>
      <c r="L299" s="32"/>
      <c r="M299" s="33" t="s">
        <v>121</v>
      </c>
      <c r="N299" s="33"/>
      <c r="O299" s="32">
        <v>35</v>
      </c>
      <c r="P299" s="10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71"/>
      <c r="R299" s="771"/>
      <c r="S299" s="771"/>
      <c r="T299" s="772"/>
      <c r="U299" s="34"/>
      <c r="V299" s="34"/>
      <c r="W299" s="35" t="s">
        <v>69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514</v>
      </c>
      <c r="B300" s="54" t="s">
        <v>515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117</v>
      </c>
      <c r="L300" s="32"/>
      <c r="M300" s="33" t="s">
        <v>68</v>
      </c>
      <c r="N300" s="33"/>
      <c r="O300" s="32">
        <v>30</v>
      </c>
      <c r="P300" s="106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71"/>
      <c r="R300" s="771"/>
      <c r="S300" s="771"/>
      <c r="T300" s="772"/>
      <c r="U300" s="34"/>
      <c r="V300" s="34"/>
      <c r="W300" s="35" t="s">
        <v>69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516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517</v>
      </c>
      <c r="B301" s="54" t="s">
        <v>518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35</v>
      </c>
      <c r="P301" s="8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71"/>
      <c r="R301" s="771"/>
      <c r="S301" s="771"/>
      <c r="T301" s="772"/>
      <c r="U301" s="34"/>
      <c r="V301" s="34"/>
      <c r="W301" s="35" t="s">
        <v>69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67"/>
      <c r="B302" s="768"/>
      <c r="C302" s="768"/>
      <c r="D302" s="768"/>
      <c r="E302" s="768"/>
      <c r="F302" s="768"/>
      <c r="G302" s="768"/>
      <c r="H302" s="768"/>
      <c r="I302" s="768"/>
      <c r="J302" s="768"/>
      <c r="K302" s="768"/>
      <c r="L302" s="768"/>
      <c r="M302" s="768"/>
      <c r="N302" s="768"/>
      <c r="O302" s="769"/>
      <c r="P302" s="788" t="s">
        <v>71</v>
      </c>
      <c r="Q302" s="785"/>
      <c r="R302" s="785"/>
      <c r="S302" s="785"/>
      <c r="T302" s="785"/>
      <c r="U302" s="785"/>
      <c r="V302" s="786"/>
      <c r="W302" s="37" t="s">
        <v>72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68"/>
      <c r="B303" s="768"/>
      <c r="C303" s="768"/>
      <c r="D303" s="768"/>
      <c r="E303" s="768"/>
      <c r="F303" s="768"/>
      <c r="G303" s="768"/>
      <c r="H303" s="768"/>
      <c r="I303" s="768"/>
      <c r="J303" s="768"/>
      <c r="K303" s="768"/>
      <c r="L303" s="768"/>
      <c r="M303" s="768"/>
      <c r="N303" s="768"/>
      <c r="O303" s="769"/>
      <c r="P303" s="788" t="s">
        <v>71</v>
      </c>
      <c r="Q303" s="785"/>
      <c r="R303" s="785"/>
      <c r="S303" s="785"/>
      <c r="T303" s="785"/>
      <c r="U303" s="785"/>
      <c r="V303" s="786"/>
      <c r="W303" s="37" t="s">
        <v>69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90" t="s">
        <v>520</v>
      </c>
      <c r="B304" s="768"/>
      <c r="C304" s="768"/>
      <c r="D304" s="768"/>
      <c r="E304" s="768"/>
      <c r="F304" s="768"/>
      <c r="G304" s="768"/>
      <c r="H304" s="768"/>
      <c r="I304" s="768"/>
      <c r="J304" s="768"/>
      <c r="K304" s="768"/>
      <c r="L304" s="768"/>
      <c r="M304" s="768"/>
      <c r="N304" s="768"/>
      <c r="O304" s="768"/>
      <c r="P304" s="768"/>
      <c r="Q304" s="768"/>
      <c r="R304" s="768"/>
      <c r="S304" s="768"/>
      <c r="T304" s="768"/>
      <c r="U304" s="768"/>
      <c r="V304" s="768"/>
      <c r="W304" s="768"/>
      <c r="X304" s="768"/>
      <c r="Y304" s="768"/>
      <c r="Z304" s="768"/>
      <c r="AA304" s="756"/>
      <c r="AB304" s="756"/>
      <c r="AC304" s="756"/>
    </row>
    <row r="305" spans="1:68" ht="14.25" customHeight="1" x14ac:dyDescent="0.25">
      <c r="A305" s="794" t="s">
        <v>73</v>
      </c>
      <c r="B305" s="768"/>
      <c r="C305" s="768"/>
      <c r="D305" s="768"/>
      <c r="E305" s="768"/>
      <c r="F305" s="768"/>
      <c r="G305" s="768"/>
      <c r="H305" s="768"/>
      <c r="I305" s="768"/>
      <c r="J305" s="768"/>
      <c r="K305" s="768"/>
      <c r="L305" s="768"/>
      <c r="M305" s="768"/>
      <c r="N305" s="768"/>
      <c r="O305" s="768"/>
      <c r="P305" s="768"/>
      <c r="Q305" s="768"/>
      <c r="R305" s="768"/>
      <c r="S305" s="768"/>
      <c r="T305" s="768"/>
      <c r="U305" s="768"/>
      <c r="V305" s="768"/>
      <c r="W305" s="768"/>
      <c r="X305" s="768"/>
      <c r="Y305" s="768"/>
      <c r="Z305" s="768"/>
      <c r="AA305" s="757"/>
      <c r="AB305" s="757"/>
      <c r="AC305" s="757"/>
    </row>
    <row r="306" spans="1:68" ht="27" customHeight="1" x14ac:dyDescent="0.25">
      <c r="A306" s="54" t="s">
        <v>521</v>
      </c>
      <c r="B306" s="54" t="s">
        <v>522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117</v>
      </c>
      <c r="L306" s="32"/>
      <c r="M306" s="33" t="s">
        <v>121</v>
      </c>
      <c r="N306" s="33"/>
      <c r="O306" s="32">
        <v>45</v>
      </c>
      <c r="P306" s="9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71"/>
      <c r="R306" s="771"/>
      <c r="S306" s="771"/>
      <c r="T306" s="772"/>
      <c r="U306" s="34"/>
      <c r="V306" s="34"/>
      <c r="W306" s="35" t="s">
        <v>69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523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524</v>
      </c>
      <c r="B307" s="54" t="s">
        <v>525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76</v>
      </c>
      <c r="L307" s="32"/>
      <c r="M307" s="33" t="s">
        <v>68</v>
      </c>
      <c r="N307" s="33"/>
      <c r="O307" s="32">
        <v>40</v>
      </c>
      <c r="P307" s="7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71"/>
      <c r="R307" s="771"/>
      <c r="S307" s="771"/>
      <c r="T307" s="772"/>
      <c r="U307" s="34"/>
      <c r="V307" s="34"/>
      <c r="W307" s="35" t="s">
        <v>69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526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527</v>
      </c>
      <c r="B308" s="54" t="s">
        <v>528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76</v>
      </c>
      <c r="L308" s="32"/>
      <c r="M308" s="33" t="s">
        <v>121</v>
      </c>
      <c r="N308" s="33"/>
      <c r="O308" s="32">
        <v>45</v>
      </c>
      <c r="P308" s="1044" t="s">
        <v>529</v>
      </c>
      <c r="Q308" s="771"/>
      <c r="R308" s="771"/>
      <c r="S308" s="771"/>
      <c r="T308" s="772"/>
      <c r="U308" s="34"/>
      <c r="V308" s="34"/>
      <c r="W308" s="35" t="s">
        <v>69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530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531</v>
      </c>
      <c r="B309" s="54" t="s">
        <v>532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76</v>
      </c>
      <c r="L309" s="32"/>
      <c r="M309" s="33" t="s">
        <v>68</v>
      </c>
      <c r="N309" s="33"/>
      <c r="O309" s="32">
        <v>40</v>
      </c>
      <c r="P309" s="10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71"/>
      <c r="R309" s="771"/>
      <c r="S309" s="771"/>
      <c r="T309" s="772"/>
      <c r="U309" s="34"/>
      <c r="V309" s="34"/>
      <c r="W309" s="35" t="s">
        <v>69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533</v>
      </c>
      <c r="B310" s="54" t="s">
        <v>534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45</v>
      </c>
      <c r="P310" s="103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71"/>
      <c r="R310" s="771"/>
      <c r="S310" s="771"/>
      <c r="T310" s="772"/>
      <c r="U310" s="34"/>
      <c r="V310" s="34"/>
      <c r="W310" s="35" t="s">
        <v>69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customHeight="1" x14ac:dyDescent="0.25">
      <c r="A311" s="54" t="s">
        <v>535</v>
      </c>
      <c r="B311" s="54" t="s">
        <v>536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76</v>
      </c>
      <c r="L311" s="32"/>
      <c r="M311" s="33" t="s">
        <v>68</v>
      </c>
      <c r="N311" s="33"/>
      <c r="O311" s="32">
        <v>45</v>
      </c>
      <c r="P311" s="10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71"/>
      <c r="R311" s="771"/>
      <c r="S311" s="771"/>
      <c r="T311" s="772"/>
      <c r="U311" s="34"/>
      <c r="V311" s="34"/>
      <c r="W311" s="35" t="s">
        <v>69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537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67"/>
      <c r="B312" s="768"/>
      <c r="C312" s="768"/>
      <c r="D312" s="768"/>
      <c r="E312" s="768"/>
      <c r="F312" s="768"/>
      <c r="G312" s="768"/>
      <c r="H312" s="768"/>
      <c r="I312" s="768"/>
      <c r="J312" s="768"/>
      <c r="K312" s="768"/>
      <c r="L312" s="768"/>
      <c r="M312" s="768"/>
      <c r="N312" s="768"/>
      <c r="O312" s="769"/>
      <c r="P312" s="788" t="s">
        <v>71</v>
      </c>
      <c r="Q312" s="785"/>
      <c r="R312" s="785"/>
      <c r="S312" s="785"/>
      <c r="T312" s="785"/>
      <c r="U312" s="785"/>
      <c r="V312" s="786"/>
      <c r="W312" s="37" t="s">
        <v>72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x14ac:dyDescent="0.2">
      <c r="A313" s="768"/>
      <c r="B313" s="768"/>
      <c r="C313" s="768"/>
      <c r="D313" s="768"/>
      <c r="E313" s="768"/>
      <c r="F313" s="768"/>
      <c r="G313" s="768"/>
      <c r="H313" s="768"/>
      <c r="I313" s="768"/>
      <c r="J313" s="768"/>
      <c r="K313" s="768"/>
      <c r="L313" s="768"/>
      <c r="M313" s="768"/>
      <c r="N313" s="768"/>
      <c r="O313" s="769"/>
      <c r="P313" s="788" t="s">
        <v>71</v>
      </c>
      <c r="Q313" s="785"/>
      <c r="R313" s="785"/>
      <c r="S313" s="785"/>
      <c r="T313" s="785"/>
      <c r="U313" s="785"/>
      <c r="V313" s="786"/>
      <c r="W313" s="37" t="s">
        <v>69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customHeight="1" x14ac:dyDescent="0.25">
      <c r="A314" s="790" t="s">
        <v>538</v>
      </c>
      <c r="B314" s="768"/>
      <c r="C314" s="768"/>
      <c r="D314" s="768"/>
      <c r="E314" s="768"/>
      <c r="F314" s="768"/>
      <c r="G314" s="768"/>
      <c r="H314" s="768"/>
      <c r="I314" s="768"/>
      <c r="J314" s="768"/>
      <c r="K314" s="768"/>
      <c r="L314" s="768"/>
      <c r="M314" s="768"/>
      <c r="N314" s="768"/>
      <c r="O314" s="768"/>
      <c r="P314" s="768"/>
      <c r="Q314" s="768"/>
      <c r="R314" s="768"/>
      <c r="S314" s="768"/>
      <c r="T314" s="768"/>
      <c r="U314" s="768"/>
      <c r="V314" s="768"/>
      <c r="W314" s="768"/>
      <c r="X314" s="768"/>
      <c r="Y314" s="768"/>
      <c r="Z314" s="768"/>
      <c r="AA314" s="756"/>
      <c r="AB314" s="756"/>
      <c r="AC314" s="756"/>
    </row>
    <row r="315" spans="1:68" ht="14.25" customHeight="1" x14ac:dyDescent="0.25">
      <c r="A315" s="794" t="s">
        <v>114</v>
      </c>
      <c r="B315" s="768"/>
      <c r="C315" s="768"/>
      <c r="D315" s="768"/>
      <c r="E315" s="768"/>
      <c r="F315" s="768"/>
      <c r="G315" s="768"/>
      <c r="H315" s="768"/>
      <c r="I315" s="768"/>
      <c r="J315" s="768"/>
      <c r="K315" s="768"/>
      <c r="L315" s="768"/>
      <c r="M315" s="768"/>
      <c r="N315" s="768"/>
      <c r="O315" s="768"/>
      <c r="P315" s="768"/>
      <c r="Q315" s="768"/>
      <c r="R315" s="768"/>
      <c r="S315" s="768"/>
      <c r="T315" s="768"/>
      <c r="U315" s="768"/>
      <c r="V315" s="768"/>
      <c r="W315" s="768"/>
      <c r="X315" s="768"/>
      <c r="Y315" s="768"/>
      <c r="Z315" s="768"/>
      <c r="AA315" s="757"/>
      <c r="AB315" s="757"/>
      <c r="AC315" s="757"/>
    </row>
    <row r="316" spans="1:68" ht="27" customHeight="1" x14ac:dyDescent="0.25">
      <c r="A316" s="54" t="s">
        <v>539</v>
      </c>
      <c r="B316" s="54" t="s">
        <v>540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76</v>
      </c>
      <c r="L316" s="32"/>
      <c r="M316" s="33" t="s">
        <v>121</v>
      </c>
      <c r="N316" s="33"/>
      <c r="O316" s="32">
        <v>45</v>
      </c>
      <c r="P316" s="1185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71"/>
      <c r="R316" s="771"/>
      <c r="S316" s="771"/>
      <c r="T316" s="772"/>
      <c r="U316" s="34"/>
      <c r="V316" s="34"/>
      <c r="W316" s="35" t="s">
        <v>69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541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67"/>
      <c r="B317" s="768"/>
      <c r="C317" s="768"/>
      <c r="D317" s="768"/>
      <c r="E317" s="768"/>
      <c r="F317" s="768"/>
      <c r="G317" s="768"/>
      <c r="H317" s="768"/>
      <c r="I317" s="768"/>
      <c r="J317" s="768"/>
      <c r="K317" s="768"/>
      <c r="L317" s="768"/>
      <c r="M317" s="768"/>
      <c r="N317" s="768"/>
      <c r="O317" s="769"/>
      <c r="P317" s="788" t="s">
        <v>71</v>
      </c>
      <c r="Q317" s="785"/>
      <c r="R317" s="785"/>
      <c r="S317" s="785"/>
      <c r="T317" s="785"/>
      <c r="U317" s="785"/>
      <c r="V317" s="786"/>
      <c r="W317" s="37" t="s">
        <v>72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68"/>
      <c r="B318" s="768"/>
      <c r="C318" s="768"/>
      <c r="D318" s="768"/>
      <c r="E318" s="768"/>
      <c r="F318" s="768"/>
      <c r="G318" s="768"/>
      <c r="H318" s="768"/>
      <c r="I318" s="768"/>
      <c r="J318" s="768"/>
      <c r="K318" s="768"/>
      <c r="L318" s="768"/>
      <c r="M318" s="768"/>
      <c r="N318" s="768"/>
      <c r="O318" s="769"/>
      <c r="P318" s="788" t="s">
        <v>71</v>
      </c>
      <c r="Q318" s="785"/>
      <c r="R318" s="785"/>
      <c r="S318" s="785"/>
      <c r="T318" s="785"/>
      <c r="U318" s="785"/>
      <c r="V318" s="786"/>
      <c r="W318" s="37" t="s">
        <v>69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94" t="s">
        <v>64</v>
      </c>
      <c r="B319" s="768"/>
      <c r="C319" s="768"/>
      <c r="D319" s="768"/>
      <c r="E319" s="768"/>
      <c r="F319" s="768"/>
      <c r="G319" s="768"/>
      <c r="H319" s="768"/>
      <c r="I319" s="768"/>
      <c r="J319" s="768"/>
      <c r="K319" s="768"/>
      <c r="L319" s="768"/>
      <c r="M319" s="768"/>
      <c r="N319" s="768"/>
      <c r="O319" s="768"/>
      <c r="P319" s="768"/>
      <c r="Q319" s="768"/>
      <c r="R319" s="768"/>
      <c r="S319" s="768"/>
      <c r="T319" s="768"/>
      <c r="U319" s="768"/>
      <c r="V319" s="768"/>
      <c r="W319" s="768"/>
      <c r="X319" s="768"/>
      <c r="Y319" s="768"/>
      <c r="Z319" s="768"/>
      <c r="AA319" s="757"/>
      <c r="AB319" s="757"/>
      <c r="AC319" s="757"/>
    </row>
    <row r="320" spans="1:68" ht="27" customHeight="1" x14ac:dyDescent="0.25">
      <c r="A320" s="54" t="s">
        <v>542</v>
      </c>
      <c r="B320" s="54" t="s">
        <v>543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938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71"/>
      <c r="R320" s="771"/>
      <c r="S320" s="771"/>
      <c r="T320" s="772"/>
      <c r="U320" s="34"/>
      <c r="V320" s="34"/>
      <c r="W320" s="35" t="s">
        <v>69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544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67"/>
      <c r="B321" s="768"/>
      <c r="C321" s="768"/>
      <c r="D321" s="768"/>
      <c r="E321" s="768"/>
      <c r="F321" s="768"/>
      <c r="G321" s="768"/>
      <c r="H321" s="768"/>
      <c r="I321" s="768"/>
      <c r="J321" s="768"/>
      <c r="K321" s="768"/>
      <c r="L321" s="768"/>
      <c r="M321" s="768"/>
      <c r="N321" s="768"/>
      <c r="O321" s="769"/>
      <c r="P321" s="788" t="s">
        <v>71</v>
      </c>
      <c r="Q321" s="785"/>
      <c r="R321" s="785"/>
      <c r="S321" s="785"/>
      <c r="T321" s="785"/>
      <c r="U321" s="785"/>
      <c r="V321" s="786"/>
      <c r="W321" s="37" t="s">
        <v>72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68"/>
      <c r="B322" s="768"/>
      <c r="C322" s="768"/>
      <c r="D322" s="768"/>
      <c r="E322" s="768"/>
      <c r="F322" s="768"/>
      <c r="G322" s="768"/>
      <c r="H322" s="768"/>
      <c r="I322" s="768"/>
      <c r="J322" s="768"/>
      <c r="K322" s="768"/>
      <c r="L322" s="768"/>
      <c r="M322" s="768"/>
      <c r="N322" s="768"/>
      <c r="O322" s="769"/>
      <c r="P322" s="788" t="s">
        <v>71</v>
      </c>
      <c r="Q322" s="785"/>
      <c r="R322" s="785"/>
      <c r="S322" s="785"/>
      <c r="T322" s="785"/>
      <c r="U322" s="785"/>
      <c r="V322" s="786"/>
      <c r="W322" s="37" t="s">
        <v>69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94" t="s">
        <v>73</v>
      </c>
      <c r="B323" s="768"/>
      <c r="C323" s="768"/>
      <c r="D323" s="768"/>
      <c r="E323" s="768"/>
      <c r="F323" s="768"/>
      <c r="G323" s="768"/>
      <c r="H323" s="768"/>
      <c r="I323" s="768"/>
      <c r="J323" s="768"/>
      <c r="K323" s="768"/>
      <c r="L323" s="768"/>
      <c r="M323" s="768"/>
      <c r="N323" s="768"/>
      <c r="O323" s="768"/>
      <c r="P323" s="768"/>
      <c r="Q323" s="768"/>
      <c r="R323" s="768"/>
      <c r="S323" s="768"/>
      <c r="T323" s="768"/>
      <c r="U323" s="768"/>
      <c r="V323" s="768"/>
      <c r="W323" s="768"/>
      <c r="X323" s="768"/>
      <c r="Y323" s="768"/>
      <c r="Z323" s="768"/>
      <c r="AA323" s="757"/>
      <c r="AB323" s="757"/>
      <c r="AC323" s="757"/>
    </row>
    <row r="324" spans="1:68" ht="27" customHeight="1" x14ac:dyDescent="0.25">
      <c r="A324" s="54" t="s">
        <v>545</v>
      </c>
      <c r="B324" s="54" t="s">
        <v>546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76</v>
      </c>
      <c r="L324" s="32"/>
      <c r="M324" s="33" t="s">
        <v>68</v>
      </c>
      <c r="N324" s="33"/>
      <c r="O324" s="32">
        <v>45</v>
      </c>
      <c r="P324" s="10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71"/>
      <c r="R324" s="771"/>
      <c r="S324" s="771"/>
      <c r="T324" s="772"/>
      <c r="U324" s="34"/>
      <c r="V324" s="34"/>
      <c r="W324" s="35" t="s">
        <v>69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547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67"/>
      <c r="B325" s="768"/>
      <c r="C325" s="768"/>
      <c r="D325" s="768"/>
      <c r="E325" s="768"/>
      <c r="F325" s="768"/>
      <c r="G325" s="768"/>
      <c r="H325" s="768"/>
      <c r="I325" s="768"/>
      <c r="J325" s="768"/>
      <c r="K325" s="768"/>
      <c r="L325" s="768"/>
      <c r="M325" s="768"/>
      <c r="N325" s="768"/>
      <c r="O325" s="769"/>
      <c r="P325" s="788" t="s">
        <v>71</v>
      </c>
      <c r="Q325" s="785"/>
      <c r="R325" s="785"/>
      <c r="S325" s="785"/>
      <c r="T325" s="785"/>
      <c r="U325" s="785"/>
      <c r="V325" s="786"/>
      <c r="W325" s="37" t="s">
        <v>72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68"/>
      <c r="B326" s="768"/>
      <c r="C326" s="768"/>
      <c r="D326" s="768"/>
      <c r="E326" s="768"/>
      <c r="F326" s="768"/>
      <c r="G326" s="768"/>
      <c r="H326" s="768"/>
      <c r="I326" s="768"/>
      <c r="J326" s="768"/>
      <c r="K326" s="768"/>
      <c r="L326" s="768"/>
      <c r="M326" s="768"/>
      <c r="N326" s="768"/>
      <c r="O326" s="769"/>
      <c r="P326" s="788" t="s">
        <v>71</v>
      </c>
      <c r="Q326" s="785"/>
      <c r="R326" s="785"/>
      <c r="S326" s="785"/>
      <c r="T326" s="785"/>
      <c r="U326" s="785"/>
      <c r="V326" s="786"/>
      <c r="W326" s="37" t="s">
        <v>69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90" t="s">
        <v>548</v>
      </c>
      <c r="B327" s="768"/>
      <c r="C327" s="768"/>
      <c r="D327" s="768"/>
      <c r="E327" s="768"/>
      <c r="F327" s="768"/>
      <c r="G327" s="768"/>
      <c r="H327" s="768"/>
      <c r="I327" s="768"/>
      <c r="J327" s="768"/>
      <c r="K327" s="768"/>
      <c r="L327" s="768"/>
      <c r="M327" s="768"/>
      <c r="N327" s="768"/>
      <c r="O327" s="768"/>
      <c r="P327" s="768"/>
      <c r="Q327" s="768"/>
      <c r="R327" s="768"/>
      <c r="S327" s="768"/>
      <c r="T327" s="768"/>
      <c r="U327" s="768"/>
      <c r="V327" s="768"/>
      <c r="W327" s="768"/>
      <c r="X327" s="768"/>
      <c r="Y327" s="768"/>
      <c r="Z327" s="768"/>
      <c r="AA327" s="756"/>
      <c r="AB327" s="756"/>
      <c r="AC327" s="756"/>
    </row>
    <row r="328" spans="1:68" ht="14.25" customHeight="1" x14ac:dyDescent="0.25">
      <c r="A328" s="794" t="s">
        <v>114</v>
      </c>
      <c r="B328" s="768"/>
      <c r="C328" s="768"/>
      <c r="D328" s="768"/>
      <c r="E328" s="768"/>
      <c r="F328" s="768"/>
      <c r="G328" s="768"/>
      <c r="H328" s="768"/>
      <c r="I328" s="768"/>
      <c r="J328" s="768"/>
      <c r="K328" s="768"/>
      <c r="L328" s="768"/>
      <c r="M328" s="768"/>
      <c r="N328" s="768"/>
      <c r="O328" s="768"/>
      <c r="P328" s="768"/>
      <c r="Q328" s="768"/>
      <c r="R328" s="768"/>
      <c r="S328" s="768"/>
      <c r="T328" s="768"/>
      <c r="U328" s="768"/>
      <c r="V328" s="768"/>
      <c r="W328" s="768"/>
      <c r="X328" s="768"/>
      <c r="Y328" s="768"/>
      <c r="Z328" s="768"/>
      <c r="AA328" s="757"/>
      <c r="AB328" s="757"/>
      <c r="AC328" s="757"/>
    </row>
    <row r="329" spans="1:68" ht="27" customHeight="1" x14ac:dyDescent="0.25">
      <c r="A329" s="54" t="s">
        <v>549</v>
      </c>
      <c r="B329" s="54" t="s">
        <v>550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11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71"/>
      <c r="R329" s="771"/>
      <c r="S329" s="771"/>
      <c r="T329" s="772"/>
      <c r="U329" s="34"/>
      <c r="V329" s="34"/>
      <c r="W329" s="35" t="s">
        <v>69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551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67"/>
      <c r="B330" s="768"/>
      <c r="C330" s="768"/>
      <c r="D330" s="768"/>
      <c r="E330" s="768"/>
      <c r="F330" s="768"/>
      <c r="G330" s="768"/>
      <c r="H330" s="768"/>
      <c r="I330" s="768"/>
      <c r="J330" s="768"/>
      <c r="K330" s="768"/>
      <c r="L330" s="768"/>
      <c r="M330" s="768"/>
      <c r="N330" s="768"/>
      <c r="O330" s="769"/>
      <c r="P330" s="788" t="s">
        <v>71</v>
      </c>
      <c r="Q330" s="785"/>
      <c r="R330" s="785"/>
      <c r="S330" s="785"/>
      <c r="T330" s="785"/>
      <c r="U330" s="785"/>
      <c r="V330" s="786"/>
      <c r="W330" s="37" t="s">
        <v>72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68"/>
      <c r="B331" s="768"/>
      <c r="C331" s="768"/>
      <c r="D331" s="768"/>
      <c r="E331" s="768"/>
      <c r="F331" s="768"/>
      <c r="G331" s="768"/>
      <c r="H331" s="768"/>
      <c r="I331" s="768"/>
      <c r="J331" s="768"/>
      <c r="K331" s="768"/>
      <c r="L331" s="768"/>
      <c r="M331" s="768"/>
      <c r="N331" s="768"/>
      <c r="O331" s="769"/>
      <c r="P331" s="788" t="s">
        <v>71</v>
      </c>
      <c r="Q331" s="785"/>
      <c r="R331" s="785"/>
      <c r="S331" s="785"/>
      <c r="T331" s="785"/>
      <c r="U331" s="785"/>
      <c r="V331" s="786"/>
      <c r="W331" s="37" t="s">
        <v>69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94" t="s">
        <v>64</v>
      </c>
      <c r="B332" s="768"/>
      <c r="C332" s="768"/>
      <c r="D332" s="768"/>
      <c r="E332" s="768"/>
      <c r="F332" s="768"/>
      <c r="G332" s="768"/>
      <c r="H332" s="768"/>
      <c r="I332" s="768"/>
      <c r="J332" s="768"/>
      <c r="K332" s="768"/>
      <c r="L332" s="768"/>
      <c r="M332" s="768"/>
      <c r="N332" s="768"/>
      <c r="O332" s="768"/>
      <c r="P332" s="768"/>
      <c r="Q332" s="768"/>
      <c r="R332" s="768"/>
      <c r="S332" s="768"/>
      <c r="T332" s="768"/>
      <c r="U332" s="768"/>
      <c r="V332" s="768"/>
      <c r="W332" s="768"/>
      <c r="X332" s="768"/>
      <c r="Y332" s="768"/>
      <c r="Z332" s="768"/>
      <c r="AA332" s="757"/>
      <c r="AB332" s="757"/>
      <c r="AC332" s="757"/>
    </row>
    <row r="333" spans="1:68" ht="27" customHeight="1" x14ac:dyDescent="0.25">
      <c r="A333" s="54" t="s">
        <v>552</v>
      </c>
      <c r="B333" s="54" t="s">
        <v>553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9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71"/>
      <c r="R333" s="771"/>
      <c r="S333" s="771"/>
      <c r="T333" s="772"/>
      <c r="U333" s="34"/>
      <c r="V333" s="34"/>
      <c r="W333" s="35" t="s">
        <v>69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554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67"/>
      <c r="B334" s="768"/>
      <c r="C334" s="768"/>
      <c r="D334" s="768"/>
      <c r="E334" s="768"/>
      <c r="F334" s="768"/>
      <c r="G334" s="768"/>
      <c r="H334" s="768"/>
      <c r="I334" s="768"/>
      <c r="J334" s="768"/>
      <c r="K334" s="768"/>
      <c r="L334" s="768"/>
      <c r="M334" s="768"/>
      <c r="N334" s="768"/>
      <c r="O334" s="769"/>
      <c r="P334" s="788" t="s">
        <v>71</v>
      </c>
      <c r="Q334" s="785"/>
      <c r="R334" s="785"/>
      <c r="S334" s="785"/>
      <c r="T334" s="785"/>
      <c r="U334" s="785"/>
      <c r="V334" s="786"/>
      <c r="W334" s="37" t="s">
        <v>72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68"/>
      <c r="B335" s="768"/>
      <c r="C335" s="768"/>
      <c r="D335" s="768"/>
      <c r="E335" s="768"/>
      <c r="F335" s="768"/>
      <c r="G335" s="768"/>
      <c r="H335" s="768"/>
      <c r="I335" s="768"/>
      <c r="J335" s="768"/>
      <c r="K335" s="768"/>
      <c r="L335" s="768"/>
      <c r="M335" s="768"/>
      <c r="N335" s="768"/>
      <c r="O335" s="769"/>
      <c r="P335" s="788" t="s">
        <v>71</v>
      </c>
      <c r="Q335" s="785"/>
      <c r="R335" s="785"/>
      <c r="S335" s="785"/>
      <c r="T335" s="785"/>
      <c r="U335" s="785"/>
      <c r="V335" s="786"/>
      <c r="W335" s="37" t="s">
        <v>69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94" t="s">
        <v>73</v>
      </c>
      <c r="B336" s="768"/>
      <c r="C336" s="768"/>
      <c r="D336" s="768"/>
      <c r="E336" s="768"/>
      <c r="F336" s="768"/>
      <c r="G336" s="768"/>
      <c r="H336" s="768"/>
      <c r="I336" s="768"/>
      <c r="J336" s="768"/>
      <c r="K336" s="768"/>
      <c r="L336" s="768"/>
      <c r="M336" s="768"/>
      <c r="N336" s="768"/>
      <c r="O336" s="768"/>
      <c r="P336" s="768"/>
      <c r="Q336" s="768"/>
      <c r="R336" s="768"/>
      <c r="S336" s="768"/>
      <c r="T336" s="768"/>
      <c r="U336" s="768"/>
      <c r="V336" s="768"/>
      <c r="W336" s="768"/>
      <c r="X336" s="768"/>
      <c r="Y336" s="768"/>
      <c r="Z336" s="768"/>
      <c r="AA336" s="757"/>
      <c r="AB336" s="757"/>
      <c r="AC336" s="757"/>
    </row>
    <row r="337" spans="1:68" ht="27" customHeight="1" x14ac:dyDescent="0.25">
      <c r="A337" s="54" t="s">
        <v>555</v>
      </c>
      <c r="B337" s="54" t="s">
        <v>556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76</v>
      </c>
      <c r="L337" s="32"/>
      <c r="M337" s="33" t="s">
        <v>121</v>
      </c>
      <c r="N337" s="33"/>
      <c r="O337" s="32">
        <v>45</v>
      </c>
      <c r="P337" s="111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71"/>
      <c r="R337" s="771"/>
      <c r="S337" s="771"/>
      <c r="T337" s="772"/>
      <c r="U337" s="34"/>
      <c r="V337" s="34"/>
      <c r="W337" s="35" t="s">
        <v>69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557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558</v>
      </c>
      <c r="B338" s="54" t="s">
        <v>559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40</v>
      </c>
      <c r="P338" s="7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71"/>
      <c r="R338" s="771"/>
      <c r="S338" s="771"/>
      <c r="T338" s="772"/>
      <c r="U338" s="34"/>
      <c r="V338" s="34"/>
      <c r="W338" s="35" t="s">
        <v>69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560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67"/>
      <c r="B339" s="768"/>
      <c r="C339" s="768"/>
      <c r="D339" s="768"/>
      <c r="E339" s="768"/>
      <c r="F339" s="768"/>
      <c r="G339" s="768"/>
      <c r="H339" s="768"/>
      <c r="I339" s="768"/>
      <c r="J339" s="768"/>
      <c r="K339" s="768"/>
      <c r="L339" s="768"/>
      <c r="M339" s="768"/>
      <c r="N339" s="768"/>
      <c r="O339" s="769"/>
      <c r="P339" s="788" t="s">
        <v>71</v>
      </c>
      <c r="Q339" s="785"/>
      <c r="R339" s="785"/>
      <c r="S339" s="785"/>
      <c r="T339" s="785"/>
      <c r="U339" s="785"/>
      <c r="V339" s="786"/>
      <c r="W339" s="37" t="s">
        <v>72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68"/>
      <c r="B340" s="768"/>
      <c r="C340" s="768"/>
      <c r="D340" s="768"/>
      <c r="E340" s="768"/>
      <c r="F340" s="768"/>
      <c r="G340" s="768"/>
      <c r="H340" s="768"/>
      <c r="I340" s="768"/>
      <c r="J340" s="768"/>
      <c r="K340" s="768"/>
      <c r="L340" s="768"/>
      <c r="M340" s="768"/>
      <c r="N340" s="768"/>
      <c r="O340" s="769"/>
      <c r="P340" s="788" t="s">
        <v>71</v>
      </c>
      <c r="Q340" s="785"/>
      <c r="R340" s="785"/>
      <c r="S340" s="785"/>
      <c r="T340" s="785"/>
      <c r="U340" s="785"/>
      <c r="V340" s="786"/>
      <c r="W340" s="37" t="s">
        <v>69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90" t="s">
        <v>561</v>
      </c>
      <c r="B341" s="768"/>
      <c r="C341" s="768"/>
      <c r="D341" s="768"/>
      <c r="E341" s="768"/>
      <c r="F341" s="768"/>
      <c r="G341" s="768"/>
      <c r="H341" s="768"/>
      <c r="I341" s="768"/>
      <c r="J341" s="768"/>
      <c r="K341" s="768"/>
      <c r="L341" s="768"/>
      <c r="M341" s="768"/>
      <c r="N341" s="768"/>
      <c r="O341" s="768"/>
      <c r="P341" s="768"/>
      <c r="Q341" s="768"/>
      <c r="R341" s="768"/>
      <c r="S341" s="768"/>
      <c r="T341" s="768"/>
      <c r="U341" s="768"/>
      <c r="V341" s="768"/>
      <c r="W341" s="768"/>
      <c r="X341" s="768"/>
      <c r="Y341" s="768"/>
      <c r="Z341" s="768"/>
      <c r="AA341" s="756"/>
      <c r="AB341" s="756"/>
      <c r="AC341" s="756"/>
    </row>
    <row r="342" spans="1:68" ht="14.25" customHeight="1" x14ac:dyDescent="0.25">
      <c r="A342" s="794" t="s">
        <v>114</v>
      </c>
      <c r="B342" s="768"/>
      <c r="C342" s="768"/>
      <c r="D342" s="768"/>
      <c r="E342" s="768"/>
      <c r="F342" s="768"/>
      <c r="G342" s="768"/>
      <c r="H342" s="768"/>
      <c r="I342" s="768"/>
      <c r="J342" s="768"/>
      <c r="K342" s="768"/>
      <c r="L342" s="768"/>
      <c r="M342" s="768"/>
      <c r="N342" s="768"/>
      <c r="O342" s="768"/>
      <c r="P342" s="768"/>
      <c r="Q342" s="768"/>
      <c r="R342" s="768"/>
      <c r="S342" s="768"/>
      <c r="T342" s="768"/>
      <c r="U342" s="768"/>
      <c r="V342" s="768"/>
      <c r="W342" s="768"/>
      <c r="X342" s="768"/>
      <c r="Y342" s="768"/>
      <c r="Z342" s="768"/>
      <c r="AA342" s="757"/>
      <c r="AB342" s="757"/>
      <c r="AC342" s="757"/>
    </row>
    <row r="343" spans="1:68" ht="27" customHeight="1" x14ac:dyDescent="0.25">
      <c r="A343" s="54" t="s">
        <v>562</v>
      </c>
      <c r="B343" s="54" t="s">
        <v>563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117</v>
      </c>
      <c r="L343" s="32"/>
      <c r="M343" s="33" t="s">
        <v>118</v>
      </c>
      <c r="N343" s="33"/>
      <c r="O343" s="32">
        <v>55</v>
      </c>
      <c r="P343" s="95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71"/>
      <c r="R343" s="771"/>
      <c r="S343" s="771"/>
      <c r="T343" s="772"/>
      <c r="U343" s="34"/>
      <c r="V343" s="34"/>
      <c r="W343" s="35" t="s">
        <v>69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452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67"/>
      <c r="B344" s="768"/>
      <c r="C344" s="768"/>
      <c r="D344" s="768"/>
      <c r="E344" s="768"/>
      <c r="F344" s="768"/>
      <c r="G344" s="768"/>
      <c r="H344" s="768"/>
      <c r="I344" s="768"/>
      <c r="J344" s="768"/>
      <c r="K344" s="768"/>
      <c r="L344" s="768"/>
      <c r="M344" s="768"/>
      <c r="N344" s="768"/>
      <c r="O344" s="769"/>
      <c r="P344" s="788" t="s">
        <v>71</v>
      </c>
      <c r="Q344" s="785"/>
      <c r="R344" s="785"/>
      <c r="S344" s="785"/>
      <c r="T344" s="785"/>
      <c r="U344" s="785"/>
      <c r="V344" s="786"/>
      <c r="W344" s="37" t="s">
        <v>72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68"/>
      <c r="B345" s="768"/>
      <c r="C345" s="768"/>
      <c r="D345" s="768"/>
      <c r="E345" s="768"/>
      <c r="F345" s="768"/>
      <c r="G345" s="768"/>
      <c r="H345" s="768"/>
      <c r="I345" s="768"/>
      <c r="J345" s="768"/>
      <c r="K345" s="768"/>
      <c r="L345" s="768"/>
      <c r="M345" s="768"/>
      <c r="N345" s="768"/>
      <c r="O345" s="769"/>
      <c r="P345" s="788" t="s">
        <v>71</v>
      </c>
      <c r="Q345" s="785"/>
      <c r="R345" s="785"/>
      <c r="S345" s="785"/>
      <c r="T345" s="785"/>
      <c r="U345" s="785"/>
      <c r="V345" s="786"/>
      <c r="W345" s="37" t="s">
        <v>69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94" t="s">
        <v>64</v>
      </c>
      <c r="B346" s="768"/>
      <c r="C346" s="768"/>
      <c r="D346" s="768"/>
      <c r="E346" s="768"/>
      <c r="F346" s="768"/>
      <c r="G346" s="768"/>
      <c r="H346" s="768"/>
      <c r="I346" s="768"/>
      <c r="J346" s="768"/>
      <c r="K346" s="768"/>
      <c r="L346" s="768"/>
      <c r="M346" s="768"/>
      <c r="N346" s="768"/>
      <c r="O346" s="768"/>
      <c r="P346" s="768"/>
      <c r="Q346" s="768"/>
      <c r="R346" s="768"/>
      <c r="S346" s="768"/>
      <c r="T346" s="768"/>
      <c r="U346" s="768"/>
      <c r="V346" s="768"/>
      <c r="W346" s="768"/>
      <c r="X346" s="768"/>
      <c r="Y346" s="768"/>
      <c r="Z346" s="768"/>
      <c r="AA346" s="757"/>
      <c r="AB346" s="757"/>
      <c r="AC346" s="757"/>
    </row>
    <row r="347" spans="1:68" ht="27" customHeight="1" x14ac:dyDescent="0.25">
      <c r="A347" s="54" t="s">
        <v>564</v>
      </c>
      <c r="B347" s="54" t="s">
        <v>565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71"/>
      <c r="R347" s="771"/>
      <c r="S347" s="771"/>
      <c r="T347" s="772"/>
      <c r="U347" s="34"/>
      <c r="V347" s="34"/>
      <c r="W347" s="35" t="s">
        <v>69</v>
      </c>
      <c r="X347" s="761">
        <v>12</v>
      </c>
      <c r="Y347" s="762">
        <f>IFERROR(IF(X347="",0,CEILING((X347/$H347),1)*$H347),"")</f>
        <v>12.600000000000001</v>
      </c>
      <c r="Z347" s="36">
        <f>IFERROR(IF(Y347=0,"",ROUNDUP(Y347/H347,0)*0.00502),"")</f>
        <v>3.0120000000000001E-2</v>
      </c>
      <c r="AA347" s="56"/>
      <c r="AB347" s="57"/>
      <c r="AC347" s="417" t="s">
        <v>566</v>
      </c>
      <c r="AG347" s="64"/>
      <c r="AJ347" s="68"/>
      <c r="AK347" s="68">
        <v>0</v>
      </c>
      <c r="BB347" s="418" t="s">
        <v>1</v>
      </c>
      <c r="BM347" s="64">
        <f>IFERROR(X347*I347/H347,"0")</f>
        <v>12.571428571428571</v>
      </c>
      <c r="BN347" s="64">
        <f>IFERROR(Y347*I347/H347,"0")</f>
        <v>13.200000000000003</v>
      </c>
      <c r="BO347" s="64">
        <f>IFERROR(1/J347*(X347/H347),"0")</f>
        <v>2.4420024420024423E-2</v>
      </c>
      <c r="BP347" s="64">
        <f>IFERROR(1/J347*(Y347/H347),"0")</f>
        <v>2.5641025641025644E-2</v>
      </c>
    </row>
    <row r="348" spans="1:68" ht="27" customHeight="1" x14ac:dyDescent="0.25">
      <c r="A348" s="54" t="s">
        <v>567</v>
      </c>
      <c r="B348" s="54" t="s">
        <v>568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89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71"/>
      <c r="R348" s="771"/>
      <c r="S348" s="771"/>
      <c r="T348" s="772"/>
      <c r="U348" s="34"/>
      <c r="V348" s="34"/>
      <c r="W348" s="35" t="s">
        <v>69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566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67"/>
      <c r="B349" s="768"/>
      <c r="C349" s="768"/>
      <c r="D349" s="768"/>
      <c r="E349" s="768"/>
      <c r="F349" s="768"/>
      <c r="G349" s="768"/>
      <c r="H349" s="768"/>
      <c r="I349" s="768"/>
      <c r="J349" s="768"/>
      <c r="K349" s="768"/>
      <c r="L349" s="768"/>
      <c r="M349" s="768"/>
      <c r="N349" s="768"/>
      <c r="O349" s="769"/>
      <c r="P349" s="788" t="s">
        <v>71</v>
      </c>
      <c r="Q349" s="785"/>
      <c r="R349" s="785"/>
      <c r="S349" s="785"/>
      <c r="T349" s="785"/>
      <c r="U349" s="785"/>
      <c r="V349" s="786"/>
      <c r="W349" s="37" t="s">
        <v>72</v>
      </c>
      <c r="X349" s="763">
        <f>IFERROR(X347/H347,"0")+IFERROR(X348/H348,"0")</f>
        <v>5.7142857142857144</v>
      </c>
      <c r="Y349" s="763">
        <f>IFERROR(Y347/H347,"0")+IFERROR(Y348/H348,"0")</f>
        <v>6</v>
      </c>
      <c r="Z349" s="763">
        <f>IFERROR(IF(Z347="",0,Z347),"0")+IFERROR(IF(Z348="",0,Z348),"0")</f>
        <v>3.0120000000000001E-2</v>
      </c>
      <c r="AA349" s="764"/>
      <c r="AB349" s="764"/>
      <c r="AC349" s="764"/>
    </row>
    <row r="350" spans="1:68" x14ac:dyDescent="0.2">
      <c r="A350" s="768"/>
      <c r="B350" s="768"/>
      <c r="C350" s="768"/>
      <c r="D350" s="768"/>
      <c r="E350" s="768"/>
      <c r="F350" s="768"/>
      <c r="G350" s="768"/>
      <c r="H350" s="768"/>
      <c r="I350" s="768"/>
      <c r="J350" s="768"/>
      <c r="K350" s="768"/>
      <c r="L350" s="768"/>
      <c r="M350" s="768"/>
      <c r="N350" s="768"/>
      <c r="O350" s="769"/>
      <c r="P350" s="788" t="s">
        <v>71</v>
      </c>
      <c r="Q350" s="785"/>
      <c r="R350" s="785"/>
      <c r="S350" s="785"/>
      <c r="T350" s="785"/>
      <c r="U350" s="785"/>
      <c r="V350" s="786"/>
      <c r="W350" s="37" t="s">
        <v>69</v>
      </c>
      <c r="X350" s="763">
        <f>IFERROR(SUM(X347:X348),"0")</f>
        <v>12</v>
      </c>
      <c r="Y350" s="763">
        <f>IFERROR(SUM(Y347:Y348),"0")</f>
        <v>12.600000000000001</v>
      </c>
      <c r="Z350" s="37"/>
      <c r="AA350" s="764"/>
      <c r="AB350" s="764"/>
      <c r="AC350" s="764"/>
    </row>
    <row r="351" spans="1:68" ht="16.5" customHeight="1" x14ac:dyDescent="0.25">
      <c r="A351" s="790" t="s">
        <v>569</v>
      </c>
      <c r="B351" s="768"/>
      <c r="C351" s="768"/>
      <c r="D351" s="768"/>
      <c r="E351" s="768"/>
      <c r="F351" s="768"/>
      <c r="G351" s="768"/>
      <c r="H351" s="768"/>
      <c r="I351" s="768"/>
      <c r="J351" s="768"/>
      <c r="K351" s="768"/>
      <c r="L351" s="768"/>
      <c r="M351" s="768"/>
      <c r="N351" s="768"/>
      <c r="O351" s="768"/>
      <c r="P351" s="768"/>
      <c r="Q351" s="768"/>
      <c r="R351" s="768"/>
      <c r="S351" s="768"/>
      <c r="T351" s="768"/>
      <c r="U351" s="768"/>
      <c r="V351" s="768"/>
      <c r="W351" s="768"/>
      <c r="X351" s="768"/>
      <c r="Y351" s="768"/>
      <c r="Z351" s="768"/>
      <c r="AA351" s="756"/>
      <c r="AB351" s="756"/>
      <c r="AC351" s="756"/>
    </row>
    <row r="352" spans="1:68" ht="14.25" customHeight="1" x14ac:dyDescent="0.25">
      <c r="A352" s="794" t="s">
        <v>114</v>
      </c>
      <c r="B352" s="768"/>
      <c r="C352" s="768"/>
      <c r="D352" s="768"/>
      <c r="E352" s="768"/>
      <c r="F352" s="768"/>
      <c r="G352" s="768"/>
      <c r="H352" s="768"/>
      <c r="I352" s="768"/>
      <c r="J352" s="768"/>
      <c r="K352" s="768"/>
      <c r="L352" s="768"/>
      <c r="M352" s="768"/>
      <c r="N352" s="768"/>
      <c r="O352" s="768"/>
      <c r="P352" s="768"/>
      <c r="Q352" s="768"/>
      <c r="R352" s="768"/>
      <c r="S352" s="768"/>
      <c r="T352" s="768"/>
      <c r="U352" s="768"/>
      <c r="V352" s="768"/>
      <c r="W352" s="768"/>
      <c r="X352" s="768"/>
      <c r="Y352" s="768"/>
      <c r="Z352" s="768"/>
      <c r="AA352" s="757"/>
      <c r="AB352" s="757"/>
      <c r="AC352" s="757"/>
    </row>
    <row r="353" spans="1:68" ht="27" customHeight="1" x14ac:dyDescent="0.25">
      <c r="A353" s="54" t="s">
        <v>570</v>
      </c>
      <c r="B353" s="54" t="s">
        <v>571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10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71"/>
      <c r="R353" s="771"/>
      <c r="S353" s="771"/>
      <c r="T353" s="772"/>
      <c r="U353" s="34"/>
      <c r="V353" s="34"/>
      <c r="W353" s="35" t="s">
        <v>69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572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573</v>
      </c>
      <c r="B354" s="54" t="s">
        <v>574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117</v>
      </c>
      <c r="L354" s="32"/>
      <c r="M354" s="33" t="s">
        <v>145</v>
      </c>
      <c r="N354" s="33"/>
      <c r="O354" s="32">
        <v>55</v>
      </c>
      <c r="P354" s="873" t="s">
        <v>575</v>
      </c>
      <c r="Q354" s="771"/>
      <c r="R354" s="771"/>
      <c r="S354" s="771"/>
      <c r="T354" s="772"/>
      <c r="U354" s="34"/>
      <c r="V354" s="34"/>
      <c r="W354" s="35" t="s">
        <v>69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576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573</v>
      </c>
      <c r="B355" s="54" t="s">
        <v>577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117</v>
      </c>
      <c r="L355" s="32"/>
      <c r="M355" s="33" t="s">
        <v>121</v>
      </c>
      <c r="N355" s="33"/>
      <c r="O355" s="32">
        <v>55</v>
      </c>
      <c r="P355" s="8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71"/>
      <c r="R355" s="771"/>
      <c r="S355" s="771"/>
      <c r="T355" s="772"/>
      <c r="U355" s="34"/>
      <c r="V355" s="34"/>
      <c r="W355" s="35" t="s">
        <v>69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578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579</v>
      </c>
      <c r="B356" s="54" t="s">
        <v>580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10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71"/>
      <c r="R356" s="771"/>
      <c r="S356" s="771"/>
      <c r="T356" s="772"/>
      <c r="U356" s="34"/>
      <c r="V356" s="34"/>
      <c r="W356" s="35" t="s">
        <v>69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581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582</v>
      </c>
      <c r="B357" s="54" t="s">
        <v>583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76</v>
      </c>
      <c r="L357" s="32"/>
      <c r="M357" s="33" t="s">
        <v>118</v>
      </c>
      <c r="N357" s="33"/>
      <c r="O357" s="32">
        <v>55</v>
      </c>
      <c r="P357" s="8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71"/>
      <c r="R357" s="771"/>
      <c r="S357" s="771"/>
      <c r="T357" s="772"/>
      <c r="U357" s="34"/>
      <c r="V357" s="34"/>
      <c r="W357" s="35" t="s">
        <v>69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572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584</v>
      </c>
      <c r="B358" s="54" t="s">
        <v>585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90</v>
      </c>
      <c r="P358" s="10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71"/>
      <c r="R358" s="771"/>
      <c r="S358" s="771"/>
      <c r="T358" s="772"/>
      <c r="U358" s="34"/>
      <c r="V358" s="34"/>
      <c r="W358" s="35" t="s">
        <v>69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587</v>
      </c>
      <c r="B359" s="54" t="s">
        <v>588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55</v>
      </c>
      <c r="P359" s="9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71"/>
      <c r="R359" s="771"/>
      <c r="S359" s="771"/>
      <c r="T359" s="772"/>
      <c r="U359" s="34"/>
      <c r="V359" s="34"/>
      <c r="W359" s="35" t="s">
        <v>69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589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590</v>
      </c>
      <c r="B360" s="54" t="s">
        <v>591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76</v>
      </c>
      <c r="L360" s="32"/>
      <c r="M360" s="33" t="s">
        <v>68</v>
      </c>
      <c r="N360" s="33"/>
      <c r="O360" s="32">
        <v>55</v>
      </c>
      <c r="P360" s="7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71"/>
      <c r="R360" s="771"/>
      <c r="S360" s="771"/>
      <c r="T360" s="772"/>
      <c r="U360" s="34"/>
      <c r="V360" s="34"/>
      <c r="W360" s="35" t="s">
        <v>69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592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593</v>
      </c>
      <c r="B361" s="54" t="s">
        <v>594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76</v>
      </c>
      <c r="L361" s="32"/>
      <c r="M361" s="33" t="s">
        <v>118</v>
      </c>
      <c r="N361" s="33"/>
      <c r="O361" s="32">
        <v>55</v>
      </c>
      <c r="P361" s="10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1"/>
      <c r="R361" s="771"/>
      <c r="S361" s="771"/>
      <c r="T361" s="772"/>
      <c r="U361" s="34"/>
      <c r="V361" s="34"/>
      <c r="W361" s="35" t="s">
        <v>69</v>
      </c>
      <c r="X361" s="761">
        <v>11</v>
      </c>
      <c r="Y361" s="762">
        <f t="shared" si="67"/>
        <v>12</v>
      </c>
      <c r="Z361" s="36">
        <f>IFERROR(IF(Y361=0,"",ROUNDUP(Y361/H361,0)*0.00902),"")</f>
        <v>2.7060000000000001E-2</v>
      </c>
      <c r="AA361" s="56"/>
      <c r="AB361" s="57"/>
      <c r="AC361" s="437" t="s">
        <v>578</v>
      </c>
      <c r="AG361" s="64"/>
      <c r="AJ361" s="68"/>
      <c r="AK361" s="68">
        <v>0</v>
      </c>
      <c r="BB361" s="438" t="s">
        <v>1</v>
      </c>
      <c r="BM361" s="64">
        <f t="shared" si="68"/>
        <v>11.577500000000001</v>
      </c>
      <c r="BN361" s="64">
        <f t="shared" si="69"/>
        <v>12.629999999999999</v>
      </c>
      <c r="BO361" s="64">
        <f t="shared" si="70"/>
        <v>2.0833333333333336E-2</v>
      </c>
      <c r="BP361" s="64">
        <f t="shared" si="71"/>
        <v>2.2727272727272728E-2</v>
      </c>
    </row>
    <row r="362" spans="1:68" x14ac:dyDescent="0.2">
      <c r="A362" s="767"/>
      <c r="B362" s="768"/>
      <c r="C362" s="768"/>
      <c r="D362" s="768"/>
      <c r="E362" s="768"/>
      <c r="F362" s="768"/>
      <c r="G362" s="768"/>
      <c r="H362" s="768"/>
      <c r="I362" s="768"/>
      <c r="J362" s="768"/>
      <c r="K362" s="768"/>
      <c r="L362" s="768"/>
      <c r="M362" s="768"/>
      <c r="N362" s="768"/>
      <c r="O362" s="769"/>
      <c r="P362" s="788" t="s">
        <v>71</v>
      </c>
      <c r="Q362" s="785"/>
      <c r="R362" s="785"/>
      <c r="S362" s="785"/>
      <c r="T362" s="785"/>
      <c r="U362" s="785"/>
      <c r="V362" s="786"/>
      <c r="W362" s="37" t="s">
        <v>72</v>
      </c>
      <c r="X362" s="763">
        <f>IFERROR(X353/H353,"0")+IFERROR(X354/H354,"0")+IFERROR(X355/H355,"0")+IFERROR(X356/H356,"0")+IFERROR(X357/H357,"0")+IFERROR(X358/H358,"0")+IFERROR(X359/H359,"0")+IFERROR(X360/H360,"0")+IFERROR(X361/H361,"0")</f>
        <v>2.75</v>
      </c>
      <c r="Y362" s="763">
        <f>IFERROR(Y353/H353,"0")+IFERROR(Y354/H354,"0")+IFERROR(Y355/H355,"0")+IFERROR(Y356/H356,"0")+IFERROR(Y357/H357,"0")+IFERROR(Y358/H358,"0")+IFERROR(Y359/H359,"0")+IFERROR(Y360/H360,"0")+IFERROR(Y361/H361,"0")</f>
        <v>3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2.7060000000000001E-2</v>
      </c>
      <c r="AA362" s="764"/>
      <c r="AB362" s="764"/>
      <c r="AC362" s="764"/>
    </row>
    <row r="363" spans="1:68" x14ac:dyDescent="0.2">
      <c r="A363" s="768"/>
      <c r="B363" s="768"/>
      <c r="C363" s="768"/>
      <c r="D363" s="768"/>
      <c r="E363" s="768"/>
      <c r="F363" s="768"/>
      <c r="G363" s="768"/>
      <c r="H363" s="768"/>
      <c r="I363" s="768"/>
      <c r="J363" s="768"/>
      <c r="K363" s="768"/>
      <c r="L363" s="768"/>
      <c r="M363" s="768"/>
      <c r="N363" s="768"/>
      <c r="O363" s="769"/>
      <c r="P363" s="788" t="s">
        <v>71</v>
      </c>
      <c r="Q363" s="785"/>
      <c r="R363" s="785"/>
      <c r="S363" s="785"/>
      <c r="T363" s="785"/>
      <c r="U363" s="785"/>
      <c r="V363" s="786"/>
      <c r="W363" s="37" t="s">
        <v>69</v>
      </c>
      <c r="X363" s="763">
        <f>IFERROR(SUM(X353:X361),"0")</f>
        <v>11</v>
      </c>
      <c r="Y363" s="763">
        <f>IFERROR(SUM(Y353:Y361),"0")</f>
        <v>12</v>
      </c>
      <c r="Z363" s="37"/>
      <c r="AA363" s="764"/>
      <c r="AB363" s="764"/>
      <c r="AC363" s="764"/>
    </row>
    <row r="364" spans="1:68" ht="14.25" customHeight="1" x14ac:dyDescent="0.25">
      <c r="A364" s="794" t="s">
        <v>64</v>
      </c>
      <c r="B364" s="768"/>
      <c r="C364" s="768"/>
      <c r="D364" s="768"/>
      <c r="E364" s="768"/>
      <c r="F364" s="768"/>
      <c r="G364" s="768"/>
      <c r="H364" s="768"/>
      <c r="I364" s="768"/>
      <c r="J364" s="768"/>
      <c r="K364" s="768"/>
      <c r="L364" s="768"/>
      <c r="M364" s="768"/>
      <c r="N364" s="768"/>
      <c r="O364" s="768"/>
      <c r="P364" s="768"/>
      <c r="Q364" s="768"/>
      <c r="R364" s="768"/>
      <c r="S364" s="768"/>
      <c r="T364" s="768"/>
      <c r="U364" s="768"/>
      <c r="V364" s="768"/>
      <c r="W364" s="768"/>
      <c r="X364" s="768"/>
      <c r="Y364" s="768"/>
      <c r="Z364" s="768"/>
      <c r="AA364" s="757"/>
      <c r="AB364" s="757"/>
      <c r="AC364" s="757"/>
    </row>
    <row r="365" spans="1:68" ht="27" customHeight="1" x14ac:dyDescent="0.25">
      <c r="A365" s="54" t="s">
        <v>595</v>
      </c>
      <c r="B365" s="54" t="s">
        <v>596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35</v>
      </c>
      <c r="P365" s="8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71"/>
      <c r="R365" s="771"/>
      <c r="S365" s="771"/>
      <c r="T365" s="772"/>
      <c r="U365" s="34"/>
      <c r="V365" s="34"/>
      <c r="W365" s="35" t="s">
        <v>69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597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598</v>
      </c>
      <c r="B366" s="54" t="s">
        <v>599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40</v>
      </c>
      <c r="P366" s="11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71"/>
      <c r="R366" s="771"/>
      <c r="S366" s="771"/>
      <c r="T366" s="772"/>
      <c r="U366" s="34"/>
      <c r="V366" s="34"/>
      <c r="W366" s="35" t="s">
        <v>69</v>
      </c>
      <c r="X366" s="761">
        <v>230</v>
      </c>
      <c r="Y366" s="762">
        <f>IFERROR(IF(X366="",0,CEILING((X366/$H366),1)*$H366),"")</f>
        <v>231</v>
      </c>
      <c r="Z366" s="36">
        <f>IFERROR(IF(Y366=0,"",ROUNDUP(Y366/H366,0)*0.00753),"")</f>
        <v>0.41415000000000002</v>
      </c>
      <c r="AA366" s="56"/>
      <c r="AB366" s="57"/>
      <c r="AC366" s="441" t="s">
        <v>600</v>
      </c>
      <c r="AG366" s="64"/>
      <c r="AJ366" s="68"/>
      <c r="AK366" s="68">
        <v>0</v>
      </c>
      <c r="BB366" s="442" t="s">
        <v>1</v>
      </c>
      <c r="BM366" s="64">
        <f>IFERROR(X366*I366/H366,"0")</f>
        <v>244.23809523809521</v>
      </c>
      <c r="BN366" s="64">
        <f>IFERROR(Y366*I366/H366,"0")</f>
        <v>245.29999999999998</v>
      </c>
      <c r="BO366" s="64">
        <f>IFERROR(1/J366*(X366/H366),"0")</f>
        <v>0.35103785103785101</v>
      </c>
      <c r="BP366" s="64">
        <f>IFERROR(1/J366*(Y366/H366),"0")</f>
        <v>0.35256410256410253</v>
      </c>
    </row>
    <row r="367" spans="1:68" ht="27" customHeight="1" x14ac:dyDescent="0.25">
      <c r="A367" s="54" t="s">
        <v>601</v>
      </c>
      <c r="B367" s="54" t="s">
        <v>602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45</v>
      </c>
      <c r="P367" s="85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71"/>
      <c r="R367" s="771"/>
      <c r="S367" s="771"/>
      <c r="T367" s="772"/>
      <c r="U367" s="34"/>
      <c r="V367" s="34"/>
      <c r="W367" s="35" t="s">
        <v>69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603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604</v>
      </c>
      <c r="B368" s="54" t="s">
        <v>605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67</v>
      </c>
      <c r="L368" s="32"/>
      <c r="M368" s="33" t="s">
        <v>68</v>
      </c>
      <c r="N368" s="33"/>
      <c r="O368" s="32">
        <v>40</v>
      </c>
      <c r="P368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71"/>
      <c r="R368" s="771"/>
      <c r="S368" s="771"/>
      <c r="T368" s="772"/>
      <c r="U368" s="34"/>
      <c r="V368" s="34"/>
      <c r="W368" s="35" t="s">
        <v>69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600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67"/>
      <c r="B369" s="768"/>
      <c r="C369" s="768"/>
      <c r="D369" s="768"/>
      <c r="E369" s="768"/>
      <c r="F369" s="768"/>
      <c r="G369" s="768"/>
      <c r="H369" s="768"/>
      <c r="I369" s="768"/>
      <c r="J369" s="768"/>
      <c r="K369" s="768"/>
      <c r="L369" s="768"/>
      <c r="M369" s="768"/>
      <c r="N369" s="768"/>
      <c r="O369" s="769"/>
      <c r="P369" s="788" t="s">
        <v>71</v>
      </c>
      <c r="Q369" s="785"/>
      <c r="R369" s="785"/>
      <c r="S369" s="785"/>
      <c r="T369" s="785"/>
      <c r="U369" s="785"/>
      <c r="V369" s="786"/>
      <c r="W369" s="37" t="s">
        <v>72</v>
      </c>
      <c r="X369" s="763">
        <f>IFERROR(X365/H365,"0")+IFERROR(X366/H366,"0")+IFERROR(X367/H367,"0")+IFERROR(X368/H368,"0")</f>
        <v>54.761904761904759</v>
      </c>
      <c r="Y369" s="763">
        <f>IFERROR(Y365/H365,"0")+IFERROR(Y366/H366,"0")+IFERROR(Y367/H367,"0")+IFERROR(Y368/H368,"0")</f>
        <v>55</v>
      </c>
      <c r="Z369" s="763">
        <f>IFERROR(IF(Z365="",0,Z365),"0")+IFERROR(IF(Z366="",0,Z366),"0")+IFERROR(IF(Z367="",0,Z367),"0")+IFERROR(IF(Z368="",0,Z368),"0")</f>
        <v>0.41415000000000002</v>
      </c>
      <c r="AA369" s="764"/>
      <c r="AB369" s="764"/>
      <c r="AC369" s="764"/>
    </row>
    <row r="370" spans="1:68" x14ac:dyDescent="0.2">
      <c r="A370" s="768"/>
      <c r="B370" s="768"/>
      <c r="C370" s="768"/>
      <c r="D370" s="768"/>
      <c r="E370" s="768"/>
      <c r="F370" s="768"/>
      <c r="G370" s="768"/>
      <c r="H370" s="768"/>
      <c r="I370" s="768"/>
      <c r="J370" s="768"/>
      <c r="K370" s="768"/>
      <c r="L370" s="768"/>
      <c r="M370" s="768"/>
      <c r="N370" s="768"/>
      <c r="O370" s="769"/>
      <c r="P370" s="788" t="s">
        <v>71</v>
      </c>
      <c r="Q370" s="785"/>
      <c r="R370" s="785"/>
      <c r="S370" s="785"/>
      <c r="T370" s="785"/>
      <c r="U370" s="785"/>
      <c r="V370" s="786"/>
      <c r="W370" s="37" t="s">
        <v>69</v>
      </c>
      <c r="X370" s="763">
        <f>IFERROR(SUM(X365:X368),"0")</f>
        <v>230</v>
      </c>
      <c r="Y370" s="763">
        <f>IFERROR(SUM(Y365:Y368),"0")</f>
        <v>231</v>
      </c>
      <c r="Z370" s="37"/>
      <c r="AA370" s="764"/>
      <c r="AB370" s="764"/>
      <c r="AC370" s="764"/>
    </row>
    <row r="371" spans="1:68" ht="14.25" customHeight="1" x14ac:dyDescent="0.25">
      <c r="A371" s="794" t="s">
        <v>73</v>
      </c>
      <c r="B371" s="768"/>
      <c r="C371" s="768"/>
      <c r="D371" s="768"/>
      <c r="E371" s="768"/>
      <c r="F371" s="768"/>
      <c r="G371" s="768"/>
      <c r="H371" s="768"/>
      <c r="I371" s="768"/>
      <c r="J371" s="768"/>
      <c r="K371" s="768"/>
      <c r="L371" s="768"/>
      <c r="M371" s="768"/>
      <c r="N371" s="768"/>
      <c r="O371" s="768"/>
      <c r="P371" s="768"/>
      <c r="Q371" s="768"/>
      <c r="R371" s="768"/>
      <c r="S371" s="768"/>
      <c r="T371" s="768"/>
      <c r="U371" s="768"/>
      <c r="V371" s="768"/>
      <c r="W371" s="768"/>
      <c r="X371" s="768"/>
      <c r="Y371" s="768"/>
      <c r="Z371" s="768"/>
      <c r="AA371" s="757"/>
      <c r="AB371" s="757"/>
      <c r="AC371" s="757"/>
    </row>
    <row r="372" spans="1:68" ht="37.5" customHeight="1" x14ac:dyDescent="0.25">
      <c r="A372" s="54" t="s">
        <v>606</v>
      </c>
      <c r="B372" s="54" t="s">
        <v>607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117</v>
      </c>
      <c r="L372" s="32"/>
      <c r="M372" s="33" t="s">
        <v>121</v>
      </c>
      <c r="N372" s="33"/>
      <c r="O372" s="32">
        <v>40</v>
      </c>
      <c r="P372" s="10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71"/>
      <c r="R372" s="771"/>
      <c r="S372" s="771"/>
      <c r="T372" s="772"/>
      <c r="U372" s="34"/>
      <c r="V372" s="34"/>
      <c r="W372" s="35" t="s">
        <v>69</v>
      </c>
      <c r="X372" s="761">
        <v>240</v>
      </c>
      <c r="Y372" s="762">
        <f t="shared" ref="Y372:Y377" si="72">IFERROR(IF(X372="",0,CEILING((X372/$H372),1)*$H372),"")</f>
        <v>241.79999999999998</v>
      </c>
      <c r="Z372" s="36">
        <f>IFERROR(IF(Y372=0,"",ROUNDUP(Y372/H372,0)*0.02175),"")</f>
        <v>0.6742499999999999</v>
      </c>
      <c r="AA372" s="56"/>
      <c r="AB372" s="57"/>
      <c r="AC372" s="447" t="s">
        <v>608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257.16923076923081</v>
      </c>
      <c r="BN372" s="64">
        <f t="shared" ref="BN372:BN377" si="74">IFERROR(Y372*I372/H372,"0")</f>
        <v>259.09800000000001</v>
      </c>
      <c r="BO372" s="64">
        <f t="shared" ref="BO372:BO377" si="75">IFERROR(1/J372*(X372/H372),"0")</f>
        <v>0.54945054945054939</v>
      </c>
      <c r="BP372" s="64">
        <f t="shared" ref="BP372:BP377" si="76">IFERROR(1/J372*(Y372/H372),"0")</f>
        <v>0.55357142857142849</v>
      </c>
    </row>
    <row r="373" spans="1:68" ht="27" customHeight="1" x14ac:dyDescent="0.25">
      <c r="A373" s="54" t="s">
        <v>609</v>
      </c>
      <c r="B373" s="54" t="s">
        <v>610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117</v>
      </c>
      <c r="L373" s="32"/>
      <c r="M373" s="33" t="s">
        <v>68</v>
      </c>
      <c r="N373" s="33"/>
      <c r="O373" s="32">
        <v>40</v>
      </c>
      <c r="P373" s="7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71"/>
      <c r="R373" s="771"/>
      <c r="S373" s="771"/>
      <c r="T373" s="772"/>
      <c r="U373" s="34"/>
      <c r="V373" s="34"/>
      <c r="W373" s="35" t="s">
        <v>69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611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612</v>
      </c>
      <c r="B374" s="54" t="s">
        <v>613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71"/>
      <c r="R374" s="771"/>
      <c r="S374" s="771"/>
      <c r="T374" s="772"/>
      <c r="U374" s="34"/>
      <c r="V374" s="34"/>
      <c r="W374" s="35" t="s">
        <v>69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614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615</v>
      </c>
      <c r="B375" s="54" t="s">
        <v>616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76</v>
      </c>
      <c r="L375" s="32"/>
      <c r="M375" s="33" t="s">
        <v>68</v>
      </c>
      <c r="N375" s="33"/>
      <c r="O375" s="32">
        <v>40</v>
      </c>
      <c r="P375" s="10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71"/>
      <c r="R375" s="771"/>
      <c r="S375" s="771"/>
      <c r="T375" s="772"/>
      <c r="U375" s="34"/>
      <c r="V375" s="34"/>
      <c r="W375" s="35" t="s">
        <v>69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617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618</v>
      </c>
      <c r="B376" s="54" t="s">
        <v>619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107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71"/>
      <c r="R376" s="771"/>
      <c r="S376" s="771"/>
      <c r="T376" s="772"/>
      <c r="U376" s="34"/>
      <c r="V376" s="34"/>
      <c r="W376" s="35" t="s">
        <v>69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620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621</v>
      </c>
      <c r="B377" s="54" t="s">
        <v>622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9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71"/>
      <c r="R377" s="771"/>
      <c r="S377" s="771"/>
      <c r="T377" s="772"/>
      <c r="U377" s="34"/>
      <c r="V377" s="34"/>
      <c r="W377" s="35" t="s">
        <v>69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623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67"/>
      <c r="B378" s="768"/>
      <c r="C378" s="768"/>
      <c r="D378" s="768"/>
      <c r="E378" s="768"/>
      <c r="F378" s="768"/>
      <c r="G378" s="768"/>
      <c r="H378" s="768"/>
      <c r="I378" s="768"/>
      <c r="J378" s="768"/>
      <c r="K378" s="768"/>
      <c r="L378" s="768"/>
      <c r="M378" s="768"/>
      <c r="N378" s="768"/>
      <c r="O378" s="769"/>
      <c r="P378" s="788" t="s">
        <v>71</v>
      </c>
      <c r="Q378" s="785"/>
      <c r="R378" s="785"/>
      <c r="S378" s="785"/>
      <c r="T378" s="785"/>
      <c r="U378" s="785"/>
      <c r="V378" s="786"/>
      <c r="W378" s="37" t="s">
        <v>72</v>
      </c>
      <c r="X378" s="763">
        <f>IFERROR(X372/H372,"0")+IFERROR(X373/H373,"0")+IFERROR(X374/H374,"0")+IFERROR(X375/H375,"0")+IFERROR(X376/H376,"0")+IFERROR(X377/H377,"0")</f>
        <v>30.76923076923077</v>
      </c>
      <c r="Y378" s="763">
        <f>IFERROR(Y372/H372,"0")+IFERROR(Y373/H373,"0")+IFERROR(Y374/H374,"0")+IFERROR(Y375/H375,"0")+IFERROR(Y376/H376,"0")+IFERROR(Y377/H377,"0")</f>
        <v>31</v>
      </c>
      <c r="Z378" s="763">
        <f>IFERROR(IF(Z372="",0,Z372),"0")+IFERROR(IF(Z373="",0,Z373),"0")+IFERROR(IF(Z374="",0,Z374),"0")+IFERROR(IF(Z375="",0,Z375),"0")+IFERROR(IF(Z376="",0,Z376),"0")+IFERROR(IF(Z377="",0,Z377),"0")</f>
        <v>0.6742499999999999</v>
      </c>
      <c r="AA378" s="764"/>
      <c r="AB378" s="764"/>
      <c r="AC378" s="764"/>
    </row>
    <row r="379" spans="1:68" x14ac:dyDescent="0.2">
      <c r="A379" s="768"/>
      <c r="B379" s="768"/>
      <c r="C379" s="768"/>
      <c r="D379" s="768"/>
      <c r="E379" s="768"/>
      <c r="F379" s="768"/>
      <c r="G379" s="768"/>
      <c r="H379" s="768"/>
      <c r="I379" s="768"/>
      <c r="J379" s="768"/>
      <c r="K379" s="768"/>
      <c r="L379" s="768"/>
      <c r="M379" s="768"/>
      <c r="N379" s="768"/>
      <c r="O379" s="769"/>
      <c r="P379" s="788" t="s">
        <v>71</v>
      </c>
      <c r="Q379" s="785"/>
      <c r="R379" s="785"/>
      <c r="S379" s="785"/>
      <c r="T379" s="785"/>
      <c r="U379" s="785"/>
      <c r="V379" s="786"/>
      <c r="W379" s="37" t="s">
        <v>69</v>
      </c>
      <c r="X379" s="763">
        <f>IFERROR(SUM(X372:X377),"0")</f>
        <v>240</v>
      </c>
      <c r="Y379" s="763">
        <f>IFERROR(SUM(Y372:Y377),"0")</f>
        <v>241.79999999999998</v>
      </c>
      <c r="Z379" s="37"/>
      <c r="AA379" s="764"/>
      <c r="AB379" s="764"/>
      <c r="AC379" s="764"/>
    </row>
    <row r="380" spans="1:68" ht="14.25" customHeight="1" x14ac:dyDescent="0.25">
      <c r="A380" s="794" t="s">
        <v>214</v>
      </c>
      <c r="B380" s="768"/>
      <c r="C380" s="768"/>
      <c r="D380" s="768"/>
      <c r="E380" s="768"/>
      <c r="F380" s="768"/>
      <c r="G380" s="768"/>
      <c r="H380" s="768"/>
      <c r="I380" s="768"/>
      <c r="J380" s="768"/>
      <c r="K380" s="768"/>
      <c r="L380" s="768"/>
      <c r="M380" s="768"/>
      <c r="N380" s="768"/>
      <c r="O380" s="768"/>
      <c r="P380" s="768"/>
      <c r="Q380" s="768"/>
      <c r="R380" s="768"/>
      <c r="S380" s="768"/>
      <c r="T380" s="768"/>
      <c r="U380" s="768"/>
      <c r="V380" s="768"/>
      <c r="W380" s="768"/>
      <c r="X380" s="768"/>
      <c r="Y380" s="768"/>
      <c r="Z380" s="768"/>
      <c r="AA380" s="757"/>
      <c r="AB380" s="757"/>
      <c r="AC380" s="757"/>
    </row>
    <row r="381" spans="1:68" ht="27" customHeight="1" x14ac:dyDescent="0.25">
      <c r="A381" s="54" t="s">
        <v>624</v>
      </c>
      <c r="B381" s="54" t="s">
        <v>625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117</v>
      </c>
      <c r="L381" s="32"/>
      <c r="M381" s="33" t="s">
        <v>68</v>
      </c>
      <c r="N381" s="33"/>
      <c r="O381" s="32">
        <v>30</v>
      </c>
      <c r="P381" s="11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71"/>
      <c r="R381" s="771"/>
      <c r="S381" s="771"/>
      <c r="T381" s="772"/>
      <c r="U381" s="34"/>
      <c r="V381" s="34"/>
      <c r="W381" s="35" t="s">
        <v>69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626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627</v>
      </c>
      <c r="B382" s="54" t="s">
        <v>628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112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71"/>
      <c r="R382" s="771"/>
      <c r="S382" s="771"/>
      <c r="T382" s="772"/>
      <c r="U382" s="34"/>
      <c r="V382" s="34"/>
      <c r="W382" s="35" t="s">
        <v>69</v>
      </c>
      <c r="X382" s="761">
        <v>18</v>
      </c>
      <c r="Y382" s="762">
        <f>IFERROR(IF(X382="",0,CEILING((X382/$H382),1)*$H382),"")</f>
        <v>23.4</v>
      </c>
      <c r="Z382" s="36">
        <f>IFERROR(IF(Y382=0,"",ROUNDUP(Y382/H382,0)*0.02175),"")</f>
        <v>6.5250000000000002E-2</v>
      </c>
      <c r="AA382" s="56"/>
      <c r="AB382" s="57"/>
      <c r="AC382" s="461" t="s">
        <v>629</v>
      </c>
      <c r="AG382" s="64"/>
      <c r="AJ382" s="68"/>
      <c r="AK382" s="68">
        <v>0</v>
      </c>
      <c r="BB382" s="462" t="s">
        <v>1</v>
      </c>
      <c r="BM382" s="64">
        <f>IFERROR(X382*I382/H382,"0")</f>
        <v>19.301538461538463</v>
      </c>
      <c r="BN382" s="64">
        <f>IFERROR(Y382*I382/H382,"0")</f>
        <v>25.092000000000002</v>
      </c>
      <c r="BO382" s="64">
        <f>IFERROR(1/J382*(X382/H382),"0")</f>
        <v>4.1208791208791208E-2</v>
      </c>
      <c r="BP382" s="64">
        <f>IFERROR(1/J382*(Y382/H382),"0")</f>
        <v>5.3571428571428568E-2</v>
      </c>
    </row>
    <row r="383" spans="1:68" ht="16.5" customHeight="1" x14ac:dyDescent="0.25">
      <c r="A383" s="54" t="s">
        <v>630</v>
      </c>
      <c r="B383" s="54" t="s">
        <v>631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71"/>
      <c r="R383" s="771"/>
      <c r="S383" s="771"/>
      <c r="T383" s="772"/>
      <c r="U383" s="34"/>
      <c r="V383" s="34"/>
      <c r="W383" s="35" t="s">
        <v>69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632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67"/>
      <c r="B384" s="768"/>
      <c r="C384" s="768"/>
      <c r="D384" s="768"/>
      <c r="E384" s="768"/>
      <c r="F384" s="768"/>
      <c r="G384" s="768"/>
      <c r="H384" s="768"/>
      <c r="I384" s="768"/>
      <c r="J384" s="768"/>
      <c r="K384" s="768"/>
      <c r="L384" s="768"/>
      <c r="M384" s="768"/>
      <c r="N384" s="768"/>
      <c r="O384" s="769"/>
      <c r="P384" s="788" t="s">
        <v>71</v>
      </c>
      <c r="Q384" s="785"/>
      <c r="R384" s="785"/>
      <c r="S384" s="785"/>
      <c r="T384" s="785"/>
      <c r="U384" s="785"/>
      <c r="V384" s="786"/>
      <c r="W384" s="37" t="s">
        <v>72</v>
      </c>
      <c r="X384" s="763">
        <f>IFERROR(X381/H381,"0")+IFERROR(X382/H382,"0")+IFERROR(X383/H383,"0")</f>
        <v>2.3076923076923079</v>
      </c>
      <c r="Y384" s="763">
        <f>IFERROR(Y381/H381,"0")+IFERROR(Y382/H382,"0")+IFERROR(Y383/H383,"0")</f>
        <v>3</v>
      </c>
      <c r="Z384" s="763">
        <f>IFERROR(IF(Z381="",0,Z381),"0")+IFERROR(IF(Z382="",0,Z382),"0")+IFERROR(IF(Z383="",0,Z383),"0")</f>
        <v>6.5250000000000002E-2</v>
      </c>
      <c r="AA384" s="764"/>
      <c r="AB384" s="764"/>
      <c r="AC384" s="764"/>
    </row>
    <row r="385" spans="1:68" x14ac:dyDescent="0.2">
      <c r="A385" s="768"/>
      <c r="B385" s="768"/>
      <c r="C385" s="768"/>
      <c r="D385" s="768"/>
      <c r="E385" s="768"/>
      <c r="F385" s="768"/>
      <c r="G385" s="768"/>
      <c r="H385" s="768"/>
      <c r="I385" s="768"/>
      <c r="J385" s="768"/>
      <c r="K385" s="768"/>
      <c r="L385" s="768"/>
      <c r="M385" s="768"/>
      <c r="N385" s="768"/>
      <c r="O385" s="769"/>
      <c r="P385" s="788" t="s">
        <v>71</v>
      </c>
      <c r="Q385" s="785"/>
      <c r="R385" s="785"/>
      <c r="S385" s="785"/>
      <c r="T385" s="785"/>
      <c r="U385" s="785"/>
      <c r="V385" s="786"/>
      <c r="W385" s="37" t="s">
        <v>69</v>
      </c>
      <c r="X385" s="763">
        <f>IFERROR(SUM(X381:X383),"0")</f>
        <v>18</v>
      </c>
      <c r="Y385" s="763">
        <f>IFERROR(SUM(Y381:Y383),"0")</f>
        <v>23.4</v>
      </c>
      <c r="Z385" s="37"/>
      <c r="AA385" s="764"/>
      <c r="AB385" s="764"/>
      <c r="AC385" s="764"/>
    </row>
    <row r="386" spans="1:68" ht="14.25" customHeight="1" x14ac:dyDescent="0.25">
      <c r="A386" s="794" t="s">
        <v>103</v>
      </c>
      <c r="B386" s="768"/>
      <c r="C386" s="768"/>
      <c r="D386" s="768"/>
      <c r="E386" s="768"/>
      <c r="F386" s="768"/>
      <c r="G386" s="768"/>
      <c r="H386" s="768"/>
      <c r="I386" s="768"/>
      <c r="J386" s="768"/>
      <c r="K386" s="768"/>
      <c r="L386" s="768"/>
      <c r="M386" s="768"/>
      <c r="N386" s="768"/>
      <c r="O386" s="768"/>
      <c r="P386" s="768"/>
      <c r="Q386" s="768"/>
      <c r="R386" s="768"/>
      <c r="S386" s="768"/>
      <c r="T386" s="768"/>
      <c r="U386" s="768"/>
      <c r="V386" s="768"/>
      <c r="W386" s="768"/>
      <c r="X386" s="768"/>
      <c r="Y386" s="768"/>
      <c r="Z386" s="768"/>
      <c r="AA386" s="757"/>
      <c r="AB386" s="757"/>
      <c r="AC386" s="757"/>
    </row>
    <row r="387" spans="1:68" ht="16.5" customHeight="1" x14ac:dyDescent="0.25">
      <c r="A387" s="54" t="s">
        <v>633</v>
      </c>
      <c r="B387" s="54" t="s">
        <v>634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1052" t="s">
        <v>635</v>
      </c>
      <c r="Q387" s="771"/>
      <c r="R387" s="771"/>
      <c r="S387" s="771"/>
      <c r="T387" s="772"/>
      <c r="U387" s="34"/>
      <c r="V387" s="34"/>
      <c r="W387" s="35" t="s">
        <v>69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637</v>
      </c>
      <c r="B388" s="54" t="s">
        <v>638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958" t="s">
        <v>639</v>
      </c>
      <c r="Q388" s="771"/>
      <c r="R388" s="771"/>
      <c r="S388" s="771"/>
      <c r="T388" s="772"/>
      <c r="U388" s="34"/>
      <c r="V388" s="34"/>
      <c r="W388" s="35" t="s">
        <v>69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636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640</v>
      </c>
      <c r="B389" s="54" t="s">
        <v>641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11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71"/>
      <c r="R389" s="771"/>
      <c r="S389" s="771"/>
      <c r="T389" s="772"/>
      <c r="U389" s="34"/>
      <c r="V389" s="34"/>
      <c r="W389" s="35" t="s">
        <v>69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643</v>
      </c>
      <c r="B390" s="54" t="s">
        <v>644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9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71"/>
      <c r="R390" s="771"/>
      <c r="S390" s="771"/>
      <c r="T390" s="772"/>
      <c r="U390" s="34"/>
      <c r="V390" s="34"/>
      <c r="W390" s="35" t="s">
        <v>69</v>
      </c>
      <c r="X390" s="761">
        <v>9</v>
      </c>
      <c r="Y390" s="762">
        <f>IFERROR(IF(X390="",0,CEILING((X390/$H390),1)*$H390),"")</f>
        <v>10.199999999999999</v>
      </c>
      <c r="Z390" s="36">
        <f>IFERROR(IF(Y390=0,"",ROUNDUP(Y390/H390,0)*0.00753),"")</f>
        <v>3.0120000000000001E-2</v>
      </c>
      <c r="AA390" s="56"/>
      <c r="AB390" s="57"/>
      <c r="AC390" s="471" t="s">
        <v>636</v>
      </c>
      <c r="AG390" s="64"/>
      <c r="AJ390" s="68"/>
      <c r="AK390" s="68">
        <v>0</v>
      </c>
      <c r="BB390" s="472" t="s">
        <v>1</v>
      </c>
      <c r="BM390" s="64">
        <f>IFERROR(X390*I390/H390,"0")</f>
        <v>10.235294117647058</v>
      </c>
      <c r="BN390" s="64">
        <f>IFERROR(Y390*I390/H390,"0")</f>
        <v>11.6</v>
      </c>
      <c r="BO390" s="64">
        <f>IFERROR(1/J390*(X390/H390),"0")</f>
        <v>2.2624434389140274E-2</v>
      </c>
      <c r="BP390" s="64">
        <f>IFERROR(1/J390*(Y390/H390),"0")</f>
        <v>2.564102564102564E-2</v>
      </c>
    </row>
    <row r="391" spans="1:68" x14ac:dyDescent="0.2">
      <c r="A391" s="767"/>
      <c r="B391" s="768"/>
      <c r="C391" s="768"/>
      <c r="D391" s="768"/>
      <c r="E391" s="768"/>
      <c r="F391" s="768"/>
      <c r="G391" s="768"/>
      <c r="H391" s="768"/>
      <c r="I391" s="768"/>
      <c r="J391" s="768"/>
      <c r="K391" s="768"/>
      <c r="L391" s="768"/>
      <c r="M391" s="768"/>
      <c r="N391" s="768"/>
      <c r="O391" s="769"/>
      <c r="P391" s="788" t="s">
        <v>71</v>
      </c>
      <c r="Q391" s="785"/>
      <c r="R391" s="785"/>
      <c r="S391" s="785"/>
      <c r="T391" s="785"/>
      <c r="U391" s="785"/>
      <c r="V391" s="786"/>
      <c r="W391" s="37" t="s">
        <v>72</v>
      </c>
      <c r="X391" s="763">
        <f>IFERROR(X387/H387,"0")+IFERROR(X388/H388,"0")+IFERROR(X389/H389,"0")+IFERROR(X390/H390,"0")</f>
        <v>3.5294117647058827</v>
      </c>
      <c r="Y391" s="763">
        <f>IFERROR(Y387/H387,"0")+IFERROR(Y388/H388,"0")+IFERROR(Y389/H389,"0")+IFERROR(Y390/H390,"0")</f>
        <v>4</v>
      </c>
      <c r="Z391" s="763">
        <f>IFERROR(IF(Z387="",0,Z387),"0")+IFERROR(IF(Z388="",0,Z388),"0")+IFERROR(IF(Z389="",0,Z389),"0")+IFERROR(IF(Z390="",0,Z390),"0")</f>
        <v>3.0120000000000001E-2</v>
      </c>
      <c r="AA391" s="764"/>
      <c r="AB391" s="764"/>
      <c r="AC391" s="764"/>
    </row>
    <row r="392" spans="1:68" x14ac:dyDescent="0.2">
      <c r="A392" s="768"/>
      <c r="B392" s="768"/>
      <c r="C392" s="768"/>
      <c r="D392" s="768"/>
      <c r="E392" s="768"/>
      <c r="F392" s="768"/>
      <c r="G392" s="768"/>
      <c r="H392" s="768"/>
      <c r="I392" s="768"/>
      <c r="J392" s="768"/>
      <c r="K392" s="768"/>
      <c r="L392" s="768"/>
      <c r="M392" s="768"/>
      <c r="N392" s="768"/>
      <c r="O392" s="769"/>
      <c r="P392" s="788" t="s">
        <v>71</v>
      </c>
      <c r="Q392" s="785"/>
      <c r="R392" s="785"/>
      <c r="S392" s="785"/>
      <c r="T392" s="785"/>
      <c r="U392" s="785"/>
      <c r="V392" s="786"/>
      <c r="W392" s="37" t="s">
        <v>69</v>
      </c>
      <c r="X392" s="763">
        <f>IFERROR(SUM(X387:X390),"0")</f>
        <v>9</v>
      </c>
      <c r="Y392" s="763">
        <f>IFERROR(SUM(Y387:Y390),"0")</f>
        <v>10.199999999999999</v>
      </c>
      <c r="Z392" s="37"/>
      <c r="AA392" s="764"/>
      <c r="AB392" s="764"/>
      <c r="AC392" s="764"/>
    </row>
    <row r="393" spans="1:68" ht="14.25" customHeight="1" x14ac:dyDescent="0.25">
      <c r="A393" s="794" t="s">
        <v>645</v>
      </c>
      <c r="B393" s="768"/>
      <c r="C393" s="768"/>
      <c r="D393" s="768"/>
      <c r="E393" s="768"/>
      <c r="F393" s="768"/>
      <c r="G393" s="768"/>
      <c r="H393" s="768"/>
      <c r="I393" s="768"/>
      <c r="J393" s="768"/>
      <c r="K393" s="768"/>
      <c r="L393" s="768"/>
      <c r="M393" s="768"/>
      <c r="N393" s="768"/>
      <c r="O393" s="768"/>
      <c r="P393" s="768"/>
      <c r="Q393" s="768"/>
      <c r="R393" s="768"/>
      <c r="S393" s="768"/>
      <c r="T393" s="768"/>
      <c r="U393" s="768"/>
      <c r="V393" s="768"/>
      <c r="W393" s="768"/>
      <c r="X393" s="768"/>
      <c r="Y393" s="768"/>
      <c r="Z393" s="768"/>
      <c r="AA393" s="757"/>
      <c r="AB393" s="757"/>
      <c r="AC393" s="757"/>
    </row>
    <row r="394" spans="1:68" ht="16.5" customHeight="1" x14ac:dyDescent="0.25">
      <c r="A394" s="54" t="s">
        <v>646</v>
      </c>
      <c r="B394" s="54" t="s">
        <v>647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648</v>
      </c>
      <c r="L394" s="32"/>
      <c r="M394" s="33" t="s">
        <v>649</v>
      </c>
      <c r="N394" s="33"/>
      <c r="O394" s="32">
        <v>730</v>
      </c>
      <c r="P394" s="11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71"/>
      <c r="R394" s="771"/>
      <c r="S394" s="771"/>
      <c r="T394" s="772"/>
      <c r="U394" s="34"/>
      <c r="V394" s="34"/>
      <c r="W394" s="35" t="s">
        <v>69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650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651</v>
      </c>
      <c r="B395" s="54" t="s">
        <v>652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648</v>
      </c>
      <c r="L395" s="32"/>
      <c r="M395" s="33" t="s">
        <v>649</v>
      </c>
      <c r="N395" s="33"/>
      <c r="O395" s="32">
        <v>730</v>
      </c>
      <c r="P395" s="9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71"/>
      <c r="R395" s="771"/>
      <c r="S395" s="771"/>
      <c r="T395" s="772"/>
      <c r="U395" s="34"/>
      <c r="V395" s="34"/>
      <c r="W395" s="35" t="s">
        <v>69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653</v>
      </c>
      <c r="B396" s="54" t="s">
        <v>654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648</v>
      </c>
      <c r="L396" s="32"/>
      <c r="M396" s="33" t="s">
        <v>649</v>
      </c>
      <c r="N396" s="33"/>
      <c r="O396" s="32">
        <v>730</v>
      </c>
      <c r="P396" s="9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71"/>
      <c r="R396" s="771"/>
      <c r="S396" s="771"/>
      <c r="T396" s="772"/>
      <c r="U396" s="34"/>
      <c r="V396" s="34"/>
      <c r="W396" s="35" t="s">
        <v>69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650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67"/>
      <c r="B397" s="768"/>
      <c r="C397" s="768"/>
      <c r="D397" s="768"/>
      <c r="E397" s="768"/>
      <c r="F397" s="768"/>
      <c r="G397" s="768"/>
      <c r="H397" s="768"/>
      <c r="I397" s="768"/>
      <c r="J397" s="768"/>
      <c r="K397" s="768"/>
      <c r="L397" s="768"/>
      <c r="M397" s="768"/>
      <c r="N397" s="768"/>
      <c r="O397" s="769"/>
      <c r="P397" s="788" t="s">
        <v>71</v>
      </c>
      <c r="Q397" s="785"/>
      <c r="R397" s="785"/>
      <c r="S397" s="785"/>
      <c r="T397" s="785"/>
      <c r="U397" s="785"/>
      <c r="V397" s="786"/>
      <c r="W397" s="37" t="s">
        <v>72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68"/>
      <c r="B398" s="768"/>
      <c r="C398" s="768"/>
      <c r="D398" s="768"/>
      <c r="E398" s="768"/>
      <c r="F398" s="768"/>
      <c r="G398" s="768"/>
      <c r="H398" s="768"/>
      <c r="I398" s="768"/>
      <c r="J398" s="768"/>
      <c r="K398" s="768"/>
      <c r="L398" s="768"/>
      <c r="M398" s="768"/>
      <c r="N398" s="768"/>
      <c r="O398" s="769"/>
      <c r="P398" s="788" t="s">
        <v>71</v>
      </c>
      <c r="Q398" s="785"/>
      <c r="R398" s="785"/>
      <c r="S398" s="785"/>
      <c r="T398" s="785"/>
      <c r="U398" s="785"/>
      <c r="V398" s="786"/>
      <c r="W398" s="37" t="s">
        <v>69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90" t="s">
        <v>655</v>
      </c>
      <c r="B399" s="768"/>
      <c r="C399" s="768"/>
      <c r="D399" s="768"/>
      <c r="E399" s="768"/>
      <c r="F399" s="768"/>
      <c r="G399" s="768"/>
      <c r="H399" s="768"/>
      <c r="I399" s="768"/>
      <c r="J399" s="768"/>
      <c r="K399" s="768"/>
      <c r="L399" s="768"/>
      <c r="M399" s="768"/>
      <c r="N399" s="768"/>
      <c r="O399" s="768"/>
      <c r="P399" s="768"/>
      <c r="Q399" s="768"/>
      <c r="R399" s="768"/>
      <c r="S399" s="768"/>
      <c r="T399" s="768"/>
      <c r="U399" s="768"/>
      <c r="V399" s="768"/>
      <c r="W399" s="768"/>
      <c r="X399" s="768"/>
      <c r="Y399" s="768"/>
      <c r="Z399" s="768"/>
      <c r="AA399" s="756"/>
      <c r="AB399" s="756"/>
      <c r="AC399" s="756"/>
    </row>
    <row r="400" spans="1:68" ht="14.25" customHeight="1" x14ac:dyDescent="0.25">
      <c r="A400" s="794" t="s">
        <v>64</v>
      </c>
      <c r="B400" s="768"/>
      <c r="C400" s="768"/>
      <c r="D400" s="768"/>
      <c r="E400" s="768"/>
      <c r="F400" s="768"/>
      <c r="G400" s="768"/>
      <c r="H400" s="768"/>
      <c r="I400" s="768"/>
      <c r="J400" s="768"/>
      <c r="K400" s="768"/>
      <c r="L400" s="768"/>
      <c r="M400" s="768"/>
      <c r="N400" s="768"/>
      <c r="O400" s="768"/>
      <c r="P400" s="768"/>
      <c r="Q400" s="768"/>
      <c r="R400" s="768"/>
      <c r="S400" s="768"/>
      <c r="T400" s="768"/>
      <c r="U400" s="768"/>
      <c r="V400" s="768"/>
      <c r="W400" s="768"/>
      <c r="X400" s="768"/>
      <c r="Y400" s="768"/>
      <c r="Z400" s="768"/>
      <c r="AA400" s="757"/>
      <c r="AB400" s="757"/>
      <c r="AC400" s="757"/>
    </row>
    <row r="401" spans="1:68" ht="27" customHeight="1" x14ac:dyDescent="0.25">
      <c r="A401" s="54" t="s">
        <v>656</v>
      </c>
      <c r="B401" s="54" t="s">
        <v>657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76</v>
      </c>
      <c r="L401" s="32"/>
      <c r="M401" s="33" t="s">
        <v>68</v>
      </c>
      <c r="N401" s="33"/>
      <c r="O401" s="32">
        <v>40</v>
      </c>
      <c r="P401" s="11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71"/>
      <c r="R401" s="771"/>
      <c r="S401" s="771"/>
      <c r="T401" s="772"/>
      <c r="U401" s="34"/>
      <c r="V401" s="34"/>
      <c r="W401" s="35" t="s">
        <v>69</v>
      </c>
      <c r="X401" s="761">
        <v>10</v>
      </c>
      <c r="Y401" s="762">
        <f>IFERROR(IF(X401="",0,CEILING((X401/$H401),1)*$H401),"")</f>
        <v>10.8</v>
      </c>
      <c r="Z401" s="36">
        <f>IFERROR(IF(Y401=0,"",ROUNDUP(Y401/H401,0)*0.00753),"")</f>
        <v>4.5179999999999998E-2</v>
      </c>
      <c r="AA401" s="56"/>
      <c r="AB401" s="57"/>
      <c r="AC401" s="479" t="s">
        <v>658</v>
      </c>
      <c r="AG401" s="64"/>
      <c r="AJ401" s="68"/>
      <c r="AK401" s="68">
        <v>0</v>
      </c>
      <c r="BB401" s="480" t="s">
        <v>1</v>
      </c>
      <c r="BM401" s="64">
        <f>IFERROR(X401*I401/H401,"0")</f>
        <v>11.377777777777778</v>
      </c>
      <c r="BN401" s="64">
        <f>IFERROR(Y401*I401/H401,"0")</f>
        <v>12.288</v>
      </c>
      <c r="BO401" s="64">
        <f>IFERROR(1/J401*(X401/H401),"0")</f>
        <v>3.5612535612535613E-2</v>
      </c>
      <c r="BP401" s="64">
        <f>IFERROR(1/J401*(Y401/H401),"0")</f>
        <v>3.8461538461538464E-2</v>
      </c>
    </row>
    <row r="402" spans="1:68" x14ac:dyDescent="0.2">
      <c r="A402" s="767"/>
      <c r="B402" s="768"/>
      <c r="C402" s="768"/>
      <c r="D402" s="768"/>
      <c r="E402" s="768"/>
      <c r="F402" s="768"/>
      <c r="G402" s="768"/>
      <c r="H402" s="768"/>
      <c r="I402" s="768"/>
      <c r="J402" s="768"/>
      <c r="K402" s="768"/>
      <c r="L402" s="768"/>
      <c r="M402" s="768"/>
      <c r="N402" s="768"/>
      <c r="O402" s="769"/>
      <c r="P402" s="788" t="s">
        <v>71</v>
      </c>
      <c r="Q402" s="785"/>
      <c r="R402" s="785"/>
      <c r="S402" s="785"/>
      <c r="T402" s="785"/>
      <c r="U402" s="785"/>
      <c r="V402" s="786"/>
      <c r="W402" s="37" t="s">
        <v>72</v>
      </c>
      <c r="X402" s="763">
        <f>IFERROR(X401/H401,"0")</f>
        <v>5.5555555555555554</v>
      </c>
      <c r="Y402" s="763">
        <f>IFERROR(Y401/H401,"0")</f>
        <v>6</v>
      </c>
      <c r="Z402" s="763">
        <f>IFERROR(IF(Z401="",0,Z401),"0")</f>
        <v>4.5179999999999998E-2</v>
      </c>
      <c r="AA402" s="764"/>
      <c r="AB402" s="764"/>
      <c r="AC402" s="764"/>
    </row>
    <row r="403" spans="1:68" x14ac:dyDescent="0.2">
      <c r="A403" s="768"/>
      <c r="B403" s="768"/>
      <c r="C403" s="768"/>
      <c r="D403" s="768"/>
      <c r="E403" s="768"/>
      <c r="F403" s="768"/>
      <c r="G403" s="768"/>
      <c r="H403" s="768"/>
      <c r="I403" s="768"/>
      <c r="J403" s="768"/>
      <c r="K403" s="768"/>
      <c r="L403" s="768"/>
      <c r="M403" s="768"/>
      <c r="N403" s="768"/>
      <c r="O403" s="769"/>
      <c r="P403" s="788" t="s">
        <v>71</v>
      </c>
      <c r="Q403" s="785"/>
      <c r="R403" s="785"/>
      <c r="S403" s="785"/>
      <c r="T403" s="785"/>
      <c r="U403" s="785"/>
      <c r="V403" s="786"/>
      <c r="W403" s="37" t="s">
        <v>69</v>
      </c>
      <c r="X403" s="763">
        <f>IFERROR(SUM(X401:X401),"0")</f>
        <v>10</v>
      </c>
      <c r="Y403" s="763">
        <f>IFERROR(SUM(Y401:Y401),"0")</f>
        <v>10.8</v>
      </c>
      <c r="Z403" s="37"/>
      <c r="AA403" s="764"/>
      <c r="AB403" s="764"/>
      <c r="AC403" s="764"/>
    </row>
    <row r="404" spans="1:68" ht="14.25" customHeight="1" x14ac:dyDescent="0.25">
      <c r="A404" s="794" t="s">
        <v>73</v>
      </c>
      <c r="B404" s="768"/>
      <c r="C404" s="768"/>
      <c r="D404" s="768"/>
      <c r="E404" s="768"/>
      <c r="F404" s="768"/>
      <c r="G404" s="768"/>
      <c r="H404" s="768"/>
      <c r="I404" s="768"/>
      <c r="J404" s="768"/>
      <c r="K404" s="768"/>
      <c r="L404" s="768"/>
      <c r="M404" s="768"/>
      <c r="N404" s="768"/>
      <c r="O404" s="768"/>
      <c r="P404" s="768"/>
      <c r="Q404" s="768"/>
      <c r="R404" s="768"/>
      <c r="S404" s="768"/>
      <c r="T404" s="768"/>
      <c r="U404" s="768"/>
      <c r="V404" s="768"/>
      <c r="W404" s="768"/>
      <c r="X404" s="768"/>
      <c r="Y404" s="768"/>
      <c r="Z404" s="768"/>
      <c r="AA404" s="757"/>
      <c r="AB404" s="757"/>
      <c r="AC404" s="757"/>
    </row>
    <row r="405" spans="1:68" ht="37.5" customHeight="1" x14ac:dyDescent="0.25">
      <c r="A405" s="54" t="s">
        <v>659</v>
      </c>
      <c r="B405" s="54" t="s">
        <v>660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45</v>
      </c>
      <c r="P405" s="11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71"/>
      <c r="R405" s="771"/>
      <c r="S405" s="771"/>
      <c r="T405" s="772"/>
      <c r="U405" s="34"/>
      <c r="V405" s="34"/>
      <c r="W405" s="35" t="s">
        <v>69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661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662</v>
      </c>
      <c r="B406" s="54" t="s">
        <v>663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76</v>
      </c>
      <c r="L406" s="32"/>
      <c r="M406" s="33" t="s">
        <v>121</v>
      </c>
      <c r="N406" s="33"/>
      <c r="O406" s="32">
        <v>45</v>
      </c>
      <c r="P406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71"/>
      <c r="R406" s="771"/>
      <c r="S406" s="771"/>
      <c r="T406" s="772"/>
      <c r="U406" s="34"/>
      <c r="V406" s="34"/>
      <c r="W406" s="35" t="s">
        <v>69</v>
      </c>
      <c r="X406" s="761">
        <v>25</v>
      </c>
      <c r="Y406" s="762">
        <f>IFERROR(IF(X406="",0,CEILING((X406/$H406),1)*$H406),"")</f>
        <v>25.200000000000003</v>
      </c>
      <c r="Z406" s="36">
        <f>IFERROR(IF(Y406=0,"",ROUNDUP(Y406/H406,0)*0.00753),"")</f>
        <v>9.0359999999999996E-2</v>
      </c>
      <c r="AA406" s="56"/>
      <c r="AB406" s="57"/>
      <c r="AC406" s="483" t="s">
        <v>664</v>
      </c>
      <c r="AG406" s="64"/>
      <c r="AJ406" s="68"/>
      <c r="AK406" s="68">
        <v>0</v>
      </c>
      <c r="BB406" s="484" t="s">
        <v>1</v>
      </c>
      <c r="BM406" s="64">
        <f>IFERROR(X406*I406/H406,"0")</f>
        <v>28.238095238095237</v>
      </c>
      <c r="BN406" s="64">
        <f>IFERROR(Y406*I406/H406,"0")</f>
        <v>28.464000000000002</v>
      </c>
      <c r="BO406" s="64">
        <f>IFERROR(1/J406*(X406/H406),"0")</f>
        <v>7.6312576312576319E-2</v>
      </c>
      <c r="BP406" s="64">
        <f>IFERROR(1/J406*(Y406/H406),"0")</f>
        <v>7.6923076923076927E-2</v>
      </c>
    </row>
    <row r="407" spans="1:68" ht="27" customHeight="1" x14ac:dyDescent="0.25">
      <c r="A407" s="54" t="s">
        <v>665</v>
      </c>
      <c r="B407" s="54" t="s">
        <v>666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11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71"/>
      <c r="R407" s="771"/>
      <c r="S407" s="771"/>
      <c r="T407" s="772"/>
      <c r="U407" s="34"/>
      <c r="V407" s="34"/>
      <c r="W407" s="35" t="s">
        <v>69</v>
      </c>
      <c r="X407" s="761">
        <v>15</v>
      </c>
      <c r="Y407" s="762">
        <f>IFERROR(IF(X407="",0,CEILING((X407/$H407),1)*$H407),"")</f>
        <v>16.8</v>
      </c>
      <c r="Z407" s="36">
        <f>IFERROR(IF(Y407=0,"",ROUNDUP(Y407/H407,0)*0.00753),"")</f>
        <v>6.0240000000000002E-2</v>
      </c>
      <c r="AA407" s="56"/>
      <c r="AB407" s="57"/>
      <c r="AC407" s="485" t="s">
        <v>667</v>
      </c>
      <c r="AG407" s="64"/>
      <c r="AJ407" s="68"/>
      <c r="AK407" s="68">
        <v>0</v>
      </c>
      <c r="BB407" s="486" t="s">
        <v>1</v>
      </c>
      <c r="BM407" s="64">
        <f>IFERROR(X407*I407/H407,"0")</f>
        <v>16.857142857142854</v>
      </c>
      <c r="BN407" s="64">
        <f>IFERROR(Y407*I407/H407,"0")</f>
        <v>18.88</v>
      </c>
      <c r="BO407" s="64">
        <f>IFERROR(1/J407*(X407/H407),"0")</f>
        <v>4.5787545787545784E-2</v>
      </c>
      <c r="BP407" s="64">
        <f>IFERROR(1/J407*(Y407/H407),"0")</f>
        <v>5.128205128205128E-2</v>
      </c>
    </row>
    <row r="408" spans="1:68" x14ac:dyDescent="0.2">
      <c r="A408" s="767"/>
      <c r="B408" s="768"/>
      <c r="C408" s="768"/>
      <c r="D408" s="768"/>
      <c r="E408" s="768"/>
      <c r="F408" s="768"/>
      <c r="G408" s="768"/>
      <c r="H408" s="768"/>
      <c r="I408" s="768"/>
      <c r="J408" s="768"/>
      <c r="K408" s="768"/>
      <c r="L408" s="768"/>
      <c r="M408" s="768"/>
      <c r="N408" s="768"/>
      <c r="O408" s="769"/>
      <c r="P408" s="788" t="s">
        <v>71</v>
      </c>
      <c r="Q408" s="785"/>
      <c r="R408" s="785"/>
      <c r="S408" s="785"/>
      <c r="T408" s="785"/>
      <c r="U408" s="785"/>
      <c r="V408" s="786"/>
      <c r="W408" s="37" t="s">
        <v>72</v>
      </c>
      <c r="X408" s="763">
        <f>IFERROR(X405/H405,"0")+IFERROR(X406/H406,"0")+IFERROR(X407/H407,"0")</f>
        <v>19.047619047619047</v>
      </c>
      <c r="Y408" s="763">
        <f>IFERROR(Y405/H405,"0")+IFERROR(Y406/H406,"0")+IFERROR(Y407/H407,"0")</f>
        <v>20</v>
      </c>
      <c r="Z408" s="763">
        <f>IFERROR(IF(Z405="",0,Z405),"0")+IFERROR(IF(Z406="",0,Z406),"0")+IFERROR(IF(Z407="",0,Z407),"0")</f>
        <v>0.15060000000000001</v>
      </c>
      <c r="AA408" s="764"/>
      <c r="AB408" s="764"/>
      <c r="AC408" s="764"/>
    </row>
    <row r="409" spans="1:68" x14ac:dyDescent="0.2">
      <c r="A409" s="768"/>
      <c r="B409" s="768"/>
      <c r="C409" s="768"/>
      <c r="D409" s="768"/>
      <c r="E409" s="768"/>
      <c r="F409" s="768"/>
      <c r="G409" s="768"/>
      <c r="H409" s="768"/>
      <c r="I409" s="768"/>
      <c r="J409" s="768"/>
      <c r="K409" s="768"/>
      <c r="L409" s="768"/>
      <c r="M409" s="768"/>
      <c r="N409" s="768"/>
      <c r="O409" s="769"/>
      <c r="P409" s="788" t="s">
        <v>71</v>
      </c>
      <c r="Q409" s="785"/>
      <c r="R409" s="785"/>
      <c r="S409" s="785"/>
      <c r="T409" s="785"/>
      <c r="U409" s="785"/>
      <c r="V409" s="786"/>
      <c r="W409" s="37" t="s">
        <v>69</v>
      </c>
      <c r="X409" s="763">
        <f>IFERROR(SUM(X405:X407),"0")</f>
        <v>40</v>
      </c>
      <c r="Y409" s="763">
        <f>IFERROR(SUM(Y405:Y407),"0")</f>
        <v>42</v>
      </c>
      <c r="Z409" s="37"/>
      <c r="AA409" s="764"/>
      <c r="AB409" s="764"/>
      <c r="AC409" s="764"/>
    </row>
    <row r="410" spans="1:68" ht="27.75" customHeight="1" x14ac:dyDescent="0.2">
      <c r="A410" s="965" t="s">
        <v>668</v>
      </c>
      <c r="B410" s="966"/>
      <c r="C410" s="966"/>
      <c r="D410" s="966"/>
      <c r="E410" s="966"/>
      <c r="F410" s="966"/>
      <c r="G410" s="966"/>
      <c r="H410" s="966"/>
      <c r="I410" s="966"/>
      <c r="J410" s="966"/>
      <c r="K410" s="966"/>
      <c r="L410" s="966"/>
      <c r="M410" s="966"/>
      <c r="N410" s="966"/>
      <c r="O410" s="966"/>
      <c r="P410" s="966"/>
      <c r="Q410" s="966"/>
      <c r="R410" s="966"/>
      <c r="S410" s="966"/>
      <c r="T410" s="966"/>
      <c r="U410" s="966"/>
      <c r="V410" s="966"/>
      <c r="W410" s="966"/>
      <c r="X410" s="966"/>
      <c r="Y410" s="966"/>
      <c r="Z410" s="966"/>
      <c r="AA410" s="48"/>
      <c r="AB410" s="48"/>
      <c r="AC410" s="48"/>
    </row>
    <row r="411" spans="1:68" ht="16.5" customHeight="1" x14ac:dyDescent="0.25">
      <c r="A411" s="790" t="s">
        <v>669</v>
      </c>
      <c r="B411" s="768"/>
      <c r="C411" s="768"/>
      <c r="D411" s="768"/>
      <c r="E411" s="768"/>
      <c r="F411" s="768"/>
      <c r="G411" s="768"/>
      <c r="H411" s="768"/>
      <c r="I411" s="768"/>
      <c r="J411" s="768"/>
      <c r="K411" s="768"/>
      <c r="L411" s="768"/>
      <c r="M411" s="768"/>
      <c r="N411" s="768"/>
      <c r="O411" s="768"/>
      <c r="P411" s="768"/>
      <c r="Q411" s="768"/>
      <c r="R411" s="768"/>
      <c r="S411" s="768"/>
      <c r="T411" s="768"/>
      <c r="U411" s="768"/>
      <c r="V411" s="768"/>
      <c r="W411" s="768"/>
      <c r="X411" s="768"/>
      <c r="Y411" s="768"/>
      <c r="Z411" s="768"/>
      <c r="AA411" s="756"/>
      <c r="AB411" s="756"/>
      <c r="AC411" s="756"/>
    </row>
    <row r="412" spans="1:68" ht="14.25" customHeight="1" x14ac:dyDescent="0.25">
      <c r="A412" s="794" t="s">
        <v>114</v>
      </c>
      <c r="B412" s="768"/>
      <c r="C412" s="768"/>
      <c r="D412" s="768"/>
      <c r="E412" s="768"/>
      <c r="F412" s="768"/>
      <c r="G412" s="768"/>
      <c r="H412" s="768"/>
      <c r="I412" s="768"/>
      <c r="J412" s="768"/>
      <c r="K412" s="768"/>
      <c r="L412" s="768"/>
      <c r="M412" s="768"/>
      <c r="N412" s="768"/>
      <c r="O412" s="768"/>
      <c r="P412" s="768"/>
      <c r="Q412" s="768"/>
      <c r="R412" s="768"/>
      <c r="S412" s="768"/>
      <c r="T412" s="768"/>
      <c r="U412" s="768"/>
      <c r="V412" s="768"/>
      <c r="W412" s="768"/>
      <c r="X412" s="768"/>
      <c r="Y412" s="768"/>
      <c r="Z412" s="768"/>
      <c r="AA412" s="757"/>
      <c r="AB412" s="757"/>
      <c r="AC412" s="757"/>
    </row>
    <row r="413" spans="1:68" ht="27" customHeight="1" x14ac:dyDescent="0.25">
      <c r="A413" s="54" t="s">
        <v>670</v>
      </c>
      <c r="B413" s="54" t="s">
        <v>671</v>
      </c>
      <c r="C413" s="31">
        <v>4301011869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113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71"/>
      <c r="R413" s="771"/>
      <c r="S413" s="771"/>
      <c r="T413" s="772"/>
      <c r="U413" s="34"/>
      <c r="V413" s="34"/>
      <c r="W413" s="35" t="s">
        <v>69</v>
      </c>
      <c r="X413" s="761">
        <v>30</v>
      </c>
      <c r="Y413" s="762">
        <f t="shared" ref="Y413:Y423" si="77">IFERROR(IF(X413="",0,CEILING((X413/$H413),1)*$H413),"")</f>
        <v>30</v>
      </c>
      <c r="Z413" s="36">
        <f>IFERROR(IF(Y413=0,"",ROUNDUP(Y413/H413,0)*0.02175),"")</f>
        <v>4.3499999999999997E-2</v>
      </c>
      <c r="AA413" s="56"/>
      <c r="AB413" s="57"/>
      <c r="AC413" s="487" t="s">
        <v>672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30.96</v>
      </c>
      <c r="BN413" s="64">
        <f t="shared" ref="BN413:BN423" si="79">IFERROR(Y413*I413/H413,"0")</f>
        <v>30.96</v>
      </c>
      <c r="BO413" s="64">
        <f t="shared" ref="BO413:BO423" si="80">IFERROR(1/J413*(X413/H413),"0")</f>
        <v>4.1666666666666664E-2</v>
      </c>
      <c r="BP413" s="64">
        <f t="shared" ref="BP413:BP423" si="81">IFERROR(1/J413*(Y413/H413),"0")</f>
        <v>4.1666666666666664E-2</v>
      </c>
    </row>
    <row r="414" spans="1:68" ht="27" customHeight="1" x14ac:dyDescent="0.25">
      <c r="A414" s="54" t="s">
        <v>670</v>
      </c>
      <c r="B414" s="54" t="s">
        <v>673</v>
      </c>
      <c r="C414" s="31">
        <v>4301011946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117</v>
      </c>
      <c r="L414" s="32"/>
      <c r="M414" s="33" t="s">
        <v>145</v>
      </c>
      <c r="N414" s="33"/>
      <c r="O414" s="32">
        <v>60</v>
      </c>
      <c r="P414" s="10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71"/>
      <c r="R414" s="771"/>
      <c r="S414" s="771"/>
      <c r="T414" s="772"/>
      <c r="U414" s="34"/>
      <c r="V414" s="34"/>
      <c r="W414" s="35" t="s">
        <v>69</v>
      </c>
      <c r="X414" s="761">
        <v>0</v>
      </c>
      <c r="Y414" s="762">
        <f t="shared" si="77"/>
        <v>0</v>
      </c>
      <c r="Z414" s="36" t="str">
        <f>IFERROR(IF(Y414=0,"",ROUNDUP(Y414/H414,0)*0.02039),"")</f>
        <v/>
      </c>
      <c r="AA414" s="56"/>
      <c r="AB414" s="57"/>
      <c r="AC414" s="489" t="s">
        <v>674</v>
      </c>
      <c r="AG414" s="64"/>
      <c r="AJ414" s="68"/>
      <c r="AK414" s="68">
        <v>0</v>
      </c>
      <c r="BB414" s="490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27" customHeight="1" x14ac:dyDescent="0.25">
      <c r="A415" s="54" t="s">
        <v>675</v>
      </c>
      <c r="B415" s="54" t="s">
        <v>676</v>
      </c>
      <c r="C415" s="31">
        <v>4301011870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9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71"/>
      <c r="R415" s="771"/>
      <c r="S415" s="771"/>
      <c r="T415" s="772"/>
      <c r="U415" s="34"/>
      <c r="V415" s="34"/>
      <c r="W415" s="35" t="s">
        <v>69</v>
      </c>
      <c r="X415" s="761">
        <v>90</v>
      </c>
      <c r="Y415" s="762">
        <f t="shared" si="77"/>
        <v>90</v>
      </c>
      <c r="Z415" s="36">
        <f>IFERROR(IF(Y415=0,"",ROUNDUP(Y415/H415,0)*0.02175),"")</f>
        <v>0.1305</v>
      </c>
      <c r="AA415" s="56"/>
      <c r="AB415" s="57"/>
      <c r="AC415" s="491" t="s">
        <v>677</v>
      </c>
      <c r="AG415" s="64"/>
      <c r="AJ415" s="68"/>
      <c r="AK415" s="68">
        <v>0</v>
      </c>
      <c r="BB415" s="492" t="s">
        <v>1</v>
      </c>
      <c r="BM415" s="64">
        <f t="shared" si="78"/>
        <v>92.88000000000001</v>
      </c>
      <c r="BN415" s="64">
        <f t="shared" si="79"/>
        <v>92.88000000000001</v>
      </c>
      <c r="BO415" s="64">
        <f t="shared" si="80"/>
        <v>0.125</v>
      </c>
      <c r="BP415" s="64">
        <f t="shared" si="81"/>
        <v>0.125</v>
      </c>
    </row>
    <row r="416" spans="1:68" ht="27" customHeight="1" x14ac:dyDescent="0.25">
      <c r="A416" s="54" t="s">
        <v>675</v>
      </c>
      <c r="B416" s="54" t="s">
        <v>678</v>
      </c>
      <c r="C416" s="31">
        <v>4301011947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117</v>
      </c>
      <c r="L416" s="32"/>
      <c r="M416" s="33" t="s">
        <v>145</v>
      </c>
      <c r="N416" s="33"/>
      <c r="O416" s="32">
        <v>60</v>
      </c>
      <c r="P416" s="107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71"/>
      <c r="R416" s="771"/>
      <c r="S416" s="771"/>
      <c r="T416" s="772"/>
      <c r="U416" s="34"/>
      <c r="V416" s="34"/>
      <c r="W416" s="35" t="s">
        <v>69</v>
      </c>
      <c r="X416" s="761">
        <v>0</v>
      </c>
      <c r="Y416" s="762">
        <f t="shared" si="77"/>
        <v>0</v>
      </c>
      <c r="Z416" s="36" t="str">
        <f>IFERROR(IF(Y416=0,"",ROUNDUP(Y416/H416,0)*0.02039),"")</f>
        <v/>
      </c>
      <c r="AA416" s="56"/>
      <c r="AB416" s="57"/>
      <c r="AC416" s="493" t="s">
        <v>674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customHeight="1" x14ac:dyDescent="0.25">
      <c r="A417" s="54" t="s">
        <v>679</v>
      </c>
      <c r="B417" s="54" t="s">
        <v>680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117</v>
      </c>
      <c r="L417" s="32"/>
      <c r="M417" s="33" t="s">
        <v>68</v>
      </c>
      <c r="N417" s="33"/>
      <c r="O417" s="32">
        <v>60</v>
      </c>
      <c r="P417" s="8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71"/>
      <c r="R417" s="771"/>
      <c r="S417" s="771"/>
      <c r="T417" s="772"/>
      <c r="U417" s="34"/>
      <c r="V417" s="34"/>
      <c r="W417" s="35" t="s">
        <v>69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681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682</v>
      </c>
      <c r="B418" s="54" t="s">
        <v>683</v>
      </c>
      <c r="C418" s="31">
        <v>4301011867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8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71"/>
      <c r="R418" s="771"/>
      <c r="S418" s="771"/>
      <c r="T418" s="772"/>
      <c r="U418" s="34"/>
      <c r="V418" s="34"/>
      <c r="W418" s="35" t="s">
        <v>69</v>
      </c>
      <c r="X418" s="761">
        <v>155</v>
      </c>
      <c r="Y418" s="762">
        <f t="shared" si="77"/>
        <v>165</v>
      </c>
      <c r="Z418" s="36">
        <f>IFERROR(IF(Y418=0,"",ROUNDUP(Y418/H418,0)*0.02175),"")</f>
        <v>0.23924999999999999</v>
      </c>
      <c r="AA418" s="56"/>
      <c r="AB418" s="57"/>
      <c r="AC418" s="497" t="s">
        <v>684</v>
      </c>
      <c r="AG418" s="64"/>
      <c r="AJ418" s="68"/>
      <c r="AK418" s="68">
        <v>0</v>
      </c>
      <c r="BB418" s="498" t="s">
        <v>1</v>
      </c>
      <c r="BM418" s="64">
        <f t="shared" si="78"/>
        <v>159.96</v>
      </c>
      <c r="BN418" s="64">
        <f t="shared" si="79"/>
        <v>170.28000000000003</v>
      </c>
      <c r="BO418" s="64">
        <f t="shared" si="80"/>
        <v>0.21527777777777779</v>
      </c>
      <c r="BP418" s="64">
        <f t="shared" si="81"/>
        <v>0.22916666666666666</v>
      </c>
    </row>
    <row r="419" spans="1:68" ht="27" customHeight="1" x14ac:dyDescent="0.25">
      <c r="A419" s="54" t="s">
        <v>682</v>
      </c>
      <c r="B419" s="54" t="s">
        <v>685</v>
      </c>
      <c r="C419" s="31">
        <v>4301011943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117</v>
      </c>
      <c r="L419" s="32"/>
      <c r="M419" s="33" t="s">
        <v>145</v>
      </c>
      <c r="N419" s="33"/>
      <c r="O419" s="32">
        <v>60</v>
      </c>
      <c r="P419" s="10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1"/>
      <c r="R419" s="771"/>
      <c r="S419" s="771"/>
      <c r="T419" s="772"/>
      <c r="U419" s="34"/>
      <c r="V419" s="34"/>
      <c r="W419" s="35" t="s">
        <v>69</v>
      </c>
      <c r="X419" s="761">
        <v>0</v>
      </c>
      <c r="Y419" s="762">
        <f t="shared" si="77"/>
        <v>0</v>
      </c>
      <c r="Z419" s="36" t="str">
        <f>IFERROR(IF(Y419=0,"",ROUNDUP(Y419/H419,0)*0.02039),"")</f>
        <v/>
      </c>
      <c r="AA419" s="56"/>
      <c r="AB419" s="57"/>
      <c r="AC419" s="499" t="s">
        <v>674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customHeight="1" x14ac:dyDescent="0.25">
      <c r="A420" s="54" t="s">
        <v>686</v>
      </c>
      <c r="B420" s="54" t="s">
        <v>687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76</v>
      </c>
      <c r="L420" s="32"/>
      <c r="M420" s="33" t="s">
        <v>118</v>
      </c>
      <c r="N420" s="33"/>
      <c r="O420" s="32">
        <v>90</v>
      </c>
      <c r="P420" s="86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71"/>
      <c r="R420" s="771"/>
      <c r="S420" s="771"/>
      <c r="T420" s="772"/>
      <c r="U420" s="34"/>
      <c r="V420" s="34"/>
      <c r="W420" s="35" t="s">
        <v>69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688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689</v>
      </c>
      <c r="B421" s="54" t="s">
        <v>690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76</v>
      </c>
      <c r="L421" s="32"/>
      <c r="M421" s="33" t="s">
        <v>68</v>
      </c>
      <c r="N421" s="33"/>
      <c r="O421" s="32">
        <v>60</v>
      </c>
      <c r="P421" s="83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71"/>
      <c r="R421" s="771"/>
      <c r="S421" s="771"/>
      <c r="T421" s="772"/>
      <c r="U421" s="34"/>
      <c r="V421" s="34"/>
      <c r="W421" s="35" t="s">
        <v>69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691</v>
      </c>
      <c r="B422" s="54" t="s">
        <v>692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108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71"/>
      <c r="R422" s="771"/>
      <c r="S422" s="771"/>
      <c r="T422" s="772"/>
      <c r="U422" s="34"/>
      <c r="V422" s="34"/>
      <c r="W422" s="35" t="s">
        <v>69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693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694</v>
      </c>
      <c r="B423" s="54" t="s">
        <v>695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10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71"/>
      <c r="R423" s="771"/>
      <c r="S423" s="771"/>
      <c r="T423" s="772"/>
      <c r="U423" s="34"/>
      <c r="V423" s="34"/>
      <c r="W423" s="35" t="s">
        <v>69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67"/>
      <c r="B424" s="768"/>
      <c r="C424" s="768"/>
      <c r="D424" s="768"/>
      <c r="E424" s="768"/>
      <c r="F424" s="768"/>
      <c r="G424" s="768"/>
      <c r="H424" s="768"/>
      <c r="I424" s="768"/>
      <c r="J424" s="768"/>
      <c r="K424" s="768"/>
      <c r="L424" s="768"/>
      <c r="M424" s="768"/>
      <c r="N424" s="768"/>
      <c r="O424" s="769"/>
      <c r="P424" s="788" t="s">
        <v>71</v>
      </c>
      <c r="Q424" s="785"/>
      <c r="R424" s="785"/>
      <c r="S424" s="785"/>
      <c r="T424" s="785"/>
      <c r="U424" s="785"/>
      <c r="V424" s="786"/>
      <c r="W424" s="37" t="s">
        <v>72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18.333333333333336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19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0.41325000000000001</v>
      </c>
      <c r="AA424" s="764"/>
      <c r="AB424" s="764"/>
      <c r="AC424" s="764"/>
    </row>
    <row r="425" spans="1:68" x14ac:dyDescent="0.2">
      <c r="A425" s="768"/>
      <c r="B425" s="768"/>
      <c r="C425" s="768"/>
      <c r="D425" s="768"/>
      <c r="E425" s="768"/>
      <c r="F425" s="768"/>
      <c r="G425" s="768"/>
      <c r="H425" s="768"/>
      <c r="I425" s="768"/>
      <c r="J425" s="768"/>
      <c r="K425" s="768"/>
      <c r="L425" s="768"/>
      <c r="M425" s="768"/>
      <c r="N425" s="768"/>
      <c r="O425" s="769"/>
      <c r="P425" s="788" t="s">
        <v>71</v>
      </c>
      <c r="Q425" s="785"/>
      <c r="R425" s="785"/>
      <c r="S425" s="785"/>
      <c r="T425" s="785"/>
      <c r="U425" s="785"/>
      <c r="V425" s="786"/>
      <c r="W425" s="37" t="s">
        <v>69</v>
      </c>
      <c r="X425" s="763">
        <f>IFERROR(SUM(X413:X423),"0")</f>
        <v>275</v>
      </c>
      <c r="Y425" s="763">
        <f>IFERROR(SUM(Y413:Y423),"0")</f>
        <v>285</v>
      </c>
      <c r="Z425" s="37"/>
      <c r="AA425" s="764"/>
      <c r="AB425" s="764"/>
      <c r="AC425" s="764"/>
    </row>
    <row r="426" spans="1:68" ht="14.25" customHeight="1" x14ac:dyDescent="0.25">
      <c r="A426" s="794" t="s">
        <v>168</v>
      </c>
      <c r="B426" s="768"/>
      <c r="C426" s="768"/>
      <c r="D426" s="768"/>
      <c r="E426" s="768"/>
      <c r="F426" s="768"/>
      <c r="G426" s="768"/>
      <c r="H426" s="768"/>
      <c r="I426" s="768"/>
      <c r="J426" s="768"/>
      <c r="K426" s="768"/>
      <c r="L426" s="768"/>
      <c r="M426" s="768"/>
      <c r="N426" s="768"/>
      <c r="O426" s="768"/>
      <c r="P426" s="768"/>
      <c r="Q426" s="768"/>
      <c r="R426" s="768"/>
      <c r="S426" s="768"/>
      <c r="T426" s="768"/>
      <c r="U426" s="768"/>
      <c r="V426" s="768"/>
      <c r="W426" s="768"/>
      <c r="X426" s="768"/>
      <c r="Y426" s="768"/>
      <c r="Z426" s="768"/>
      <c r="AA426" s="757"/>
      <c r="AB426" s="757"/>
      <c r="AC426" s="757"/>
    </row>
    <row r="427" spans="1:68" ht="27" customHeight="1" x14ac:dyDescent="0.25">
      <c r="A427" s="54" t="s">
        <v>696</v>
      </c>
      <c r="B427" s="54" t="s">
        <v>697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117</v>
      </c>
      <c r="L427" s="32"/>
      <c r="M427" s="33" t="s">
        <v>118</v>
      </c>
      <c r="N427" s="33"/>
      <c r="O427" s="32">
        <v>50</v>
      </c>
      <c r="P427" s="10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71"/>
      <c r="R427" s="771"/>
      <c r="S427" s="771"/>
      <c r="T427" s="772"/>
      <c r="U427" s="34"/>
      <c r="V427" s="34"/>
      <c r="W427" s="35" t="s">
        <v>69</v>
      </c>
      <c r="X427" s="761">
        <v>220</v>
      </c>
      <c r="Y427" s="762">
        <f>IFERROR(IF(X427="",0,CEILING((X427/$H427),1)*$H427),"")</f>
        <v>225</v>
      </c>
      <c r="Z427" s="36">
        <f>IFERROR(IF(Y427=0,"",ROUNDUP(Y427/H427,0)*0.02175),"")</f>
        <v>0.32624999999999998</v>
      </c>
      <c r="AA427" s="56"/>
      <c r="AB427" s="57"/>
      <c r="AC427" s="509" t="s">
        <v>698</v>
      </c>
      <c r="AG427" s="64"/>
      <c r="AJ427" s="68"/>
      <c r="AK427" s="68">
        <v>0</v>
      </c>
      <c r="BB427" s="510" t="s">
        <v>1</v>
      </c>
      <c r="BM427" s="64">
        <f>IFERROR(X427*I427/H427,"0")</f>
        <v>227.04</v>
      </c>
      <c r="BN427" s="64">
        <f>IFERROR(Y427*I427/H427,"0")</f>
        <v>232.2</v>
      </c>
      <c r="BO427" s="64">
        <f>IFERROR(1/J427*(X427/H427),"0")</f>
        <v>0.30555555555555552</v>
      </c>
      <c r="BP427" s="64">
        <f>IFERROR(1/J427*(Y427/H427),"0")</f>
        <v>0.3125</v>
      </c>
    </row>
    <row r="428" spans="1:68" ht="27" customHeight="1" x14ac:dyDescent="0.25">
      <c r="A428" s="54" t="s">
        <v>699</v>
      </c>
      <c r="B428" s="54" t="s">
        <v>700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76</v>
      </c>
      <c r="L428" s="32"/>
      <c r="M428" s="33" t="s">
        <v>118</v>
      </c>
      <c r="N428" s="33"/>
      <c r="O428" s="32">
        <v>50</v>
      </c>
      <c r="P428" s="11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71"/>
      <c r="R428" s="771"/>
      <c r="S428" s="771"/>
      <c r="T428" s="772"/>
      <c r="U428" s="34"/>
      <c r="V428" s="34"/>
      <c r="W428" s="35" t="s">
        <v>69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698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67"/>
      <c r="B429" s="768"/>
      <c r="C429" s="768"/>
      <c r="D429" s="768"/>
      <c r="E429" s="768"/>
      <c r="F429" s="768"/>
      <c r="G429" s="768"/>
      <c r="H429" s="768"/>
      <c r="I429" s="768"/>
      <c r="J429" s="768"/>
      <c r="K429" s="768"/>
      <c r="L429" s="768"/>
      <c r="M429" s="768"/>
      <c r="N429" s="768"/>
      <c r="O429" s="769"/>
      <c r="P429" s="788" t="s">
        <v>71</v>
      </c>
      <c r="Q429" s="785"/>
      <c r="R429" s="785"/>
      <c r="S429" s="785"/>
      <c r="T429" s="785"/>
      <c r="U429" s="785"/>
      <c r="V429" s="786"/>
      <c r="W429" s="37" t="s">
        <v>72</v>
      </c>
      <c r="X429" s="763">
        <f>IFERROR(X427/H427,"0")+IFERROR(X428/H428,"0")</f>
        <v>14.666666666666666</v>
      </c>
      <c r="Y429" s="763">
        <f>IFERROR(Y427/H427,"0")+IFERROR(Y428/H428,"0")</f>
        <v>15</v>
      </c>
      <c r="Z429" s="763">
        <f>IFERROR(IF(Z427="",0,Z427),"0")+IFERROR(IF(Z428="",0,Z428),"0")</f>
        <v>0.32624999999999998</v>
      </c>
      <c r="AA429" s="764"/>
      <c r="AB429" s="764"/>
      <c r="AC429" s="764"/>
    </row>
    <row r="430" spans="1:68" x14ac:dyDescent="0.2">
      <c r="A430" s="768"/>
      <c r="B430" s="768"/>
      <c r="C430" s="768"/>
      <c r="D430" s="768"/>
      <c r="E430" s="768"/>
      <c r="F430" s="768"/>
      <c r="G430" s="768"/>
      <c r="H430" s="768"/>
      <c r="I430" s="768"/>
      <c r="J430" s="768"/>
      <c r="K430" s="768"/>
      <c r="L430" s="768"/>
      <c r="M430" s="768"/>
      <c r="N430" s="768"/>
      <c r="O430" s="769"/>
      <c r="P430" s="788" t="s">
        <v>71</v>
      </c>
      <c r="Q430" s="785"/>
      <c r="R430" s="785"/>
      <c r="S430" s="785"/>
      <c r="T430" s="785"/>
      <c r="U430" s="785"/>
      <c r="V430" s="786"/>
      <c r="W430" s="37" t="s">
        <v>69</v>
      </c>
      <c r="X430" s="763">
        <f>IFERROR(SUM(X427:X428),"0")</f>
        <v>220</v>
      </c>
      <c r="Y430" s="763">
        <f>IFERROR(SUM(Y427:Y428),"0")</f>
        <v>225</v>
      </c>
      <c r="Z430" s="37"/>
      <c r="AA430" s="764"/>
      <c r="AB430" s="764"/>
      <c r="AC430" s="764"/>
    </row>
    <row r="431" spans="1:68" ht="14.25" customHeight="1" x14ac:dyDescent="0.25">
      <c r="A431" s="794" t="s">
        <v>73</v>
      </c>
      <c r="B431" s="768"/>
      <c r="C431" s="768"/>
      <c r="D431" s="768"/>
      <c r="E431" s="768"/>
      <c r="F431" s="768"/>
      <c r="G431" s="768"/>
      <c r="H431" s="768"/>
      <c r="I431" s="768"/>
      <c r="J431" s="768"/>
      <c r="K431" s="768"/>
      <c r="L431" s="768"/>
      <c r="M431" s="768"/>
      <c r="N431" s="768"/>
      <c r="O431" s="768"/>
      <c r="P431" s="768"/>
      <c r="Q431" s="768"/>
      <c r="R431" s="768"/>
      <c r="S431" s="768"/>
      <c r="T431" s="768"/>
      <c r="U431" s="768"/>
      <c r="V431" s="768"/>
      <c r="W431" s="768"/>
      <c r="X431" s="768"/>
      <c r="Y431" s="768"/>
      <c r="Z431" s="768"/>
      <c r="AA431" s="757"/>
      <c r="AB431" s="757"/>
      <c r="AC431" s="757"/>
    </row>
    <row r="432" spans="1:68" ht="27" customHeight="1" x14ac:dyDescent="0.25">
      <c r="A432" s="54" t="s">
        <v>701</v>
      </c>
      <c r="B432" s="54" t="s">
        <v>702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117</v>
      </c>
      <c r="L432" s="32"/>
      <c r="M432" s="33" t="s">
        <v>68</v>
      </c>
      <c r="N432" s="33"/>
      <c r="O432" s="32">
        <v>40</v>
      </c>
      <c r="P432" s="117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71"/>
      <c r="R432" s="771"/>
      <c r="S432" s="771"/>
      <c r="T432" s="772"/>
      <c r="U432" s="34"/>
      <c r="V432" s="34"/>
      <c r="W432" s="35" t="s">
        <v>69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703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701</v>
      </c>
      <c r="B433" s="54" t="s">
        <v>704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83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71"/>
      <c r="R433" s="771"/>
      <c r="S433" s="771"/>
      <c r="T433" s="772"/>
      <c r="U433" s="34"/>
      <c r="V433" s="34"/>
      <c r="W433" s="35" t="s">
        <v>69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705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706</v>
      </c>
      <c r="B434" s="54" t="s">
        <v>707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82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71"/>
      <c r="R434" s="771"/>
      <c r="S434" s="771"/>
      <c r="T434" s="772"/>
      <c r="U434" s="34"/>
      <c r="V434" s="34"/>
      <c r="W434" s="35" t="s">
        <v>69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708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67"/>
      <c r="B435" s="768"/>
      <c r="C435" s="768"/>
      <c r="D435" s="768"/>
      <c r="E435" s="768"/>
      <c r="F435" s="768"/>
      <c r="G435" s="768"/>
      <c r="H435" s="768"/>
      <c r="I435" s="768"/>
      <c r="J435" s="768"/>
      <c r="K435" s="768"/>
      <c r="L435" s="768"/>
      <c r="M435" s="768"/>
      <c r="N435" s="768"/>
      <c r="O435" s="769"/>
      <c r="P435" s="788" t="s">
        <v>71</v>
      </c>
      <c r="Q435" s="785"/>
      <c r="R435" s="785"/>
      <c r="S435" s="785"/>
      <c r="T435" s="785"/>
      <c r="U435" s="785"/>
      <c r="V435" s="786"/>
      <c r="W435" s="37" t="s">
        <v>72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68"/>
      <c r="B436" s="768"/>
      <c r="C436" s="768"/>
      <c r="D436" s="768"/>
      <c r="E436" s="768"/>
      <c r="F436" s="768"/>
      <c r="G436" s="768"/>
      <c r="H436" s="768"/>
      <c r="I436" s="768"/>
      <c r="J436" s="768"/>
      <c r="K436" s="768"/>
      <c r="L436" s="768"/>
      <c r="M436" s="768"/>
      <c r="N436" s="768"/>
      <c r="O436" s="769"/>
      <c r="P436" s="788" t="s">
        <v>71</v>
      </c>
      <c r="Q436" s="785"/>
      <c r="R436" s="785"/>
      <c r="S436" s="785"/>
      <c r="T436" s="785"/>
      <c r="U436" s="785"/>
      <c r="V436" s="786"/>
      <c r="W436" s="37" t="s">
        <v>69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94" t="s">
        <v>214</v>
      </c>
      <c r="B437" s="768"/>
      <c r="C437" s="768"/>
      <c r="D437" s="768"/>
      <c r="E437" s="768"/>
      <c r="F437" s="768"/>
      <c r="G437" s="768"/>
      <c r="H437" s="768"/>
      <c r="I437" s="768"/>
      <c r="J437" s="768"/>
      <c r="K437" s="768"/>
      <c r="L437" s="768"/>
      <c r="M437" s="768"/>
      <c r="N437" s="768"/>
      <c r="O437" s="768"/>
      <c r="P437" s="768"/>
      <c r="Q437" s="768"/>
      <c r="R437" s="768"/>
      <c r="S437" s="768"/>
      <c r="T437" s="768"/>
      <c r="U437" s="768"/>
      <c r="V437" s="768"/>
      <c r="W437" s="768"/>
      <c r="X437" s="768"/>
      <c r="Y437" s="768"/>
      <c r="Z437" s="768"/>
      <c r="AA437" s="757"/>
      <c r="AB437" s="757"/>
      <c r="AC437" s="757"/>
    </row>
    <row r="438" spans="1:68" ht="27" customHeight="1" x14ac:dyDescent="0.25">
      <c r="A438" s="54" t="s">
        <v>709</v>
      </c>
      <c r="B438" s="54" t="s">
        <v>710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117</v>
      </c>
      <c r="L438" s="32"/>
      <c r="M438" s="33" t="s">
        <v>68</v>
      </c>
      <c r="N438" s="33"/>
      <c r="O438" s="32">
        <v>30</v>
      </c>
      <c r="P438" s="10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71"/>
      <c r="R438" s="771"/>
      <c r="S438" s="771"/>
      <c r="T438" s="772"/>
      <c r="U438" s="34"/>
      <c r="V438" s="34"/>
      <c r="W438" s="35" t="s">
        <v>69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711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709</v>
      </c>
      <c r="B439" s="54" t="s">
        <v>712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117</v>
      </c>
      <c r="L439" s="32"/>
      <c r="M439" s="33" t="s">
        <v>68</v>
      </c>
      <c r="N439" s="33"/>
      <c r="O439" s="32">
        <v>30</v>
      </c>
      <c r="P439" s="83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71"/>
      <c r="R439" s="771"/>
      <c r="S439" s="771"/>
      <c r="T439" s="772"/>
      <c r="U439" s="34"/>
      <c r="V439" s="34"/>
      <c r="W439" s="35" t="s">
        <v>69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713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67"/>
      <c r="B440" s="768"/>
      <c r="C440" s="768"/>
      <c r="D440" s="768"/>
      <c r="E440" s="768"/>
      <c r="F440" s="768"/>
      <c r="G440" s="768"/>
      <c r="H440" s="768"/>
      <c r="I440" s="768"/>
      <c r="J440" s="768"/>
      <c r="K440" s="768"/>
      <c r="L440" s="768"/>
      <c r="M440" s="768"/>
      <c r="N440" s="768"/>
      <c r="O440" s="769"/>
      <c r="P440" s="788" t="s">
        <v>71</v>
      </c>
      <c r="Q440" s="785"/>
      <c r="R440" s="785"/>
      <c r="S440" s="785"/>
      <c r="T440" s="785"/>
      <c r="U440" s="785"/>
      <c r="V440" s="786"/>
      <c r="W440" s="37" t="s">
        <v>72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x14ac:dyDescent="0.2">
      <c r="A441" s="768"/>
      <c r="B441" s="768"/>
      <c r="C441" s="768"/>
      <c r="D441" s="768"/>
      <c r="E441" s="768"/>
      <c r="F441" s="768"/>
      <c r="G441" s="768"/>
      <c r="H441" s="768"/>
      <c r="I441" s="768"/>
      <c r="J441" s="768"/>
      <c r="K441" s="768"/>
      <c r="L441" s="768"/>
      <c r="M441" s="768"/>
      <c r="N441" s="768"/>
      <c r="O441" s="769"/>
      <c r="P441" s="788" t="s">
        <v>71</v>
      </c>
      <c r="Q441" s="785"/>
      <c r="R441" s="785"/>
      <c r="S441" s="785"/>
      <c r="T441" s="785"/>
      <c r="U441" s="785"/>
      <c r="V441" s="786"/>
      <c r="W441" s="37" t="s">
        <v>69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customHeight="1" x14ac:dyDescent="0.25">
      <c r="A442" s="790" t="s">
        <v>714</v>
      </c>
      <c r="B442" s="768"/>
      <c r="C442" s="768"/>
      <c r="D442" s="768"/>
      <c r="E442" s="768"/>
      <c r="F442" s="768"/>
      <c r="G442" s="768"/>
      <c r="H442" s="768"/>
      <c r="I442" s="768"/>
      <c r="J442" s="768"/>
      <c r="K442" s="768"/>
      <c r="L442" s="768"/>
      <c r="M442" s="768"/>
      <c r="N442" s="768"/>
      <c r="O442" s="768"/>
      <c r="P442" s="768"/>
      <c r="Q442" s="768"/>
      <c r="R442" s="768"/>
      <c r="S442" s="768"/>
      <c r="T442" s="768"/>
      <c r="U442" s="768"/>
      <c r="V442" s="768"/>
      <c r="W442" s="768"/>
      <c r="X442" s="768"/>
      <c r="Y442" s="768"/>
      <c r="Z442" s="768"/>
      <c r="AA442" s="756"/>
      <c r="AB442" s="756"/>
      <c r="AC442" s="756"/>
    </row>
    <row r="443" spans="1:68" ht="14.25" customHeight="1" x14ac:dyDescent="0.25">
      <c r="A443" s="794" t="s">
        <v>114</v>
      </c>
      <c r="B443" s="768"/>
      <c r="C443" s="768"/>
      <c r="D443" s="768"/>
      <c r="E443" s="768"/>
      <c r="F443" s="768"/>
      <c r="G443" s="768"/>
      <c r="H443" s="768"/>
      <c r="I443" s="768"/>
      <c r="J443" s="768"/>
      <c r="K443" s="768"/>
      <c r="L443" s="768"/>
      <c r="M443" s="768"/>
      <c r="N443" s="768"/>
      <c r="O443" s="768"/>
      <c r="P443" s="768"/>
      <c r="Q443" s="768"/>
      <c r="R443" s="768"/>
      <c r="S443" s="768"/>
      <c r="T443" s="768"/>
      <c r="U443" s="768"/>
      <c r="V443" s="768"/>
      <c r="W443" s="768"/>
      <c r="X443" s="768"/>
      <c r="Y443" s="768"/>
      <c r="Z443" s="768"/>
      <c r="AA443" s="757"/>
      <c r="AB443" s="757"/>
      <c r="AC443" s="757"/>
    </row>
    <row r="444" spans="1:68" ht="27" customHeight="1" x14ac:dyDescent="0.25">
      <c r="A444" s="54" t="s">
        <v>715</v>
      </c>
      <c r="B444" s="54" t="s">
        <v>716</v>
      </c>
      <c r="C444" s="31">
        <v>4301011483</v>
      </c>
      <c r="D444" s="765">
        <v>4680115881907</v>
      </c>
      <c r="E444" s="766"/>
      <c r="F444" s="760">
        <v>1.8</v>
      </c>
      <c r="G444" s="32">
        <v>6</v>
      </c>
      <c r="H444" s="760">
        <v>10.8</v>
      </c>
      <c r="I444" s="760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7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1"/>
      <c r="R444" s="771"/>
      <c r="S444" s="771"/>
      <c r="T444" s="772"/>
      <c r="U444" s="34"/>
      <c r="V444" s="34"/>
      <c r="W444" s="35" t="s">
        <v>69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715</v>
      </c>
      <c r="B445" s="54" t="s">
        <v>718</v>
      </c>
      <c r="C445" s="31">
        <v>4301011873</v>
      </c>
      <c r="D445" s="765">
        <v>4680115881907</v>
      </c>
      <c r="E445" s="766"/>
      <c r="F445" s="760">
        <v>1.8</v>
      </c>
      <c r="G445" s="32">
        <v>8</v>
      </c>
      <c r="H445" s="760">
        <v>14.4</v>
      </c>
      <c r="I445" s="760">
        <v>14.88</v>
      </c>
      <c r="J445" s="32">
        <v>56</v>
      </c>
      <c r="K445" s="32" t="s">
        <v>117</v>
      </c>
      <c r="L445" s="32"/>
      <c r="M445" s="33" t="s">
        <v>68</v>
      </c>
      <c r="N445" s="33"/>
      <c r="O445" s="32">
        <v>60</v>
      </c>
      <c r="P445" s="1161" t="s">
        <v>719</v>
      </c>
      <c r="Q445" s="771"/>
      <c r="R445" s="771"/>
      <c r="S445" s="771"/>
      <c r="T445" s="772"/>
      <c r="U445" s="34"/>
      <c r="V445" s="34"/>
      <c r="W445" s="35" t="s">
        <v>69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720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721</v>
      </c>
      <c r="B446" s="54" t="s">
        <v>722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117</v>
      </c>
      <c r="L446" s="32"/>
      <c r="M446" s="33" t="s">
        <v>68</v>
      </c>
      <c r="N446" s="33"/>
      <c r="O446" s="32">
        <v>60</v>
      </c>
      <c r="P446" s="10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1"/>
      <c r="R446" s="771"/>
      <c r="S446" s="771"/>
      <c r="T446" s="772"/>
      <c r="U446" s="34"/>
      <c r="V446" s="34"/>
      <c r="W446" s="35" t="s">
        <v>69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717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723</v>
      </c>
      <c r="B447" s="54" t="s">
        <v>724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117</v>
      </c>
      <c r="L447" s="32"/>
      <c r="M447" s="33" t="s">
        <v>118</v>
      </c>
      <c r="N447" s="33"/>
      <c r="O447" s="32">
        <v>60</v>
      </c>
      <c r="P447" s="8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71"/>
      <c r="R447" s="771"/>
      <c r="S447" s="771"/>
      <c r="T447" s="772"/>
      <c r="U447" s="34"/>
      <c r="V447" s="34"/>
      <c r="W447" s="35" t="s">
        <v>69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725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726</v>
      </c>
      <c r="B448" s="54" t="s">
        <v>727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98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71"/>
      <c r="R448" s="771"/>
      <c r="S448" s="771"/>
      <c r="T448" s="772"/>
      <c r="U448" s="34"/>
      <c r="V448" s="34"/>
      <c r="W448" s="35" t="s">
        <v>69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728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729</v>
      </c>
      <c r="B449" s="54" t="s">
        <v>730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7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1"/>
      <c r="R449" s="771"/>
      <c r="S449" s="771"/>
      <c r="T449" s="772"/>
      <c r="U449" s="34"/>
      <c r="V449" s="34"/>
      <c r="W449" s="35" t="s">
        <v>69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728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731</v>
      </c>
      <c r="B450" s="54" t="s">
        <v>732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76</v>
      </c>
      <c r="L450" s="32"/>
      <c r="M450" s="33" t="s">
        <v>68</v>
      </c>
      <c r="N450" s="33"/>
      <c r="O450" s="32">
        <v>60</v>
      </c>
      <c r="P450" s="105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1"/>
      <c r="R450" s="771"/>
      <c r="S450" s="771"/>
      <c r="T450" s="772"/>
      <c r="U450" s="34"/>
      <c r="V450" s="34"/>
      <c r="W450" s="35" t="s">
        <v>69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728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67"/>
      <c r="B451" s="768"/>
      <c r="C451" s="768"/>
      <c r="D451" s="768"/>
      <c r="E451" s="768"/>
      <c r="F451" s="768"/>
      <c r="G451" s="768"/>
      <c r="H451" s="768"/>
      <c r="I451" s="768"/>
      <c r="J451" s="768"/>
      <c r="K451" s="768"/>
      <c r="L451" s="768"/>
      <c r="M451" s="768"/>
      <c r="N451" s="768"/>
      <c r="O451" s="769"/>
      <c r="P451" s="788" t="s">
        <v>71</v>
      </c>
      <c r="Q451" s="785"/>
      <c r="R451" s="785"/>
      <c r="S451" s="785"/>
      <c r="T451" s="785"/>
      <c r="U451" s="785"/>
      <c r="V451" s="786"/>
      <c r="W451" s="37" t="s">
        <v>72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68"/>
      <c r="B452" s="768"/>
      <c r="C452" s="768"/>
      <c r="D452" s="768"/>
      <c r="E452" s="768"/>
      <c r="F452" s="768"/>
      <c r="G452" s="768"/>
      <c r="H452" s="768"/>
      <c r="I452" s="768"/>
      <c r="J452" s="768"/>
      <c r="K452" s="768"/>
      <c r="L452" s="768"/>
      <c r="M452" s="768"/>
      <c r="N452" s="768"/>
      <c r="O452" s="769"/>
      <c r="P452" s="788" t="s">
        <v>71</v>
      </c>
      <c r="Q452" s="785"/>
      <c r="R452" s="785"/>
      <c r="S452" s="785"/>
      <c r="T452" s="785"/>
      <c r="U452" s="785"/>
      <c r="V452" s="786"/>
      <c r="W452" s="37" t="s">
        <v>69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94" t="s">
        <v>64</v>
      </c>
      <c r="B453" s="768"/>
      <c r="C453" s="768"/>
      <c r="D453" s="768"/>
      <c r="E453" s="768"/>
      <c r="F453" s="768"/>
      <c r="G453" s="768"/>
      <c r="H453" s="768"/>
      <c r="I453" s="768"/>
      <c r="J453" s="768"/>
      <c r="K453" s="768"/>
      <c r="L453" s="768"/>
      <c r="M453" s="768"/>
      <c r="N453" s="768"/>
      <c r="O453" s="768"/>
      <c r="P453" s="768"/>
      <c r="Q453" s="768"/>
      <c r="R453" s="768"/>
      <c r="S453" s="768"/>
      <c r="T453" s="768"/>
      <c r="U453" s="768"/>
      <c r="V453" s="768"/>
      <c r="W453" s="768"/>
      <c r="X453" s="768"/>
      <c r="Y453" s="768"/>
      <c r="Z453" s="768"/>
      <c r="AA453" s="757"/>
      <c r="AB453" s="757"/>
      <c r="AC453" s="757"/>
    </row>
    <row r="454" spans="1:68" ht="27" customHeight="1" x14ac:dyDescent="0.25">
      <c r="A454" s="54" t="s">
        <v>733</v>
      </c>
      <c r="B454" s="54" t="s">
        <v>734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76</v>
      </c>
      <c r="L454" s="32"/>
      <c r="M454" s="33" t="s">
        <v>68</v>
      </c>
      <c r="N454" s="33"/>
      <c r="O454" s="32">
        <v>35</v>
      </c>
      <c r="P454" s="11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1"/>
      <c r="R454" s="771"/>
      <c r="S454" s="771"/>
      <c r="T454" s="772"/>
      <c r="U454" s="34"/>
      <c r="V454" s="34"/>
      <c r="W454" s="35" t="s">
        <v>69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735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736</v>
      </c>
      <c r="B455" s="54" t="s">
        <v>737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11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1"/>
      <c r="R455" s="771"/>
      <c r="S455" s="771"/>
      <c r="T455" s="772"/>
      <c r="U455" s="34"/>
      <c r="V455" s="34"/>
      <c r="W455" s="35" t="s">
        <v>69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735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67"/>
      <c r="B456" s="768"/>
      <c r="C456" s="768"/>
      <c r="D456" s="768"/>
      <c r="E456" s="768"/>
      <c r="F456" s="768"/>
      <c r="G456" s="768"/>
      <c r="H456" s="768"/>
      <c r="I456" s="768"/>
      <c r="J456" s="768"/>
      <c r="K456" s="768"/>
      <c r="L456" s="768"/>
      <c r="M456" s="768"/>
      <c r="N456" s="768"/>
      <c r="O456" s="769"/>
      <c r="P456" s="788" t="s">
        <v>71</v>
      </c>
      <c r="Q456" s="785"/>
      <c r="R456" s="785"/>
      <c r="S456" s="785"/>
      <c r="T456" s="785"/>
      <c r="U456" s="785"/>
      <c r="V456" s="786"/>
      <c r="W456" s="37" t="s">
        <v>72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68"/>
      <c r="B457" s="768"/>
      <c r="C457" s="768"/>
      <c r="D457" s="768"/>
      <c r="E457" s="768"/>
      <c r="F457" s="768"/>
      <c r="G457" s="768"/>
      <c r="H457" s="768"/>
      <c r="I457" s="768"/>
      <c r="J457" s="768"/>
      <c r="K457" s="768"/>
      <c r="L457" s="768"/>
      <c r="M457" s="768"/>
      <c r="N457" s="768"/>
      <c r="O457" s="769"/>
      <c r="P457" s="788" t="s">
        <v>71</v>
      </c>
      <c r="Q457" s="785"/>
      <c r="R457" s="785"/>
      <c r="S457" s="785"/>
      <c r="T457" s="785"/>
      <c r="U457" s="785"/>
      <c r="V457" s="786"/>
      <c r="W457" s="37" t="s">
        <v>69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94" t="s">
        <v>73</v>
      </c>
      <c r="B458" s="768"/>
      <c r="C458" s="768"/>
      <c r="D458" s="768"/>
      <c r="E458" s="768"/>
      <c r="F458" s="768"/>
      <c r="G458" s="768"/>
      <c r="H458" s="768"/>
      <c r="I458" s="768"/>
      <c r="J458" s="768"/>
      <c r="K458" s="768"/>
      <c r="L458" s="768"/>
      <c r="M458" s="768"/>
      <c r="N458" s="768"/>
      <c r="O458" s="768"/>
      <c r="P458" s="768"/>
      <c r="Q458" s="768"/>
      <c r="R458" s="768"/>
      <c r="S458" s="768"/>
      <c r="T458" s="768"/>
      <c r="U458" s="768"/>
      <c r="V458" s="768"/>
      <c r="W458" s="768"/>
      <c r="X458" s="768"/>
      <c r="Y458" s="768"/>
      <c r="Z458" s="768"/>
      <c r="AA458" s="757"/>
      <c r="AB458" s="757"/>
      <c r="AC458" s="757"/>
    </row>
    <row r="459" spans="1:68" ht="37.5" customHeight="1" x14ac:dyDescent="0.25">
      <c r="A459" s="54" t="s">
        <v>738</v>
      </c>
      <c r="B459" s="54" t="s">
        <v>739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117</v>
      </c>
      <c r="L459" s="32"/>
      <c r="M459" s="33" t="s">
        <v>68</v>
      </c>
      <c r="N459" s="33"/>
      <c r="O459" s="32">
        <v>40</v>
      </c>
      <c r="P459" s="95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71"/>
      <c r="R459" s="771"/>
      <c r="S459" s="771"/>
      <c r="T459" s="772"/>
      <c r="U459" s="34"/>
      <c r="V459" s="34"/>
      <c r="W459" s="35" t="s">
        <v>69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740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741</v>
      </c>
      <c r="B460" s="54" t="s">
        <v>742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117</v>
      </c>
      <c r="L460" s="32"/>
      <c r="M460" s="33" t="s">
        <v>68</v>
      </c>
      <c r="N460" s="33"/>
      <c r="O460" s="32">
        <v>40</v>
      </c>
      <c r="P460" s="92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71"/>
      <c r="R460" s="771"/>
      <c r="S460" s="771"/>
      <c r="T460" s="772"/>
      <c r="U460" s="34"/>
      <c r="V460" s="34"/>
      <c r="W460" s="35" t="s">
        <v>69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743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744</v>
      </c>
      <c r="B461" s="54" t="s">
        <v>745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76</v>
      </c>
      <c r="L461" s="32"/>
      <c r="M461" s="33" t="s">
        <v>68</v>
      </c>
      <c r="N461" s="33"/>
      <c r="O461" s="32">
        <v>40</v>
      </c>
      <c r="P461" s="9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71"/>
      <c r="R461" s="771"/>
      <c r="S461" s="771"/>
      <c r="T461" s="772"/>
      <c r="U461" s="34"/>
      <c r="V461" s="34"/>
      <c r="W461" s="35" t="s">
        <v>69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746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744</v>
      </c>
      <c r="B462" s="54" t="s">
        <v>747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76</v>
      </c>
      <c r="L462" s="32"/>
      <c r="M462" s="33" t="s">
        <v>68</v>
      </c>
      <c r="N462" s="33"/>
      <c r="O462" s="32">
        <v>40</v>
      </c>
      <c r="P462" s="9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71"/>
      <c r="R462" s="771"/>
      <c r="S462" s="771"/>
      <c r="T462" s="772"/>
      <c r="U462" s="34"/>
      <c r="V462" s="34"/>
      <c r="W462" s="35" t="s">
        <v>69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740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748</v>
      </c>
      <c r="B463" s="54" t="s">
        <v>749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8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1"/>
      <c r="R463" s="771"/>
      <c r="S463" s="771"/>
      <c r="T463" s="772"/>
      <c r="U463" s="34"/>
      <c r="V463" s="34"/>
      <c r="W463" s="35" t="s">
        <v>69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743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67"/>
      <c r="B464" s="768"/>
      <c r="C464" s="768"/>
      <c r="D464" s="768"/>
      <c r="E464" s="768"/>
      <c r="F464" s="768"/>
      <c r="G464" s="768"/>
      <c r="H464" s="768"/>
      <c r="I464" s="768"/>
      <c r="J464" s="768"/>
      <c r="K464" s="768"/>
      <c r="L464" s="768"/>
      <c r="M464" s="768"/>
      <c r="N464" s="768"/>
      <c r="O464" s="769"/>
      <c r="P464" s="788" t="s">
        <v>71</v>
      </c>
      <c r="Q464" s="785"/>
      <c r="R464" s="785"/>
      <c r="S464" s="785"/>
      <c r="T464" s="785"/>
      <c r="U464" s="785"/>
      <c r="V464" s="786"/>
      <c r="W464" s="37" t="s">
        <v>72</v>
      </c>
      <c r="X464" s="763">
        <f>IFERROR(X459/H459,"0")+IFERROR(X460/H460,"0")+IFERROR(X461/H461,"0")+IFERROR(X462/H462,"0")+IFERROR(X463/H463,"0")</f>
        <v>0</v>
      </c>
      <c r="Y464" s="763">
        <f>IFERROR(Y459/H459,"0")+IFERROR(Y460/H460,"0")+IFERROR(Y461/H461,"0")+IFERROR(Y462/H462,"0")+IFERROR(Y463/H463,"0")</f>
        <v>0</v>
      </c>
      <c r="Z464" s="763">
        <f>IFERROR(IF(Z459="",0,Z459),"0")+IFERROR(IF(Z460="",0,Z460),"0")+IFERROR(IF(Z461="",0,Z461),"0")+IFERROR(IF(Z462="",0,Z462),"0")+IFERROR(IF(Z463="",0,Z463),"0")</f>
        <v>0</v>
      </c>
      <c r="AA464" s="764"/>
      <c r="AB464" s="764"/>
      <c r="AC464" s="764"/>
    </row>
    <row r="465" spans="1:68" x14ac:dyDescent="0.2">
      <c r="A465" s="768"/>
      <c r="B465" s="768"/>
      <c r="C465" s="768"/>
      <c r="D465" s="768"/>
      <c r="E465" s="768"/>
      <c r="F465" s="768"/>
      <c r="G465" s="768"/>
      <c r="H465" s="768"/>
      <c r="I465" s="768"/>
      <c r="J465" s="768"/>
      <c r="K465" s="768"/>
      <c r="L465" s="768"/>
      <c r="M465" s="768"/>
      <c r="N465" s="768"/>
      <c r="O465" s="769"/>
      <c r="P465" s="788" t="s">
        <v>71</v>
      </c>
      <c r="Q465" s="785"/>
      <c r="R465" s="785"/>
      <c r="S465" s="785"/>
      <c r="T465" s="785"/>
      <c r="U465" s="785"/>
      <c r="V465" s="786"/>
      <c r="W465" s="37" t="s">
        <v>69</v>
      </c>
      <c r="X465" s="763">
        <f>IFERROR(SUM(X459:X463),"0")</f>
        <v>0</v>
      </c>
      <c r="Y465" s="763">
        <f>IFERROR(SUM(Y459:Y463),"0")</f>
        <v>0</v>
      </c>
      <c r="Z465" s="37"/>
      <c r="AA465" s="764"/>
      <c r="AB465" s="764"/>
      <c r="AC465" s="764"/>
    </row>
    <row r="466" spans="1:68" ht="14.25" customHeight="1" x14ac:dyDescent="0.25">
      <c r="A466" s="794" t="s">
        <v>214</v>
      </c>
      <c r="B466" s="768"/>
      <c r="C466" s="768"/>
      <c r="D466" s="768"/>
      <c r="E466" s="768"/>
      <c r="F466" s="768"/>
      <c r="G466" s="768"/>
      <c r="H466" s="768"/>
      <c r="I466" s="768"/>
      <c r="J466" s="768"/>
      <c r="K466" s="768"/>
      <c r="L466" s="768"/>
      <c r="M466" s="768"/>
      <c r="N466" s="768"/>
      <c r="O466" s="768"/>
      <c r="P466" s="768"/>
      <c r="Q466" s="768"/>
      <c r="R466" s="768"/>
      <c r="S466" s="768"/>
      <c r="T466" s="768"/>
      <c r="U466" s="768"/>
      <c r="V466" s="768"/>
      <c r="W466" s="768"/>
      <c r="X466" s="768"/>
      <c r="Y466" s="768"/>
      <c r="Z466" s="768"/>
      <c r="AA466" s="757"/>
      <c r="AB466" s="757"/>
      <c r="AC466" s="757"/>
    </row>
    <row r="467" spans="1:68" ht="27" customHeight="1" x14ac:dyDescent="0.25">
      <c r="A467" s="54" t="s">
        <v>750</v>
      </c>
      <c r="B467" s="54" t="s">
        <v>751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107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71"/>
      <c r="R467" s="771"/>
      <c r="S467" s="771"/>
      <c r="T467" s="772"/>
      <c r="U467" s="34"/>
      <c r="V467" s="34"/>
      <c r="W467" s="35" t="s">
        <v>69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67"/>
      <c r="B468" s="768"/>
      <c r="C468" s="768"/>
      <c r="D468" s="768"/>
      <c r="E468" s="768"/>
      <c r="F468" s="768"/>
      <c r="G468" s="768"/>
      <c r="H468" s="768"/>
      <c r="I468" s="768"/>
      <c r="J468" s="768"/>
      <c r="K468" s="768"/>
      <c r="L468" s="768"/>
      <c r="M468" s="768"/>
      <c r="N468" s="768"/>
      <c r="O468" s="769"/>
      <c r="P468" s="788" t="s">
        <v>71</v>
      </c>
      <c r="Q468" s="785"/>
      <c r="R468" s="785"/>
      <c r="S468" s="785"/>
      <c r="T468" s="785"/>
      <c r="U468" s="785"/>
      <c r="V468" s="786"/>
      <c r="W468" s="37" t="s">
        <v>72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68"/>
      <c r="B469" s="768"/>
      <c r="C469" s="768"/>
      <c r="D469" s="768"/>
      <c r="E469" s="768"/>
      <c r="F469" s="768"/>
      <c r="G469" s="768"/>
      <c r="H469" s="768"/>
      <c r="I469" s="768"/>
      <c r="J469" s="768"/>
      <c r="K469" s="768"/>
      <c r="L469" s="768"/>
      <c r="M469" s="768"/>
      <c r="N469" s="768"/>
      <c r="O469" s="769"/>
      <c r="P469" s="788" t="s">
        <v>71</v>
      </c>
      <c r="Q469" s="785"/>
      <c r="R469" s="785"/>
      <c r="S469" s="785"/>
      <c r="T469" s="785"/>
      <c r="U469" s="785"/>
      <c r="V469" s="786"/>
      <c r="W469" s="37" t="s">
        <v>69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965" t="s">
        <v>753</v>
      </c>
      <c r="B470" s="966"/>
      <c r="C470" s="966"/>
      <c r="D470" s="966"/>
      <c r="E470" s="966"/>
      <c r="F470" s="966"/>
      <c r="G470" s="966"/>
      <c r="H470" s="966"/>
      <c r="I470" s="966"/>
      <c r="J470" s="966"/>
      <c r="K470" s="966"/>
      <c r="L470" s="966"/>
      <c r="M470" s="966"/>
      <c r="N470" s="966"/>
      <c r="O470" s="966"/>
      <c r="P470" s="966"/>
      <c r="Q470" s="966"/>
      <c r="R470" s="966"/>
      <c r="S470" s="966"/>
      <c r="T470" s="966"/>
      <c r="U470" s="966"/>
      <c r="V470" s="966"/>
      <c r="W470" s="966"/>
      <c r="X470" s="966"/>
      <c r="Y470" s="966"/>
      <c r="Z470" s="966"/>
      <c r="AA470" s="48"/>
      <c r="AB470" s="48"/>
      <c r="AC470" s="48"/>
    </row>
    <row r="471" spans="1:68" ht="16.5" customHeight="1" x14ac:dyDescent="0.25">
      <c r="A471" s="790" t="s">
        <v>754</v>
      </c>
      <c r="B471" s="768"/>
      <c r="C471" s="768"/>
      <c r="D471" s="768"/>
      <c r="E471" s="768"/>
      <c r="F471" s="768"/>
      <c r="G471" s="768"/>
      <c r="H471" s="768"/>
      <c r="I471" s="768"/>
      <c r="J471" s="768"/>
      <c r="K471" s="768"/>
      <c r="L471" s="768"/>
      <c r="M471" s="768"/>
      <c r="N471" s="768"/>
      <c r="O471" s="768"/>
      <c r="P471" s="768"/>
      <c r="Q471" s="768"/>
      <c r="R471" s="768"/>
      <c r="S471" s="768"/>
      <c r="T471" s="768"/>
      <c r="U471" s="768"/>
      <c r="V471" s="768"/>
      <c r="W471" s="768"/>
      <c r="X471" s="768"/>
      <c r="Y471" s="768"/>
      <c r="Z471" s="768"/>
      <c r="AA471" s="756"/>
      <c r="AB471" s="756"/>
      <c r="AC471" s="756"/>
    </row>
    <row r="472" spans="1:68" ht="14.25" customHeight="1" x14ac:dyDescent="0.25">
      <c r="A472" s="794" t="s">
        <v>114</v>
      </c>
      <c r="B472" s="768"/>
      <c r="C472" s="768"/>
      <c r="D472" s="768"/>
      <c r="E472" s="768"/>
      <c r="F472" s="768"/>
      <c r="G472" s="768"/>
      <c r="H472" s="768"/>
      <c r="I472" s="768"/>
      <c r="J472" s="768"/>
      <c r="K472" s="768"/>
      <c r="L472" s="768"/>
      <c r="M472" s="768"/>
      <c r="N472" s="768"/>
      <c r="O472" s="768"/>
      <c r="P472" s="768"/>
      <c r="Q472" s="768"/>
      <c r="R472" s="768"/>
      <c r="S472" s="768"/>
      <c r="T472" s="768"/>
      <c r="U472" s="768"/>
      <c r="V472" s="768"/>
      <c r="W472" s="768"/>
      <c r="X472" s="768"/>
      <c r="Y472" s="768"/>
      <c r="Z472" s="768"/>
      <c r="AA472" s="757"/>
      <c r="AB472" s="757"/>
      <c r="AC472" s="757"/>
    </row>
    <row r="473" spans="1:68" ht="27" customHeight="1" x14ac:dyDescent="0.25">
      <c r="A473" s="54" t="s">
        <v>755</v>
      </c>
      <c r="B473" s="54" t="s">
        <v>756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76</v>
      </c>
      <c r="L473" s="32"/>
      <c r="M473" s="33" t="s">
        <v>118</v>
      </c>
      <c r="N473" s="33"/>
      <c r="O473" s="32">
        <v>50</v>
      </c>
      <c r="P473" s="11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1"/>
      <c r="R473" s="771"/>
      <c r="S473" s="771"/>
      <c r="T473" s="772"/>
      <c r="U473" s="34"/>
      <c r="V473" s="34"/>
      <c r="W473" s="35" t="s">
        <v>69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757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67"/>
      <c r="B474" s="768"/>
      <c r="C474" s="768"/>
      <c r="D474" s="768"/>
      <c r="E474" s="768"/>
      <c r="F474" s="768"/>
      <c r="G474" s="768"/>
      <c r="H474" s="768"/>
      <c r="I474" s="768"/>
      <c r="J474" s="768"/>
      <c r="K474" s="768"/>
      <c r="L474" s="768"/>
      <c r="M474" s="768"/>
      <c r="N474" s="768"/>
      <c r="O474" s="769"/>
      <c r="P474" s="788" t="s">
        <v>71</v>
      </c>
      <c r="Q474" s="785"/>
      <c r="R474" s="785"/>
      <c r="S474" s="785"/>
      <c r="T474" s="785"/>
      <c r="U474" s="785"/>
      <c r="V474" s="786"/>
      <c r="W474" s="37" t="s">
        <v>72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68"/>
      <c r="B475" s="768"/>
      <c r="C475" s="768"/>
      <c r="D475" s="768"/>
      <c r="E475" s="768"/>
      <c r="F475" s="768"/>
      <c r="G475" s="768"/>
      <c r="H475" s="768"/>
      <c r="I475" s="768"/>
      <c r="J475" s="768"/>
      <c r="K475" s="768"/>
      <c r="L475" s="768"/>
      <c r="M475" s="768"/>
      <c r="N475" s="768"/>
      <c r="O475" s="769"/>
      <c r="P475" s="788" t="s">
        <v>71</v>
      </c>
      <c r="Q475" s="785"/>
      <c r="R475" s="785"/>
      <c r="S475" s="785"/>
      <c r="T475" s="785"/>
      <c r="U475" s="785"/>
      <c r="V475" s="786"/>
      <c r="W475" s="37" t="s">
        <v>69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94" t="s">
        <v>64</v>
      </c>
      <c r="B476" s="768"/>
      <c r="C476" s="768"/>
      <c r="D476" s="768"/>
      <c r="E476" s="768"/>
      <c r="F476" s="768"/>
      <c r="G476" s="768"/>
      <c r="H476" s="768"/>
      <c r="I476" s="768"/>
      <c r="J476" s="768"/>
      <c r="K476" s="768"/>
      <c r="L476" s="768"/>
      <c r="M476" s="768"/>
      <c r="N476" s="768"/>
      <c r="O476" s="768"/>
      <c r="P476" s="768"/>
      <c r="Q476" s="768"/>
      <c r="R476" s="768"/>
      <c r="S476" s="768"/>
      <c r="T476" s="768"/>
      <c r="U476" s="768"/>
      <c r="V476" s="768"/>
      <c r="W476" s="768"/>
      <c r="X476" s="768"/>
      <c r="Y476" s="768"/>
      <c r="Z476" s="768"/>
      <c r="AA476" s="757"/>
      <c r="AB476" s="757"/>
      <c r="AC476" s="757"/>
    </row>
    <row r="477" spans="1:68" ht="27" customHeight="1" x14ac:dyDescent="0.25">
      <c r="A477" s="54" t="s">
        <v>758</v>
      </c>
      <c r="B477" s="54" t="s">
        <v>759</v>
      </c>
      <c r="C477" s="31">
        <v>4301031355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99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771"/>
      <c r="R477" s="771"/>
      <c r="S477" s="771"/>
      <c r="T477" s="772"/>
      <c r="U477" s="34"/>
      <c r="V477" s="34"/>
      <c r="W477" s="35" t="s">
        <v>69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760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758</v>
      </c>
      <c r="B478" s="54" t="s">
        <v>761</v>
      </c>
      <c r="C478" s="31">
        <v>4301031322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88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771"/>
      <c r="R478" s="771"/>
      <c r="S478" s="771"/>
      <c r="T478" s="772"/>
      <c r="U478" s="34"/>
      <c r="V478" s="34"/>
      <c r="W478" s="35" t="s">
        <v>69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760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762</v>
      </c>
      <c r="B479" s="54" t="s">
        <v>763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109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71"/>
      <c r="R479" s="771"/>
      <c r="S479" s="771"/>
      <c r="T479" s="772"/>
      <c r="U479" s="34"/>
      <c r="V479" s="34"/>
      <c r="W479" s="35" t="s">
        <v>69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764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765</v>
      </c>
      <c r="B480" s="54" t="s">
        <v>766</v>
      </c>
      <c r="C480" s="31">
        <v>4301031356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106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1"/>
      <c r="R480" s="771"/>
      <c r="S480" s="771"/>
      <c r="T480" s="772"/>
      <c r="U480" s="34"/>
      <c r="V480" s="34"/>
      <c r="W480" s="35" t="s">
        <v>69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767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765</v>
      </c>
      <c r="B481" s="54" t="s">
        <v>768</v>
      </c>
      <c r="C481" s="31">
        <v>4301031325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110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71"/>
      <c r="R481" s="771"/>
      <c r="S481" s="771"/>
      <c r="T481" s="772"/>
      <c r="U481" s="34"/>
      <c r="V481" s="34"/>
      <c r="W481" s="35" t="s">
        <v>69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767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769</v>
      </c>
      <c r="B482" s="54" t="s">
        <v>770</v>
      </c>
      <c r="C482" s="31">
        <v>4301031257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45</v>
      </c>
      <c r="P482" s="11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71"/>
      <c r="R482" s="771"/>
      <c r="S482" s="771"/>
      <c r="T482" s="772"/>
      <c r="U482" s="34"/>
      <c r="V482" s="34"/>
      <c r="W482" s="35" t="s">
        <v>69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771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769</v>
      </c>
      <c r="B483" s="54" t="s">
        <v>772</v>
      </c>
      <c r="C483" s="31">
        <v>4301031335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8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71"/>
      <c r="R483" s="771"/>
      <c r="S483" s="771"/>
      <c r="T483" s="772"/>
      <c r="U483" s="34"/>
      <c r="V483" s="34"/>
      <c r="W483" s="35" t="s">
        <v>69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760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773</v>
      </c>
      <c r="B484" s="54" t="s">
        <v>774</v>
      </c>
      <c r="C484" s="31">
        <v>4301031362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816" t="s">
        <v>775</v>
      </c>
      <c r="Q484" s="771"/>
      <c r="R484" s="771"/>
      <c r="S484" s="771"/>
      <c r="T484" s="772"/>
      <c r="U484" s="34"/>
      <c r="V484" s="34"/>
      <c r="W484" s="35" t="s">
        <v>69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760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773</v>
      </c>
      <c r="B485" s="54" t="s">
        <v>776</v>
      </c>
      <c r="C485" s="31">
        <v>4301031330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771"/>
      <c r="R485" s="771"/>
      <c r="S485" s="771"/>
      <c r="T485" s="772"/>
      <c r="U485" s="34"/>
      <c r="V485" s="34"/>
      <c r="W485" s="35" t="s">
        <v>69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760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777</v>
      </c>
      <c r="B486" s="54" t="s">
        <v>778</v>
      </c>
      <c r="C486" s="31">
        <v>4301031254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45</v>
      </c>
      <c r="P486" s="8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71"/>
      <c r="R486" s="771"/>
      <c r="S486" s="771"/>
      <c r="T486" s="772"/>
      <c r="U486" s="34"/>
      <c r="V486" s="34"/>
      <c r="W486" s="35" t="s">
        <v>69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779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777</v>
      </c>
      <c r="B487" s="54" t="s">
        <v>780</v>
      </c>
      <c r="C487" s="31">
        <v>4301031336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5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71"/>
      <c r="R487" s="771"/>
      <c r="S487" s="771"/>
      <c r="T487" s="772"/>
      <c r="U487" s="34"/>
      <c r="V487" s="34"/>
      <c r="W487" s="35" t="s">
        <v>69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781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782</v>
      </c>
      <c r="B488" s="54" t="s">
        <v>783</v>
      </c>
      <c r="C488" s="31">
        <v>4301031361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03" t="s">
        <v>784</v>
      </c>
      <c r="Q488" s="771"/>
      <c r="R488" s="771"/>
      <c r="S488" s="771"/>
      <c r="T488" s="772"/>
      <c r="U488" s="34"/>
      <c r="V488" s="34"/>
      <c r="W488" s="35" t="s">
        <v>69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781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782</v>
      </c>
      <c r="B489" s="54" t="s">
        <v>785</v>
      </c>
      <c r="C489" s="31">
        <v>4301031331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5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771"/>
      <c r="R489" s="771"/>
      <c r="S489" s="771"/>
      <c r="T489" s="772"/>
      <c r="U489" s="34"/>
      <c r="V489" s="34"/>
      <c r="W489" s="35" t="s">
        <v>69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781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786</v>
      </c>
      <c r="B490" s="54" t="s">
        <v>787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0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71"/>
      <c r="R490" s="771"/>
      <c r="S490" s="771"/>
      <c r="T490" s="772"/>
      <c r="U490" s="34"/>
      <c r="V490" s="34"/>
      <c r="W490" s="35" t="s">
        <v>69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788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789</v>
      </c>
      <c r="B491" s="54" t="s">
        <v>790</v>
      </c>
      <c r="C491" s="31">
        <v>4301031358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1"/>
      <c r="R491" s="771"/>
      <c r="S491" s="771"/>
      <c r="T491" s="772"/>
      <c r="U491" s="34"/>
      <c r="V491" s="34"/>
      <c r="W491" s="35" t="s">
        <v>69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791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789</v>
      </c>
      <c r="B492" s="54" t="s">
        <v>792</v>
      </c>
      <c r="C492" s="31">
        <v>4301031333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1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71"/>
      <c r="R492" s="771"/>
      <c r="S492" s="771"/>
      <c r="T492" s="772"/>
      <c r="U492" s="34"/>
      <c r="V492" s="34"/>
      <c r="W492" s="35" t="s">
        <v>69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791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793</v>
      </c>
      <c r="B493" s="54" t="s">
        <v>794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0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71"/>
      <c r="R493" s="771"/>
      <c r="S493" s="771"/>
      <c r="T493" s="772"/>
      <c r="U493" s="34"/>
      <c r="V493" s="34"/>
      <c r="W493" s="35" t="s">
        <v>69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795</v>
      </c>
      <c r="B494" s="54" t="s">
        <v>796</v>
      </c>
      <c r="C494" s="31">
        <v>4301031255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11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1"/>
      <c r="R494" s="771"/>
      <c r="S494" s="771"/>
      <c r="T494" s="772"/>
      <c r="U494" s="34"/>
      <c r="V494" s="34"/>
      <c r="W494" s="35" t="s">
        <v>69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797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795</v>
      </c>
      <c r="B495" s="54" t="s">
        <v>798</v>
      </c>
      <c r="C495" s="31">
        <v>4301031338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8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71"/>
      <c r="R495" s="771"/>
      <c r="S495" s="771"/>
      <c r="T495" s="772"/>
      <c r="U495" s="34"/>
      <c r="V495" s="34"/>
      <c r="W495" s="35" t="s">
        <v>69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764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67"/>
      <c r="B496" s="768"/>
      <c r="C496" s="768"/>
      <c r="D496" s="768"/>
      <c r="E496" s="768"/>
      <c r="F496" s="768"/>
      <c r="G496" s="768"/>
      <c r="H496" s="768"/>
      <c r="I496" s="768"/>
      <c r="J496" s="768"/>
      <c r="K496" s="768"/>
      <c r="L496" s="768"/>
      <c r="M496" s="768"/>
      <c r="N496" s="768"/>
      <c r="O496" s="769"/>
      <c r="P496" s="788" t="s">
        <v>71</v>
      </c>
      <c r="Q496" s="785"/>
      <c r="R496" s="785"/>
      <c r="S496" s="785"/>
      <c r="T496" s="785"/>
      <c r="U496" s="785"/>
      <c r="V496" s="786"/>
      <c r="W496" s="37" t="s">
        <v>72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x14ac:dyDescent="0.2">
      <c r="A497" s="768"/>
      <c r="B497" s="768"/>
      <c r="C497" s="768"/>
      <c r="D497" s="768"/>
      <c r="E497" s="768"/>
      <c r="F497" s="768"/>
      <c r="G497" s="768"/>
      <c r="H497" s="768"/>
      <c r="I497" s="768"/>
      <c r="J497" s="768"/>
      <c r="K497" s="768"/>
      <c r="L497" s="768"/>
      <c r="M497" s="768"/>
      <c r="N497" s="768"/>
      <c r="O497" s="769"/>
      <c r="P497" s="788" t="s">
        <v>71</v>
      </c>
      <c r="Q497" s="785"/>
      <c r="R497" s="785"/>
      <c r="S497" s="785"/>
      <c r="T497" s="785"/>
      <c r="U497" s="785"/>
      <c r="V497" s="786"/>
      <c r="W497" s="37" t="s">
        <v>69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customHeight="1" x14ac:dyDescent="0.25">
      <c r="A498" s="794" t="s">
        <v>73</v>
      </c>
      <c r="B498" s="768"/>
      <c r="C498" s="768"/>
      <c r="D498" s="768"/>
      <c r="E498" s="768"/>
      <c r="F498" s="768"/>
      <c r="G498" s="768"/>
      <c r="H498" s="768"/>
      <c r="I498" s="768"/>
      <c r="J498" s="768"/>
      <c r="K498" s="768"/>
      <c r="L498" s="768"/>
      <c r="M498" s="768"/>
      <c r="N498" s="768"/>
      <c r="O498" s="768"/>
      <c r="P498" s="768"/>
      <c r="Q498" s="768"/>
      <c r="R498" s="768"/>
      <c r="S498" s="768"/>
      <c r="T498" s="768"/>
      <c r="U498" s="768"/>
      <c r="V498" s="768"/>
      <c r="W498" s="768"/>
      <c r="X498" s="768"/>
      <c r="Y498" s="768"/>
      <c r="Z498" s="768"/>
      <c r="AA498" s="757"/>
      <c r="AB498" s="757"/>
      <c r="AC498" s="757"/>
    </row>
    <row r="499" spans="1:68" ht="27" customHeight="1" x14ac:dyDescent="0.25">
      <c r="A499" s="54" t="s">
        <v>799</v>
      </c>
      <c r="B499" s="54" t="s">
        <v>800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76</v>
      </c>
      <c r="L499" s="32"/>
      <c r="M499" s="33" t="s">
        <v>121</v>
      </c>
      <c r="N499" s="33"/>
      <c r="O499" s="32">
        <v>45</v>
      </c>
      <c r="P499" s="8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71"/>
      <c r="R499" s="771"/>
      <c r="S499" s="771"/>
      <c r="T499" s="772"/>
      <c r="U499" s="34"/>
      <c r="V499" s="34"/>
      <c r="W499" s="35" t="s">
        <v>69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801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802</v>
      </c>
      <c r="B500" s="54" t="s">
        <v>803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76</v>
      </c>
      <c r="L500" s="32"/>
      <c r="M500" s="33" t="s">
        <v>121</v>
      </c>
      <c r="N500" s="33"/>
      <c r="O500" s="32">
        <v>45</v>
      </c>
      <c r="P500" s="9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71"/>
      <c r="R500" s="771"/>
      <c r="S500" s="771"/>
      <c r="T500" s="772"/>
      <c r="U500" s="34"/>
      <c r="V500" s="34"/>
      <c r="W500" s="35" t="s">
        <v>69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804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67"/>
      <c r="B501" s="768"/>
      <c r="C501" s="768"/>
      <c r="D501" s="768"/>
      <c r="E501" s="768"/>
      <c r="F501" s="768"/>
      <c r="G501" s="768"/>
      <c r="H501" s="768"/>
      <c r="I501" s="768"/>
      <c r="J501" s="768"/>
      <c r="K501" s="768"/>
      <c r="L501" s="768"/>
      <c r="M501" s="768"/>
      <c r="N501" s="768"/>
      <c r="O501" s="769"/>
      <c r="P501" s="788" t="s">
        <v>71</v>
      </c>
      <c r="Q501" s="785"/>
      <c r="R501" s="785"/>
      <c r="S501" s="785"/>
      <c r="T501" s="785"/>
      <c r="U501" s="785"/>
      <c r="V501" s="786"/>
      <c r="W501" s="37" t="s">
        <v>72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68"/>
      <c r="B502" s="768"/>
      <c r="C502" s="768"/>
      <c r="D502" s="768"/>
      <c r="E502" s="768"/>
      <c r="F502" s="768"/>
      <c r="G502" s="768"/>
      <c r="H502" s="768"/>
      <c r="I502" s="768"/>
      <c r="J502" s="768"/>
      <c r="K502" s="768"/>
      <c r="L502" s="768"/>
      <c r="M502" s="768"/>
      <c r="N502" s="768"/>
      <c r="O502" s="769"/>
      <c r="P502" s="788" t="s">
        <v>71</v>
      </c>
      <c r="Q502" s="785"/>
      <c r="R502" s="785"/>
      <c r="S502" s="785"/>
      <c r="T502" s="785"/>
      <c r="U502" s="785"/>
      <c r="V502" s="786"/>
      <c r="W502" s="37" t="s">
        <v>69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94" t="s">
        <v>103</v>
      </c>
      <c r="B503" s="768"/>
      <c r="C503" s="768"/>
      <c r="D503" s="768"/>
      <c r="E503" s="768"/>
      <c r="F503" s="768"/>
      <c r="G503" s="768"/>
      <c r="H503" s="768"/>
      <c r="I503" s="768"/>
      <c r="J503" s="768"/>
      <c r="K503" s="768"/>
      <c r="L503" s="768"/>
      <c r="M503" s="768"/>
      <c r="N503" s="768"/>
      <c r="O503" s="768"/>
      <c r="P503" s="768"/>
      <c r="Q503" s="768"/>
      <c r="R503" s="768"/>
      <c r="S503" s="768"/>
      <c r="T503" s="768"/>
      <c r="U503" s="768"/>
      <c r="V503" s="768"/>
      <c r="W503" s="768"/>
      <c r="X503" s="768"/>
      <c r="Y503" s="768"/>
      <c r="Z503" s="768"/>
      <c r="AA503" s="757"/>
      <c r="AB503" s="757"/>
      <c r="AC503" s="757"/>
    </row>
    <row r="504" spans="1:68" ht="27" customHeight="1" x14ac:dyDescent="0.25">
      <c r="A504" s="54" t="s">
        <v>805</v>
      </c>
      <c r="B504" s="54" t="s">
        <v>806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807</v>
      </c>
      <c r="L504" s="32"/>
      <c r="M504" s="33" t="s">
        <v>808</v>
      </c>
      <c r="N504" s="33"/>
      <c r="O504" s="32">
        <v>60</v>
      </c>
      <c r="P504" s="98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71"/>
      <c r="R504" s="771"/>
      <c r="S504" s="771"/>
      <c r="T504" s="772"/>
      <c r="U504" s="34"/>
      <c r="V504" s="34"/>
      <c r="W504" s="35" t="s">
        <v>69</v>
      </c>
      <c r="X504" s="761">
        <v>2</v>
      </c>
      <c r="Y504" s="762">
        <f>IFERROR(IF(X504="",0,CEILING((X504/$H504),1)*$H504),"")</f>
        <v>2.4</v>
      </c>
      <c r="Z504" s="36">
        <f>IFERROR(IF(Y504=0,"",ROUNDUP(Y504/H504,0)*0.00627),"")</f>
        <v>1.2540000000000001E-2</v>
      </c>
      <c r="AA504" s="56"/>
      <c r="AB504" s="57"/>
      <c r="AC504" s="597" t="s">
        <v>809</v>
      </c>
      <c r="AG504" s="64"/>
      <c r="AJ504" s="68"/>
      <c r="AK504" s="68">
        <v>0</v>
      </c>
      <c r="BB504" s="598" t="s">
        <v>1</v>
      </c>
      <c r="BM504" s="64">
        <f>IFERROR(X504*I504/H504,"0")</f>
        <v>3</v>
      </c>
      <c r="BN504" s="64">
        <f>IFERROR(Y504*I504/H504,"0")</f>
        <v>3.6000000000000005</v>
      </c>
      <c r="BO504" s="64">
        <f>IFERROR(1/J504*(X504/H504),"0")</f>
        <v>8.3333333333333332E-3</v>
      </c>
      <c r="BP504" s="64">
        <f>IFERROR(1/J504*(Y504/H504),"0")</f>
        <v>0.01</v>
      </c>
    </row>
    <row r="505" spans="1:68" ht="27" customHeight="1" x14ac:dyDescent="0.25">
      <c r="A505" s="54" t="s">
        <v>810</v>
      </c>
      <c r="B505" s="54" t="s">
        <v>811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807</v>
      </c>
      <c r="L505" s="32"/>
      <c r="M505" s="33" t="s">
        <v>808</v>
      </c>
      <c r="N505" s="33"/>
      <c r="O505" s="32">
        <v>150</v>
      </c>
      <c r="P505" s="7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71"/>
      <c r="R505" s="771"/>
      <c r="S505" s="771"/>
      <c r="T505" s="772"/>
      <c r="U505" s="34"/>
      <c r="V505" s="34"/>
      <c r="W505" s="35" t="s">
        <v>69</v>
      </c>
      <c r="X505" s="761">
        <v>2</v>
      </c>
      <c r="Y505" s="762">
        <f>IFERROR(IF(X505="",0,CEILING((X505/$H505),1)*$H505),"")</f>
        <v>2.64</v>
      </c>
      <c r="Z505" s="36">
        <f>IFERROR(IF(Y505=0,"",ROUNDUP(Y505/H505,0)*0.00627),"")</f>
        <v>1.2540000000000001E-2</v>
      </c>
      <c r="AA505" s="56"/>
      <c r="AB505" s="57"/>
      <c r="AC505" s="599" t="s">
        <v>812</v>
      </c>
      <c r="AG505" s="64"/>
      <c r="AJ505" s="68"/>
      <c r="AK505" s="68">
        <v>0</v>
      </c>
      <c r="BB505" s="600" t="s">
        <v>1</v>
      </c>
      <c r="BM505" s="64">
        <f>IFERROR(X505*I505/H505,"0")</f>
        <v>2.8484848484848482</v>
      </c>
      <c r="BN505" s="64">
        <f>IFERROR(Y505*I505/H505,"0")</f>
        <v>3.7599999999999993</v>
      </c>
      <c r="BO505" s="64">
        <f>IFERROR(1/J505*(X505/H505),"0")</f>
        <v>7.575757575757576E-3</v>
      </c>
      <c r="BP505" s="64">
        <f>IFERROR(1/J505*(Y505/H505),"0")</f>
        <v>0.01</v>
      </c>
    </row>
    <row r="506" spans="1:68" x14ac:dyDescent="0.2">
      <c r="A506" s="767"/>
      <c r="B506" s="768"/>
      <c r="C506" s="768"/>
      <c r="D506" s="768"/>
      <c r="E506" s="768"/>
      <c r="F506" s="768"/>
      <c r="G506" s="768"/>
      <c r="H506" s="768"/>
      <c r="I506" s="768"/>
      <c r="J506" s="768"/>
      <c r="K506" s="768"/>
      <c r="L506" s="768"/>
      <c r="M506" s="768"/>
      <c r="N506" s="768"/>
      <c r="O506" s="769"/>
      <c r="P506" s="788" t="s">
        <v>71</v>
      </c>
      <c r="Q506" s="785"/>
      <c r="R506" s="785"/>
      <c r="S506" s="785"/>
      <c r="T506" s="785"/>
      <c r="U506" s="785"/>
      <c r="V506" s="786"/>
      <c r="W506" s="37" t="s">
        <v>72</v>
      </c>
      <c r="X506" s="763">
        <f>IFERROR(X504/H504,"0")+IFERROR(X505/H505,"0")</f>
        <v>3.1818181818181817</v>
      </c>
      <c r="Y506" s="763">
        <f>IFERROR(Y504/H504,"0")+IFERROR(Y505/H505,"0")</f>
        <v>4</v>
      </c>
      <c r="Z506" s="763">
        <f>IFERROR(IF(Z504="",0,Z504),"0")+IFERROR(IF(Z505="",0,Z505),"0")</f>
        <v>2.5080000000000002E-2</v>
      </c>
      <c r="AA506" s="764"/>
      <c r="AB506" s="764"/>
      <c r="AC506" s="764"/>
    </row>
    <row r="507" spans="1:68" x14ac:dyDescent="0.2">
      <c r="A507" s="768"/>
      <c r="B507" s="768"/>
      <c r="C507" s="768"/>
      <c r="D507" s="768"/>
      <c r="E507" s="768"/>
      <c r="F507" s="768"/>
      <c r="G507" s="768"/>
      <c r="H507" s="768"/>
      <c r="I507" s="768"/>
      <c r="J507" s="768"/>
      <c r="K507" s="768"/>
      <c r="L507" s="768"/>
      <c r="M507" s="768"/>
      <c r="N507" s="768"/>
      <c r="O507" s="769"/>
      <c r="P507" s="788" t="s">
        <v>71</v>
      </c>
      <c r="Q507" s="785"/>
      <c r="R507" s="785"/>
      <c r="S507" s="785"/>
      <c r="T507" s="785"/>
      <c r="U507" s="785"/>
      <c r="V507" s="786"/>
      <c r="W507" s="37" t="s">
        <v>69</v>
      </c>
      <c r="X507" s="763">
        <f>IFERROR(SUM(X504:X505),"0")</f>
        <v>4</v>
      </c>
      <c r="Y507" s="763">
        <f>IFERROR(SUM(Y504:Y505),"0")</f>
        <v>5.04</v>
      </c>
      <c r="Z507" s="37"/>
      <c r="AA507" s="764"/>
      <c r="AB507" s="764"/>
      <c r="AC507" s="764"/>
    </row>
    <row r="508" spans="1:68" ht="16.5" customHeight="1" x14ac:dyDescent="0.25">
      <c r="A508" s="790" t="s">
        <v>813</v>
      </c>
      <c r="B508" s="768"/>
      <c r="C508" s="768"/>
      <c r="D508" s="768"/>
      <c r="E508" s="768"/>
      <c r="F508" s="768"/>
      <c r="G508" s="768"/>
      <c r="H508" s="768"/>
      <c r="I508" s="768"/>
      <c r="J508" s="768"/>
      <c r="K508" s="768"/>
      <c r="L508" s="768"/>
      <c r="M508" s="768"/>
      <c r="N508" s="768"/>
      <c r="O508" s="768"/>
      <c r="P508" s="768"/>
      <c r="Q508" s="768"/>
      <c r="R508" s="768"/>
      <c r="S508" s="768"/>
      <c r="T508" s="768"/>
      <c r="U508" s="768"/>
      <c r="V508" s="768"/>
      <c r="W508" s="768"/>
      <c r="X508" s="768"/>
      <c r="Y508" s="768"/>
      <c r="Z508" s="768"/>
      <c r="AA508" s="756"/>
      <c r="AB508" s="756"/>
      <c r="AC508" s="756"/>
    </row>
    <row r="509" spans="1:68" ht="14.25" customHeight="1" x14ac:dyDescent="0.25">
      <c r="A509" s="794" t="s">
        <v>168</v>
      </c>
      <c r="B509" s="768"/>
      <c r="C509" s="768"/>
      <c r="D509" s="768"/>
      <c r="E509" s="768"/>
      <c r="F509" s="768"/>
      <c r="G509" s="768"/>
      <c r="H509" s="768"/>
      <c r="I509" s="768"/>
      <c r="J509" s="768"/>
      <c r="K509" s="768"/>
      <c r="L509" s="768"/>
      <c r="M509" s="768"/>
      <c r="N509" s="768"/>
      <c r="O509" s="768"/>
      <c r="P509" s="768"/>
      <c r="Q509" s="768"/>
      <c r="R509" s="768"/>
      <c r="S509" s="768"/>
      <c r="T509" s="768"/>
      <c r="U509" s="768"/>
      <c r="V509" s="768"/>
      <c r="W509" s="768"/>
      <c r="X509" s="768"/>
      <c r="Y509" s="768"/>
      <c r="Z509" s="768"/>
      <c r="AA509" s="757"/>
      <c r="AB509" s="757"/>
      <c r="AC509" s="757"/>
    </row>
    <row r="510" spans="1:68" ht="27" customHeight="1" x14ac:dyDescent="0.25">
      <c r="A510" s="54" t="s">
        <v>814</v>
      </c>
      <c r="B510" s="54" t="s">
        <v>815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40</v>
      </c>
      <c r="P510" s="80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71"/>
      <c r="R510" s="771"/>
      <c r="S510" s="771"/>
      <c r="T510" s="772"/>
      <c r="U510" s="34"/>
      <c r="V510" s="34"/>
      <c r="W510" s="35" t="s">
        <v>69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816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67"/>
      <c r="B511" s="768"/>
      <c r="C511" s="768"/>
      <c r="D511" s="768"/>
      <c r="E511" s="768"/>
      <c r="F511" s="768"/>
      <c r="G511" s="768"/>
      <c r="H511" s="768"/>
      <c r="I511" s="768"/>
      <c r="J511" s="768"/>
      <c r="K511" s="768"/>
      <c r="L511" s="768"/>
      <c r="M511" s="768"/>
      <c r="N511" s="768"/>
      <c r="O511" s="769"/>
      <c r="P511" s="788" t="s">
        <v>71</v>
      </c>
      <c r="Q511" s="785"/>
      <c r="R511" s="785"/>
      <c r="S511" s="785"/>
      <c r="T511" s="785"/>
      <c r="U511" s="785"/>
      <c r="V511" s="786"/>
      <c r="W511" s="37" t="s">
        <v>72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68"/>
      <c r="B512" s="768"/>
      <c r="C512" s="768"/>
      <c r="D512" s="768"/>
      <c r="E512" s="768"/>
      <c r="F512" s="768"/>
      <c r="G512" s="768"/>
      <c r="H512" s="768"/>
      <c r="I512" s="768"/>
      <c r="J512" s="768"/>
      <c r="K512" s="768"/>
      <c r="L512" s="768"/>
      <c r="M512" s="768"/>
      <c r="N512" s="768"/>
      <c r="O512" s="769"/>
      <c r="P512" s="788" t="s">
        <v>71</v>
      </c>
      <c r="Q512" s="785"/>
      <c r="R512" s="785"/>
      <c r="S512" s="785"/>
      <c r="T512" s="785"/>
      <c r="U512" s="785"/>
      <c r="V512" s="786"/>
      <c r="W512" s="37" t="s">
        <v>69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94" t="s">
        <v>64</v>
      </c>
      <c r="B513" s="768"/>
      <c r="C513" s="768"/>
      <c r="D513" s="768"/>
      <c r="E513" s="768"/>
      <c r="F513" s="768"/>
      <c r="G513" s="768"/>
      <c r="H513" s="768"/>
      <c r="I513" s="768"/>
      <c r="J513" s="768"/>
      <c r="K513" s="768"/>
      <c r="L513" s="768"/>
      <c r="M513" s="768"/>
      <c r="N513" s="768"/>
      <c r="O513" s="768"/>
      <c r="P513" s="768"/>
      <c r="Q513" s="768"/>
      <c r="R513" s="768"/>
      <c r="S513" s="768"/>
      <c r="T513" s="768"/>
      <c r="U513" s="768"/>
      <c r="V513" s="768"/>
      <c r="W513" s="768"/>
      <c r="X513" s="768"/>
      <c r="Y513" s="768"/>
      <c r="Z513" s="768"/>
      <c r="AA513" s="757"/>
      <c r="AB513" s="757"/>
      <c r="AC513" s="757"/>
    </row>
    <row r="514" spans="1:68" ht="27" customHeight="1" x14ac:dyDescent="0.25">
      <c r="A514" s="54" t="s">
        <v>817</v>
      </c>
      <c r="B514" s="54" t="s">
        <v>818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76</v>
      </c>
      <c r="L514" s="32"/>
      <c r="M514" s="33" t="s">
        <v>68</v>
      </c>
      <c r="N514" s="33"/>
      <c r="O514" s="32">
        <v>50</v>
      </c>
      <c r="P514" s="105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71"/>
      <c r="R514" s="771"/>
      <c r="S514" s="771"/>
      <c r="T514" s="772"/>
      <c r="U514" s="34"/>
      <c r="V514" s="34"/>
      <c r="W514" s="35" t="s">
        <v>69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819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820</v>
      </c>
      <c r="B515" s="54" t="s">
        <v>821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71"/>
      <c r="R515" s="771"/>
      <c r="S515" s="771"/>
      <c r="T515" s="772"/>
      <c r="U515" s="34"/>
      <c r="V515" s="34"/>
      <c r="W515" s="35" t="s">
        <v>69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822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823</v>
      </c>
      <c r="B516" s="54" t="s">
        <v>824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110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71"/>
      <c r="R516" s="771"/>
      <c r="S516" s="771"/>
      <c r="T516" s="772"/>
      <c r="U516" s="34"/>
      <c r="V516" s="34"/>
      <c r="W516" s="35" t="s">
        <v>69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825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826</v>
      </c>
      <c r="B517" s="54" t="s">
        <v>827</v>
      </c>
      <c r="C517" s="31">
        <v>4301031359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67</v>
      </c>
      <c r="L517" s="32"/>
      <c r="M517" s="33" t="s">
        <v>68</v>
      </c>
      <c r="N517" s="33"/>
      <c r="O517" s="32">
        <v>50</v>
      </c>
      <c r="P517" s="970" t="s">
        <v>828</v>
      </c>
      <c r="Q517" s="771"/>
      <c r="R517" s="771"/>
      <c r="S517" s="771"/>
      <c r="T517" s="772"/>
      <c r="U517" s="34"/>
      <c r="V517" s="34"/>
      <c r="W517" s="35" t="s">
        <v>69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825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826</v>
      </c>
      <c r="B518" s="54" t="s">
        <v>829</v>
      </c>
      <c r="C518" s="31">
        <v>4301031327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11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771"/>
      <c r="R518" s="771"/>
      <c r="S518" s="771"/>
      <c r="T518" s="772"/>
      <c r="U518" s="34"/>
      <c r="V518" s="34"/>
      <c r="W518" s="35" t="s">
        <v>69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825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7"/>
      <c r="B519" s="768"/>
      <c r="C519" s="768"/>
      <c r="D519" s="768"/>
      <c r="E519" s="768"/>
      <c r="F519" s="768"/>
      <c r="G519" s="768"/>
      <c r="H519" s="768"/>
      <c r="I519" s="768"/>
      <c r="J519" s="768"/>
      <c r="K519" s="768"/>
      <c r="L519" s="768"/>
      <c r="M519" s="768"/>
      <c r="N519" s="768"/>
      <c r="O519" s="769"/>
      <c r="P519" s="788" t="s">
        <v>71</v>
      </c>
      <c r="Q519" s="785"/>
      <c r="R519" s="785"/>
      <c r="S519" s="785"/>
      <c r="T519" s="785"/>
      <c r="U519" s="785"/>
      <c r="V519" s="786"/>
      <c r="W519" s="37" t="s">
        <v>72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x14ac:dyDescent="0.2">
      <c r="A520" s="768"/>
      <c r="B520" s="768"/>
      <c r="C520" s="768"/>
      <c r="D520" s="768"/>
      <c r="E520" s="768"/>
      <c r="F520" s="768"/>
      <c r="G520" s="768"/>
      <c r="H520" s="768"/>
      <c r="I520" s="768"/>
      <c r="J520" s="768"/>
      <c r="K520" s="768"/>
      <c r="L520" s="768"/>
      <c r="M520" s="768"/>
      <c r="N520" s="768"/>
      <c r="O520" s="769"/>
      <c r="P520" s="788" t="s">
        <v>71</v>
      </c>
      <c r="Q520" s="785"/>
      <c r="R520" s="785"/>
      <c r="S520" s="785"/>
      <c r="T520" s="785"/>
      <c r="U520" s="785"/>
      <c r="V520" s="786"/>
      <c r="W520" s="37" t="s">
        <v>69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customHeight="1" x14ac:dyDescent="0.25">
      <c r="A521" s="794" t="s">
        <v>103</v>
      </c>
      <c r="B521" s="768"/>
      <c r="C521" s="768"/>
      <c r="D521" s="768"/>
      <c r="E521" s="768"/>
      <c r="F521" s="768"/>
      <c r="G521" s="768"/>
      <c r="H521" s="768"/>
      <c r="I521" s="768"/>
      <c r="J521" s="768"/>
      <c r="K521" s="768"/>
      <c r="L521" s="768"/>
      <c r="M521" s="768"/>
      <c r="N521" s="768"/>
      <c r="O521" s="768"/>
      <c r="P521" s="768"/>
      <c r="Q521" s="768"/>
      <c r="R521" s="768"/>
      <c r="S521" s="768"/>
      <c r="T521" s="768"/>
      <c r="U521" s="768"/>
      <c r="V521" s="768"/>
      <c r="W521" s="768"/>
      <c r="X521" s="768"/>
      <c r="Y521" s="768"/>
      <c r="Z521" s="768"/>
      <c r="AA521" s="757"/>
      <c r="AB521" s="757"/>
      <c r="AC521" s="757"/>
    </row>
    <row r="522" spans="1:68" ht="27" customHeight="1" x14ac:dyDescent="0.25">
      <c r="A522" s="54" t="s">
        <v>830</v>
      </c>
      <c r="B522" s="54" t="s">
        <v>831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807</v>
      </c>
      <c r="L522" s="32"/>
      <c r="M522" s="33" t="s">
        <v>808</v>
      </c>
      <c r="N522" s="33"/>
      <c r="O522" s="32">
        <v>60</v>
      </c>
      <c r="P522" s="11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71"/>
      <c r="R522" s="771"/>
      <c r="S522" s="771"/>
      <c r="T522" s="772"/>
      <c r="U522" s="34"/>
      <c r="V522" s="34"/>
      <c r="W522" s="35" t="s">
        <v>69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812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67"/>
      <c r="B523" s="768"/>
      <c r="C523" s="768"/>
      <c r="D523" s="768"/>
      <c r="E523" s="768"/>
      <c r="F523" s="768"/>
      <c r="G523" s="768"/>
      <c r="H523" s="768"/>
      <c r="I523" s="768"/>
      <c r="J523" s="768"/>
      <c r="K523" s="768"/>
      <c r="L523" s="768"/>
      <c r="M523" s="768"/>
      <c r="N523" s="768"/>
      <c r="O523" s="769"/>
      <c r="P523" s="788" t="s">
        <v>71</v>
      </c>
      <c r="Q523" s="785"/>
      <c r="R523" s="785"/>
      <c r="S523" s="785"/>
      <c r="T523" s="785"/>
      <c r="U523" s="785"/>
      <c r="V523" s="786"/>
      <c r="W523" s="37" t="s">
        <v>72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68"/>
      <c r="B524" s="768"/>
      <c r="C524" s="768"/>
      <c r="D524" s="768"/>
      <c r="E524" s="768"/>
      <c r="F524" s="768"/>
      <c r="G524" s="768"/>
      <c r="H524" s="768"/>
      <c r="I524" s="768"/>
      <c r="J524" s="768"/>
      <c r="K524" s="768"/>
      <c r="L524" s="768"/>
      <c r="M524" s="768"/>
      <c r="N524" s="768"/>
      <c r="O524" s="769"/>
      <c r="P524" s="788" t="s">
        <v>71</v>
      </c>
      <c r="Q524" s="785"/>
      <c r="R524" s="785"/>
      <c r="S524" s="785"/>
      <c r="T524" s="785"/>
      <c r="U524" s="785"/>
      <c r="V524" s="786"/>
      <c r="W524" s="37" t="s">
        <v>69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94" t="s">
        <v>832</v>
      </c>
      <c r="B525" s="768"/>
      <c r="C525" s="768"/>
      <c r="D525" s="768"/>
      <c r="E525" s="768"/>
      <c r="F525" s="768"/>
      <c r="G525" s="768"/>
      <c r="H525" s="768"/>
      <c r="I525" s="768"/>
      <c r="J525" s="768"/>
      <c r="K525" s="768"/>
      <c r="L525" s="768"/>
      <c r="M525" s="768"/>
      <c r="N525" s="768"/>
      <c r="O525" s="768"/>
      <c r="P525" s="768"/>
      <c r="Q525" s="768"/>
      <c r="R525" s="768"/>
      <c r="S525" s="768"/>
      <c r="T525" s="768"/>
      <c r="U525" s="768"/>
      <c r="V525" s="768"/>
      <c r="W525" s="768"/>
      <c r="X525" s="768"/>
      <c r="Y525" s="768"/>
      <c r="Z525" s="768"/>
      <c r="AA525" s="757"/>
      <c r="AB525" s="757"/>
      <c r="AC525" s="757"/>
    </row>
    <row r="526" spans="1:68" ht="27" customHeight="1" x14ac:dyDescent="0.25">
      <c r="A526" s="54" t="s">
        <v>833</v>
      </c>
      <c r="B526" s="54" t="s">
        <v>834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807</v>
      </c>
      <c r="L526" s="32"/>
      <c r="M526" s="33" t="s">
        <v>808</v>
      </c>
      <c r="N526" s="33"/>
      <c r="O526" s="32">
        <v>60</v>
      </c>
      <c r="P526" s="90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71"/>
      <c r="R526" s="771"/>
      <c r="S526" s="771"/>
      <c r="T526" s="772"/>
      <c r="U526" s="34"/>
      <c r="V526" s="34"/>
      <c r="W526" s="35" t="s">
        <v>69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835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67"/>
      <c r="B527" s="768"/>
      <c r="C527" s="768"/>
      <c r="D527" s="768"/>
      <c r="E527" s="768"/>
      <c r="F527" s="768"/>
      <c r="G527" s="768"/>
      <c r="H527" s="768"/>
      <c r="I527" s="768"/>
      <c r="J527" s="768"/>
      <c r="K527" s="768"/>
      <c r="L527" s="768"/>
      <c r="M527" s="768"/>
      <c r="N527" s="768"/>
      <c r="O527" s="769"/>
      <c r="P527" s="788" t="s">
        <v>71</v>
      </c>
      <c r="Q527" s="785"/>
      <c r="R527" s="785"/>
      <c r="S527" s="785"/>
      <c r="T527" s="785"/>
      <c r="U527" s="785"/>
      <c r="V527" s="786"/>
      <c r="W527" s="37" t="s">
        <v>72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68"/>
      <c r="B528" s="768"/>
      <c r="C528" s="768"/>
      <c r="D528" s="768"/>
      <c r="E528" s="768"/>
      <c r="F528" s="768"/>
      <c r="G528" s="768"/>
      <c r="H528" s="768"/>
      <c r="I528" s="768"/>
      <c r="J528" s="768"/>
      <c r="K528" s="768"/>
      <c r="L528" s="768"/>
      <c r="M528" s="768"/>
      <c r="N528" s="768"/>
      <c r="O528" s="769"/>
      <c r="P528" s="788" t="s">
        <v>71</v>
      </c>
      <c r="Q528" s="785"/>
      <c r="R528" s="785"/>
      <c r="S528" s="785"/>
      <c r="T528" s="785"/>
      <c r="U528" s="785"/>
      <c r="V528" s="786"/>
      <c r="W528" s="37" t="s">
        <v>69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90" t="s">
        <v>836</v>
      </c>
      <c r="B529" s="768"/>
      <c r="C529" s="768"/>
      <c r="D529" s="768"/>
      <c r="E529" s="768"/>
      <c r="F529" s="768"/>
      <c r="G529" s="768"/>
      <c r="H529" s="768"/>
      <c r="I529" s="768"/>
      <c r="J529" s="768"/>
      <c r="K529" s="768"/>
      <c r="L529" s="768"/>
      <c r="M529" s="768"/>
      <c r="N529" s="768"/>
      <c r="O529" s="768"/>
      <c r="P529" s="768"/>
      <c r="Q529" s="768"/>
      <c r="R529" s="768"/>
      <c r="S529" s="768"/>
      <c r="T529" s="768"/>
      <c r="U529" s="768"/>
      <c r="V529" s="768"/>
      <c r="W529" s="768"/>
      <c r="X529" s="768"/>
      <c r="Y529" s="768"/>
      <c r="Z529" s="768"/>
      <c r="AA529" s="756"/>
      <c r="AB529" s="756"/>
      <c r="AC529" s="756"/>
    </row>
    <row r="530" spans="1:68" ht="14.25" customHeight="1" x14ac:dyDescent="0.25">
      <c r="A530" s="794" t="s">
        <v>64</v>
      </c>
      <c r="B530" s="768"/>
      <c r="C530" s="768"/>
      <c r="D530" s="768"/>
      <c r="E530" s="768"/>
      <c r="F530" s="768"/>
      <c r="G530" s="768"/>
      <c r="H530" s="768"/>
      <c r="I530" s="768"/>
      <c r="J530" s="768"/>
      <c r="K530" s="768"/>
      <c r="L530" s="768"/>
      <c r="M530" s="768"/>
      <c r="N530" s="768"/>
      <c r="O530" s="768"/>
      <c r="P530" s="768"/>
      <c r="Q530" s="768"/>
      <c r="R530" s="768"/>
      <c r="S530" s="768"/>
      <c r="T530" s="768"/>
      <c r="U530" s="768"/>
      <c r="V530" s="768"/>
      <c r="W530" s="768"/>
      <c r="X530" s="768"/>
      <c r="Y530" s="768"/>
      <c r="Z530" s="768"/>
      <c r="AA530" s="757"/>
      <c r="AB530" s="757"/>
      <c r="AC530" s="757"/>
    </row>
    <row r="531" spans="1:68" ht="27" customHeight="1" x14ac:dyDescent="0.25">
      <c r="A531" s="54" t="s">
        <v>837</v>
      </c>
      <c r="B531" s="54" t="s">
        <v>838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11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71"/>
      <c r="R531" s="771"/>
      <c r="S531" s="771"/>
      <c r="T531" s="772"/>
      <c r="U531" s="34"/>
      <c r="V531" s="34"/>
      <c r="W531" s="35" t="s">
        <v>69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839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840</v>
      </c>
      <c r="B532" s="54" t="s">
        <v>841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97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71"/>
      <c r="R532" s="771"/>
      <c r="S532" s="771"/>
      <c r="T532" s="772"/>
      <c r="U532" s="34"/>
      <c r="V532" s="34"/>
      <c r="W532" s="35" t="s">
        <v>69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842</v>
      </c>
      <c r="B533" s="54" t="s">
        <v>843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35</v>
      </c>
      <c r="P533" s="9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71"/>
      <c r="R533" s="771"/>
      <c r="S533" s="771"/>
      <c r="T533" s="772"/>
      <c r="U533" s="34"/>
      <c r="V533" s="34"/>
      <c r="W533" s="35" t="s">
        <v>69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844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845</v>
      </c>
      <c r="B534" s="54" t="s">
        <v>846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799" t="s">
        <v>847</v>
      </c>
      <c r="Q534" s="771"/>
      <c r="R534" s="771"/>
      <c r="S534" s="771"/>
      <c r="T534" s="772"/>
      <c r="U534" s="34"/>
      <c r="V534" s="34"/>
      <c r="W534" s="35" t="s">
        <v>69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848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67"/>
      <c r="B535" s="768"/>
      <c r="C535" s="768"/>
      <c r="D535" s="768"/>
      <c r="E535" s="768"/>
      <c r="F535" s="768"/>
      <c r="G535" s="768"/>
      <c r="H535" s="768"/>
      <c r="I535" s="768"/>
      <c r="J535" s="768"/>
      <c r="K535" s="768"/>
      <c r="L535" s="768"/>
      <c r="M535" s="768"/>
      <c r="N535" s="768"/>
      <c r="O535" s="769"/>
      <c r="P535" s="788" t="s">
        <v>71</v>
      </c>
      <c r="Q535" s="785"/>
      <c r="R535" s="785"/>
      <c r="S535" s="785"/>
      <c r="T535" s="785"/>
      <c r="U535" s="785"/>
      <c r="V535" s="786"/>
      <c r="W535" s="37" t="s">
        <v>72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68"/>
      <c r="B536" s="768"/>
      <c r="C536" s="768"/>
      <c r="D536" s="768"/>
      <c r="E536" s="768"/>
      <c r="F536" s="768"/>
      <c r="G536" s="768"/>
      <c r="H536" s="768"/>
      <c r="I536" s="768"/>
      <c r="J536" s="768"/>
      <c r="K536" s="768"/>
      <c r="L536" s="768"/>
      <c r="M536" s="768"/>
      <c r="N536" s="768"/>
      <c r="O536" s="769"/>
      <c r="P536" s="788" t="s">
        <v>71</v>
      </c>
      <c r="Q536" s="785"/>
      <c r="R536" s="785"/>
      <c r="S536" s="785"/>
      <c r="T536" s="785"/>
      <c r="U536" s="785"/>
      <c r="V536" s="786"/>
      <c r="W536" s="37" t="s">
        <v>69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90" t="s">
        <v>849</v>
      </c>
      <c r="B537" s="768"/>
      <c r="C537" s="768"/>
      <c r="D537" s="768"/>
      <c r="E537" s="768"/>
      <c r="F537" s="768"/>
      <c r="G537" s="768"/>
      <c r="H537" s="768"/>
      <c r="I537" s="768"/>
      <c r="J537" s="768"/>
      <c r="K537" s="768"/>
      <c r="L537" s="768"/>
      <c r="M537" s="768"/>
      <c r="N537" s="768"/>
      <c r="O537" s="768"/>
      <c r="P537" s="768"/>
      <c r="Q537" s="768"/>
      <c r="R537" s="768"/>
      <c r="S537" s="768"/>
      <c r="T537" s="768"/>
      <c r="U537" s="768"/>
      <c r="V537" s="768"/>
      <c r="W537" s="768"/>
      <c r="X537" s="768"/>
      <c r="Y537" s="768"/>
      <c r="Z537" s="768"/>
      <c r="AA537" s="756"/>
      <c r="AB537" s="756"/>
      <c r="AC537" s="756"/>
    </row>
    <row r="538" spans="1:68" ht="14.25" customHeight="1" x14ac:dyDescent="0.25">
      <c r="A538" s="794" t="s">
        <v>64</v>
      </c>
      <c r="B538" s="768"/>
      <c r="C538" s="768"/>
      <c r="D538" s="768"/>
      <c r="E538" s="768"/>
      <c r="F538" s="768"/>
      <c r="G538" s="768"/>
      <c r="H538" s="768"/>
      <c r="I538" s="768"/>
      <c r="J538" s="768"/>
      <c r="K538" s="768"/>
      <c r="L538" s="768"/>
      <c r="M538" s="768"/>
      <c r="N538" s="768"/>
      <c r="O538" s="768"/>
      <c r="P538" s="768"/>
      <c r="Q538" s="768"/>
      <c r="R538" s="768"/>
      <c r="S538" s="768"/>
      <c r="T538" s="768"/>
      <c r="U538" s="768"/>
      <c r="V538" s="768"/>
      <c r="W538" s="768"/>
      <c r="X538" s="768"/>
      <c r="Y538" s="768"/>
      <c r="Z538" s="768"/>
      <c r="AA538" s="757"/>
      <c r="AB538" s="757"/>
      <c r="AC538" s="757"/>
    </row>
    <row r="539" spans="1:68" ht="27" customHeight="1" x14ac:dyDescent="0.25">
      <c r="A539" s="54" t="s">
        <v>850</v>
      </c>
      <c r="B539" s="54" t="s">
        <v>851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76</v>
      </c>
      <c r="L539" s="32"/>
      <c r="M539" s="33" t="s">
        <v>68</v>
      </c>
      <c r="N539" s="33"/>
      <c r="O539" s="32">
        <v>40</v>
      </c>
      <c r="P539" s="113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71"/>
      <c r="R539" s="771"/>
      <c r="S539" s="771"/>
      <c r="T539" s="772"/>
      <c r="U539" s="34"/>
      <c r="V539" s="34"/>
      <c r="W539" s="35" t="s">
        <v>69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852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67"/>
      <c r="B540" s="768"/>
      <c r="C540" s="768"/>
      <c r="D540" s="768"/>
      <c r="E540" s="768"/>
      <c r="F540" s="768"/>
      <c r="G540" s="768"/>
      <c r="H540" s="768"/>
      <c r="I540" s="768"/>
      <c r="J540" s="768"/>
      <c r="K540" s="768"/>
      <c r="L540" s="768"/>
      <c r="M540" s="768"/>
      <c r="N540" s="768"/>
      <c r="O540" s="769"/>
      <c r="P540" s="788" t="s">
        <v>71</v>
      </c>
      <c r="Q540" s="785"/>
      <c r="R540" s="785"/>
      <c r="S540" s="785"/>
      <c r="T540" s="785"/>
      <c r="U540" s="785"/>
      <c r="V540" s="786"/>
      <c r="W540" s="37" t="s">
        <v>72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68"/>
      <c r="B541" s="768"/>
      <c r="C541" s="768"/>
      <c r="D541" s="768"/>
      <c r="E541" s="768"/>
      <c r="F541" s="768"/>
      <c r="G541" s="768"/>
      <c r="H541" s="768"/>
      <c r="I541" s="768"/>
      <c r="J541" s="768"/>
      <c r="K541" s="768"/>
      <c r="L541" s="768"/>
      <c r="M541" s="768"/>
      <c r="N541" s="768"/>
      <c r="O541" s="769"/>
      <c r="P541" s="788" t="s">
        <v>71</v>
      </c>
      <c r="Q541" s="785"/>
      <c r="R541" s="785"/>
      <c r="S541" s="785"/>
      <c r="T541" s="785"/>
      <c r="U541" s="785"/>
      <c r="V541" s="786"/>
      <c r="W541" s="37" t="s">
        <v>69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965" t="s">
        <v>853</v>
      </c>
      <c r="B542" s="966"/>
      <c r="C542" s="966"/>
      <c r="D542" s="966"/>
      <c r="E542" s="966"/>
      <c r="F542" s="966"/>
      <c r="G542" s="966"/>
      <c r="H542" s="966"/>
      <c r="I542" s="966"/>
      <c r="J542" s="966"/>
      <c r="K542" s="966"/>
      <c r="L542" s="966"/>
      <c r="M542" s="966"/>
      <c r="N542" s="966"/>
      <c r="O542" s="966"/>
      <c r="P542" s="966"/>
      <c r="Q542" s="966"/>
      <c r="R542" s="966"/>
      <c r="S542" s="966"/>
      <c r="T542" s="966"/>
      <c r="U542" s="966"/>
      <c r="V542" s="966"/>
      <c r="W542" s="966"/>
      <c r="X542" s="966"/>
      <c r="Y542" s="966"/>
      <c r="Z542" s="966"/>
      <c r="AA542" s="48"/>
      <c r="AB542" s="48"/>
      <c r="AC542" s="48"/>
    </row>
    <row r="543" spans="1:68" ht="16.5" customHeight="1" x14ac:dyDescent="0.25">
      <c r="A543" s="790" t="s">
        <v>853</v>
      </c>
      <c r="B543" s="768"/>
      <c r="C543" s="768"/>
      <c r="D543" s="768"/>
      <c r="E543" s="768"/>
      <c r="F543" s="768"/>
      <c r="G543" s="768"/>
      <c r="H543" s="768"/>
      <c r="I543" s="768"/>
      <c r="J543" s="768"/>
      <c r="K543" s="768"/>
      <c r="L543" s="768"/>
      <c r="M543" s="768"/>
      <c r="N543" s="768"/>
      <c r="O543" s="768"/>
      <c r="P543" s="768"/>
      <c r="Q543" s="768"/>
      <c r="R543" s="768"/>
      <c r="S543" s="768"/>
      <c r="T543" s="768"/>
      <c r="U543" s="768"/>
      <c r="V543" s="768"/>
      <c r="W543" s="768"/>
      <c r="X543" s="768"/>
      <c r="Y543" s="768"/>
      <c r="Z543" s="768"/>
      <c r="AA543" s="756"/>
      <c r="AB543" s="756"/>
      <c r="AC543" s="756"/>
    </row>
    <row r="544" spans="1:68" ht="14.25" customHeight="1" x14ac:dyDescent="0.25">
      <c r="A544" s="794" t="s">
        <v>114</v>
      </c>
      <c r="B544" s="768"/>
      <c r="C544" s="768"/>
      <c r="D544" s="768"/>
      <c r="E544" s="768"/>
      <c r="F544" s="768"/>
      <c r="G544" s="768"/>
      <c r="H544" s="768"/>
      <c r="I544" s="768"/>
      <c r="J544" s="768"/>
      <c r="K544" s="768"/>
      <c r="L544" s="768"/>
      <c r="M544" s="768"/>
      <c r="N544" s="768"/>
      <c r="O544" s="768"/>
      <c r="P544" s="768"/>
      <c r="Q544" s="768"/>
      <c r="R544" s="768"/>
      <c r="S544" s="768"/>
      <c r="T544" s="768"/>
      <c r="U544" s="768"/>
      <c r="V544" s="768"/>
      <c r="W544" s="768"/>
      <c r="X544" s="768"/>
      <c r="Y544" s="768"/>
      <c r="Z544" s="768"/>
      <c r="AA544" s="757"/>
      <c r="AB544" s="757"/>
      <c r="AC544" s="757"/>
    </row>
    <row r="545" spans="1:68" ht="27" customHeight="1" x14ac:dyDescent="0.25">
      <c r="A545" s="54" t="s">
        <v>854</v>
      </c>
      <c r="B545" s="54" t="s">
        <v>855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10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71"/>
      <c r="R545" s="771"/>
      <c r="S545" s="771"/>
      <c r="T545" s="772"/>
      <c r="U545" s="34"/>
      <c r="V545" s="34"/>
      <c r="W545" s="35" t="s">
        <v>69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122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856</v>
      </c>
      <c r="B546" s="54" t="s">
        <v>857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71"/>
      <c r="R546" s="771"/>
      <c r="S546" s="771"/>
      <c r="T546" s="772"/>
      <c r="U546" s="34"/>
      <c r="V546" s="34"/>
      <c r="W546" s="35" t="s">
        <v>69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858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859</v>
      </c>
      <c r="B547" s="54" t="s">
        <v>860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117</v>
      </c>
      <c r="L547" s="32"/>
      <c r="M547" s="33" t="s">
        <v>118</v>
      </c>
      <c r="N547" s="33"/>
      <c r="O547" s="32">
        <v>60</v>
      </c>
      <c r="P547" s="8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71"/>
      <c r="R547" s="771"/>
      <c r="S547" s="771"/>
      <c r="T547" s="772"/>
      <c r="U547" s="34"/>
      <c r="V547" s="34"/>
      <c r="W547" s="35" t="s">
        <v>69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861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117</v>
      </c>
      <c r="L548" s="32"/>
      <c r="M548" s="33" t="s">
        <v>118</v>
      </c>
      <c r="N548" s="33"/>
      <c r="O548" s="32">
        <v>60</v>
      </c>
      <c r="P548" s="108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71"/>
      <c r="R548" s="771"/>
      <c r="S548" s="771"/>
      <c r="T548" s="772"/>
      <c r="U548" s="34"/>
      <c r="V548" s="34"/>
      <c r="W548" s="35" t="s">
        <v>69</v>
      </c>
      <c r="X548" s="761">
        <v>0</v>
      </c>
      <c r="Y548" s="762">
        <f t="shared" si="94"/>
        <v>0</v>
      </c>
      <c r="Z548" s="36" t="str">
        <f t="shared" si="95"/>
        <v/>
      </c>
      <c r="AA548" s="56"/>
      <c r="AB548" s="57"/>
      <c r="AC548" s="633" t="s">
        <v>864</v>
      </c>
      <c r="AG548" s="64"/>
      <c r="AJ548" s="68"/>
      <c r="AK548" s="68">
        <v>0</v>
      </c>
      <c r="BB548" s="63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16.5" customHeight="1" x14ac:dyDescent="0.25">
      <c r="A549" s="54" t="s">
        <v>865</v>
      </c>
      <c r="B549" s="54" t="s">
        <v>866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117</v>
      </c>
      <c r="L549" s="32"/>
      <c r="M549" s="33" t="s">
        <v>121</v>
      </c>
      <c r="N549" s="33"/>
      <c r="O549" s="32">
        <v>60</v>
      </c>
      <c r="P549" s="11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71"/>
      <c r="R549" s="771"/>
      <c r="S549" s="771"/>
      <c r="T549" s="772"/>
      <c r="U549" s="34"/>
      <c r="V549" s="34"/>
      <c r="W549" s="35" t="s">
        <v>69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867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117</v>
      </c>
      <c r="L550" s="32"/>
      <c r="M550" s="33" t="s">
        <v>121</v>
      </c>
      <c r="N550" s="33"/>
      <c r="O550" s="32">
        <v>60</v>
      </c>
      <c r="P550" s="11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71"/>
      <c r="R550" s="771"/>
      <c r="S550" s="771"/>
      <c r="T550" s="772"/>
      <c r="U550" s="34"/>
      <c r="V550" s="34"/>
      <c r="W550" s="35" t="s">
        <v>69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870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871</v>
      </c>
      <c r="B551" s="54" t="s">
        <v>872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60</v>
      </c>
      <c r="P551" s="9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71"/>
      <c r="R551" s="771"/>
      <c r="S551" s="771"/>
      <c r="T551" s="772"/>
      <c r="U551" s="34"/>
      <c r="V551" s="34"/>
      <c r="W551" s="35" t="s">
        <v>69</v>
      </c>
      <c r="X551" s="761">
        <v>24</v>
      </c>
      <c r="Y551" s="762">
        <f t="shared" si="94"/>
        <v>25.2</v>
      </c>
      <c r="Z551" s="36">
        <f>IFERROR(IF(Y551=0,"",ROUNDUP(Y551/H551,0)*0.00902),"")</f>
        <v>6.3140000000000002E-2</v>
      </c>
      <c r="AA551" s="56"/>
      <c r="AB551" s="57"/>
      <c r="AC551" s="639" t="s">
        <v>122</v>
      </c>
      <c r="AG551" s="64"/>
      <c r="AJ551" s="68"/>
      <c r="AK551" s="68">
        <v>0</v>
      </c>
      <c r="BB551" s="640" t="s">
        <v>1</v>
      </c>
      <c r="BM551" s="64">
        <f t="shared" si="96"/>
        <v>25.4</v>
      </c>
      <c r="BN551" s="64">
        <f t="shared" si="97"/>
        <v>26.669999999999998</v>
      </c>
      <c r="BO551" s="64">
        <f t="shared" si="98"/>
        <v>5.0505050505050504E-2</v>
      </c>
      <c r="BP551" s="64">
        <f t="shared" si="99"/>
        <v>5.3030303030303032E-2</v>
      </c>
    </row>
    <row r="552" spans="1:68" ht="27" customHeight="1" x14ac:dyDescent="0.25">
      <c r="A552" s="54" t="s">
        <v>871</v>
      </c>
      <c r="B552" s="54" t="s">
        <v>873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76</v>
      </c>
      <c r="L552" s="32"/>
      <c r="M552" s="33" t="s">
        <v>118</v>
      </c>
      <c r="N552" s="33"/>
      <c r="O552" s="32">
        <v>60</v>
      </c>
      <c r="P552" s="1187" t="s">
        <v>874</v>
      </c>
      <c r="Q552" s="771"/>
      <c r="R552" s="771"/>
      <c r="S552" s="771"/>
      <c r="T552" s="772"/>
      <c r="U552" s="34"/>
      <c r="V552" s="34"/>
      <c r="W552" s="35" t="s">
        <v>69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122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875</v>
      </c>
      <c r="B553" s="54" t="s">
        <v>876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76</v>
      </c>
      <c r="L553" s="32"/>
      <c r="M553" s="33" t="s">
        <v>118</v>
      </c>
      <c r="N553" s="33"/>
      <c r="O553" s="32">
        <v>60</v>
      </c>
      <c r="P553" s="1126" t="s">
        <v>877</v>
      </c>
      <c r="Q553" s="771"/>
      <c r="R553" s="771"/>
      <c r="S553" s="771"/>
      <c r="T553" s="772"/>
      <c r="U553" s="34"/>
      <c r="V553" s="34"/>
      <c r="W553" s="35" t="s">
        <v>69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858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878</v>
      </c>
      <c r="B554" s="54" t="s">
        <v>879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76</v>
      </c>
      <c r="L554" s="32"/>
      <c r="M554" s="33" t="s">
        <v>118</v>
      </c>
      <c r="N554" s="33"/>
      <c r="O554" s="32">
        <v>60</v>
      </c>
      <c r="P554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71"/>
      <c r="R554" s="771"/>
      <c r="S554" s="771"/>
      <c r="T554" s="772"/>
      <c r="U554" s="34"/>
      <c r="V554" s="34"/>
      <c r="W554" s="35" t="s">
        <v>69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864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878</v>
      </c>
      <c r="B555" s="54" t="s">
        <v>880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60</v>
      </c>
      <c r="P555" s="905" t="s">
        <v>881</v>
      </c>
      <c r="Q555" s="771"/>
      <c r="R555" s="771"/>
      <c r="S555" s="771"/>
      <c r="T555" s="772"/>
      <c r="U555" s="34"/>
      <c r="V555" s="34"/>
      <c r="W555" s="35" t="s">
        <v>69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864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67"/>
      <c r="B556" s="768"/>
      <c r="C556" s="768"/>
      <c r="D556" s="768"/>
      <c r="E556" s="768"/>
      <c r="F556" s="768"/>
      <c r="G556" s="768"/>
      <c r="H556" s="768"/>
      <c r="I556" s="768"/>
      <c r="J556" s="768"/>
      <c r="K556" s="768"/>
      <c r="L556" s="768"/>
      <c r="M556" s="768"/>
      <c r="N556" s="768"/>
      <c r="O556" s="769"/>
      <c r="P556" s="788" t="s">
        <v>71</v>
      </c>
      <c r="Q556" s="785"/>
      <c r="R556" s="785"/>
      <c r="S556" s="785"/>
      <c r="T556" s="785"/>
      <c r="U556" s="785"/>
      <c r="V556" s="786"/>
      <c r="W556" s="37" t="s">
        <v>72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6.6666666666666661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7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6.3140000000000002E-2</v>
      </c>
      <c r="AA556" s="764"/>
      <c r="AB556" s="764"/>
      <c r="AC556" s="764"/>
    </row>
    <row r="557" spans="1:68" x14ac:dyDescent="0.2">
      <c r="A557" s="768"/>
      <c r="B557" s="768"/>
      <c r="C557" s="768"/>
      <c r="D557" s="768"/>
      <c r="E557" s="768"/>
      <c r="F557" s="768"/>
      <c r="G557" s="768"/>
      <c r="H557" s="768"/>
      <c r="I557" s="768"/>
      <c r="J557" s="768"/>
      <c r="K557" s="768"/>
      <c r="L557" s="768"/>
      <c r="M557" s="768"/>
      <c r="N557" s="768"/>
      <c r="O557" s="769"/>
      <c r="P557" s="788" t="s">
        <v>71</v>
      </c>
      <c r="Q557" s="785"/>
      <c r="R557" s="785"/>
      <c r="S557" s="785"/>
      <c r="T557" s="785"/>
      <c r="U557" s="785"/>
      <c r="V557" s="786"/>
      <c r="W557" s="37" t="s">
        <v>69</v>
      </c>
      <c r="X557" s="763">
        <f>IFERROR(SUM(X545:X555),"0")</f>
        <v>24</v>
      </c>
      <c r="Y557" s="763">
        <f>IFERROR(SUM(Y545:Y555),"0")</f>
        <v>25.2</v>
      </c>
      <c r="Z557" s="37"/>
      <c r="AA557" s="764"/>
      <c r="AB557" s="764"/>
      <c r="AC557" s="764"/>
    </row>
    <row r="558" spans="1:68" ht="14.25" customHeight="1" x14ac:dyDescent="0.25">
      <c r="A558" s="794" t="s">
        <v>168</v>
      </c>
      <c r="B558" s="768"/>
      <c r="C558" s="768"/>
      <c r="D558" s="768"/>
      <c r="E558" s="768"/>
      <c r="F558" s="768"/>
      <c r="G558" s="768"/>
      <c r="H558" s="768"/>
      <c r="I558" s="768"/>
      <c r="J558" s="768"/>
      <c r="K558" s="768"/>
      <c r="L558" s="768"/>
      <c r="M558" s="768"/>
      <c r="N558" s="768"/>
      <c r="O558" s="768"/>
      <c r="P558" s="768"/>
      <c r="Q558" s="768"/>
      <c r="R558" s="768"/>
      <c r="S558" s="768"/>
      <c r="T558" s="768"/>
      <c r="U558" s="768"/>
      <c r="V558" s="768"/>
      <c r="W558" s="768"/>
      <c r="X558" s="768"/>
      <c r="Y558" s="768"/>
      <c r="Z558" s="768"/>
      <c r="AA558" s="757"/>
      <c r="AB558" s="757"/>
      <c r="AC558" s="757"/>
    </row>
    <row r="559" spans="1:68" ht="16.5" customHeight="1" x14ac:dyDescent="0.25">
      <c r="A559" s="54" t="s">
        <v>882</v>
      </c>
      <c r="B559" s="54" t="s">
        <v>883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117</v>
      </c>
      <c r="L559" s="32"/>
      <c r="M559" s="33" t="s">
        <v>118</v>
      </c>
      <c r="N559" s="33"/>
      <c r="O559" s="32">
        <v>55</v>
      </c>
      <c r="P559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71"/>
      <c r="R559" s="771"/>
      <c r="S559" s="771"/>
      <c r="T559" s="772"/>
      <c r="U559" s="34"/>
      <c r="V559" s="34"/>
      <c r="W559" s="35" t="s">
        <v>69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884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885</v>
      </c>
      <c r="B560" s="54" t="s">
        <v>886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55</v>
      </c>
      <c r="P560" s="8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71"/>
      <c r="R560" s="771"/>
      <c r="S560" s="771"/>
      <c r="T560" s="772"/>
      <c r="U560" s="34"/>
      <c r="V560" s="34"/>
      <c r="W560" s="35" t="s">
        <v>69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884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885</v>
      </c>
      <c r="B561" s="54" t="s">
        <v>887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55</v>
      </c>
      <c r="P561" s="961" t="s">
        <v>888</v>
      </c>
      <c r="Q561" s="771"/>
      <c r="R561" s="771"/>
      <c r="S561" s="771"/>
      <c r="T561" s="772"/>
      <c r="U561" s="34"/>
      <c r="V561" s="34"/>
      <c r="W561" s="35" t="s">
        <v>69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884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67"/>
      <c r="B562" s="768"/>
      <c r="C562" s="768"/>
      <c r="D562" s="768"/>
      <c r="E562" s="768"/>
      <c r="F562" s="768"/>
      <c r="G562" s="768"/>
      <c r="H562" s="768"/>
      <c r="I562" s="768"/>
      <c r="J562" s="768"/>
      <c r="K562" s="768"/>
      <c r="L562" s="768"/>
      <c r="M562" s="768"/>
      <c r="N562" s="768"/>
      <c r="O562" s="769"/>
      <c r="P562" s="788" t="s">
        <v>71</v>
      </c>
      <c r="Q562" s="785"/>
      <c r="R562" s="785"/>
      <c r="S562" s="785"/>
      <c r="T562" s="785"/>
      <c r="U562" s="785"/>
      <c r="V562" s="786"/>
      <c r="W562" s="37" t="s">
        <v>72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x14ac:dyDescent="0.2">
      <c r="A563" s="768"/>
      <c r="B563" s="768"/>
      <c r="C563" s="768"/>
      <c r="D563" s="768"/>
      <c r="E563" s="768"/>
      <c r="F563" s="768"/>
      <c r="G563" s="768"/>
      <c r="H563" s="768"/>
      <c r="I563" s="768"/>
      <c r="J563" s="768"/>
      <c r="K563" s="768"/>
      <c r="L563" s="768"/>
      <c r="M563" s="768"/>
      <c r="N563" s="768"/>
      <c r="O563" s="769"/>
      <c r="P563" s="788" t="s">
        <v>71</v>
      </c>
      <c r="Q563" s="785"/>
      <c r="R563" s="785"/>
      <c r="S563" s="785"/>
      <c r="T563" s="785"/>
      <c r="U563" s="785"/>
      <c r="V563" s="786"/>
      <c r="W563" s="37" t="s">
        <v>69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customHeight="1" x14ac:dyDescent="0.25">
      <c r="A564" s="794" t="s">
        <v>64</v>
      </c>
      <c r="B564" s="768"/>
      <c r="C564" s="768"/>
      <c r="D564" s="768"/>
      <c r="E564" s="768"/>
      <c r="F564" s="768"/>
      <c r="G564" s="768"/>
      <c r="H564" s="768"/>
      <c r="I564" s="768"/>
      <c r="J564" s="768"/>
      <c r="K564" s="768"/>
      <c r="L564" s="768"/>
      <c r="M564" s="768"/>
      <c r="N564" s="768"/>
      <c r="O564" s="768"/>
      <c r="P564" s="768"/>
      <c r="Q564" s="768"/>
      <c r="R564" s="768"/>
      <c r="S564" s="768"/>
      <c r="T564" s="768"/>
      <c r="U564" s="768"/>
      <c r="V564" s="768"/>
      <c r="W564" s="768"/>
      <c r="X564" s="768"/>
      <c r="Y564" s="768"/>
      <c r="Z564" s="768"/>
      <c r="AA564" s="757"/>
      <c r="AB564" s="757"/>
      <c r="AC564" s="757"/>
    </row>
    <row r="565" spans="1:68" ht="27" customHeight="1" x14ac:dyDescent="0.25">
      <c r="A565" s="54" t="s">
        <v>889</v>
      </c>
      <c r="B565" s="54" t="s">
        <v>890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117</v>
      </c>
      <c r="L565" s="32"/>
      <c r="M565" s="33" t="s">
        <v>118</v>
      </c>
      <c r="N565" s="33"/>
      <c r="O565" s="32">
        <v>60</v>
      </c>
      <c r="P565" s="11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71"/>
      <c r="R565" s="771"/>
      <c r="S565" s="771"/>
      <c r="T565" s="772"/>
      <c r="U565" s="34"/>
      <c r="V565" s="34"/>
      <c r="W565" s="35" t="s">
        <v>69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891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customHeight="1" x14ac:dyDescent="0.25">
      <c r="A566" s="54" t="s">
        <v>892</v>
      </c>
      <c r="B566" s="54" t="s">
        <v>893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117</v>
      </c>
      <c r="L566" s="32"/>
      <c r="M566" s="33" t="s">
        <v>68</v>
      </c>
      <c r="N566" s="33"/>
      <c r="O566" s="32">
        <v>60</v>
      </c>
      <c r="P566" s="9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71"/>
      <c r="R566" s="771"/>
      <c r="S566" s="771"/>
      <c r="T566" s="772"/>
      <c r="U566" s="34"/>
      <c r="V566" s="34"/>
      <c r="W566" s="35" t="s">
        <v>69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894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895</v>
      </c>
      <c r="B567" s="54" t="s">
        <v>896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117</v>
      </c>
      <c r="L567" s="32"/>
      <c r="M567" s="33" t="s">
        <v>68</v>
      </c>
      <c r="N567" s="33"/>
      <c r="O567" s="32">
        <v>60</v>
      </c>
      <c r="P567" s="9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1"/>
      <c r="R567" s="771"/>
      <c r="S567" s="771"/>
      <c r="T567" s="772"/>
      <c r="U567" s="34"/>
      <c r="V567" s="34"/>
      <c r="W567" s="35" t="s">
        <v>69</v>
      </c>
      <c r="X567" s="761">
        <v>0</v>
      </c>
      <c r="Y567" s="762">
        <f t="shared" si="100"/>
        <v>0</v>
      </c>
      <c r="Z567" s="36" t="str">
        <f>IFERROR(IF(Y567=0,"",ROUNDUP(Y567/H567,0)*0.01196),"")</f>
        <v/>
      </c>
      <c r="AA567" s="56"/>
      <c r="AB567" s="57"/>
      <c r="AC567" s="659" t="s">
        <v>897</v>
      </c>
      <c r="AG567" s="64"/>
      <c r="AJ567" s="68"/>
      <c r="AK567" s="68">
        <v>0</v>
      </c>
      <c r="BB567" s="660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4301031383</v>
      </c>
      <c r="D568" s="765">
        <v>4680115882072</v>
      </c>
      <c r="E568" s="766"/>
      <c r="F568" s="760">
        <v>0.6</v>
      </c>
      <c r="G568" s="32">
        <v>8</v>
      </c>
      <c r="H568" s="760">
        <v>4.8</v>
      </c>
      <c r="I568" s="760">
        <v>6.96</v>
      </c>
      <c r="J568" s="32">
        <v>120</v>
      </c>
      <c r="K568" s="32" t="s">
        <v>76</v>
      </c>
      <c r="L568" s="32"/>
      <c r="M568" s="33" t="s">
        <v>118</v>
      </c>
      <c r="N568" s="33"/>
      <c r="O568" s="32">
        <v>60</v>
      </c>
      <c r="P568" s="815" t="s">
        <v>900</v>
      </c>
      <c r="Q568" s="771"/>
      <c r="R568" s="771"/>
      <c r="S568" s="771"/>
      <c r="T568" s="772"/>
      <c r="U568" s="34"/>
      <c r="V568" s="34"/>
      <c r="W568" s="35" t="s">
        <v>69</v>
      </c>
      <c r="X568" s="761">
        <v>0</v>
      </c>
      <c r="Y568" s="762">
        <f t="shared" si="100"/>
        <v>0</v>
      </c>
      <c r="Z568" s="36" t="str">
        <f>IFERROR(IF(Y568=0,"",ROUNDUP(Y568/H568,0)*0.00937),"")</f>
        <v/>
      </c>
      <c r="AA568" s="56"/>
      <c r="AB568" s="57"/>
      <c r="AC568" s="661" t="s">
        <v>901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4301031249</v>
      </c>
      <c r="D569" s="765">
        <v>4680115882072</v>
      </c>
      <c r="E569" s="766"/>
      <c r="F569" s="760">
        <v>0.6</v>
      </c>
      <c r="G569" s="32">
        <v>6</v>
      </c>
      <c r="H569" s="760">
        <v>3.6</v>
      </c>
      <c r="I569" s="760">
        <v>3.81</v>
      </c>
      <c r="J569" s="32">
        <v>132</v>
      </c>
      <c r="K569" s="32" t="s">
        <v>76</v>
      </c>
      <c r="L569" s="32"/>
      <c r="M569" s="33" t="s">
        <v>118</v>
      </c>
      <c r="N569" s="33"/>
      <c r="O569" s="32">
        <v>60</v>
      </c>
      <c r="P569" s="9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1"/>
      <c r="R569" s="771"/>
      <c r="S569" s="771"/>
      <c r="T569" s="772"/>
      <c r="U569" s="34"/>
      <c r="V569" s="34"/>
      <c r="W569" s="35" t="s">
        <v>69</v>
      </c>
      <c r="X569" s="761">
        <v>0</v>
      </c>
      <c r="Y569" s="762">
        <f t="shared" si="100"/>
        <v>0</v>
      </c>
      <c r="Z569" s="36" t="str">
        <f>IFERROR(IF(Y569=0,"",ROUNDUP(Y569/H569,0)*0.00902),"")</f>
        <v/>
      </c>
      <c r="AA569" s="56"/>
      <c r="AB569" s="57"/>
      <c r="AC569" s="663" t="s">
        <v>901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903</v>
      </c>
      <c r="B570" s="54" t="s">
        <v>904</v>
      </c>
      <c r="C570" s="31">
        <v>4301031385</v>
      </c>
      <c r="D570" s="765">
        <v>4680115882102</v>
      </c>
      <c r="E570" s="766"/>
      <c r="F570" s="760">
        <v>0.6</v>
      </c>
      <c r="G570" s="32">
        <v>8</v>
      </c>
      <c r="H570" s="760">
        <v>4.8</v>
      </c>
      <c r="I570" s="760">
        <v>6.69</v>
      </c>
      <c r="J570" s="32">
        <v>120</v>
      </c>
      <c r="K570" s="32" t="s">
        <v>76</v>
      </c>
      <c r="L570" s="32"/>
      <c r="M570" s="33" t="s">
        <v>68</v>
      </c>
      <c r="N570" s="33"/>
      <c r="O570" s="32">
        <v>60</v>
      </c>
      <c r="P570" s="1144" t="s">
        <v>905</v>
      </c>
      <c r="Q570" s="771"/>
      <c r="R570" s="771"/>
      <c r="S570" s="771"/>
      <c r="T570" s="772"/>
      <c r="U570" s="34"/>
      <c r="V570" s="34"/>
      <c r="W570" s="35" t="s">
        <v>69</v>
      </c>
      <c r="X570" s="761">
        <v>0</v>
      </c>
      <c r="Y570" s="762">
        <f t="shared" si="100"/>
        <v>0</v>
      </c>
      <c r="Z570" s="36" t="str">
        <f>IFERROR(IF(Y570=0,"",ROUNDUP(Y570/H570,0)*0.00937),"")</f>
        <v/>
      </c>
      <c r="AA570" s="56"/>
      <c r="AB570" s="57"/>
      <c r="AC570" s="665" t="s">
        <v>906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903</v>
      </c>
      <c r="B571" s="54" t="s">
        <v>907</v>
      </c>
      <c r="C571" s="31">
        <v>4301031251</v>
      </c>
      <c r="D571" s="765">
        <v>4680115882102</v>
      </c>
      <c r="E571" s="766"/>
      <c r="F571" s="760">
        <v>0.6</v>
      </c>
      <c r="G571" s="32">
        <v>6</v>
      </c>
      <c r="H571" s="760">
        <v>3.6</v>
      </c>
      <c r="I571" s="760">
        <v>3.81</v>
      </c>
      <c r="J571" s="32">
        <v>132</v>
      </c>
      <c r="K571" s="32" t="s">
        <v>76</v>
      </c>
      <c r="L571" s="32"/>
      <c r="M571" s="33" t="s">
        <v>68</v>
      </c>
      <c r="N571" s="33"/>
      <c r="O571" s="32">
        <v>60</v>
      </c>
      <c r="P571" s="11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1"/>
      <c r="R571" s="771"/>
      <c r="S571" s="771"/>
      <c r="T571" s="772"/>
      <c r="U571" s="34"/>
      <c r="V571" s="34"/>
      <c r="W571" s="35" t="s">
        <v>69</v>
      </c>
      <c r="X571" s="761">
        <v>0</v>
      </c>
      <c r="Y571" s="762">
        <f t="shared" si="100"/>
        <v>0</v>
      </c>
      <c r="Z571" s="36" t="str">
        <f>IFERROR(IF(Y571=0,"",ROUNDUP(Y571/H571,0)*0.00902),"")</f>
        <v/>
      </c>
      <c r="AA571" s="56"/>
      <c r="AB571" s="57"/>
      <c r="AC571" s="667" t="s">
        <v>894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908</v>
      </c>
      <c r="B572" s="54" t="s">
        <v>909</v>
      </c>
      <c r="C572" s="31">
        <v>4301031384</v>
      </c>
      <c r="D572" s="765">
        <v>4680115882096</v>
      </c>
      <c r="E572" s="766"/>
      <c r="F572" s="760">
        <v>0.6</v>
      </c>
      <c r="G572" s="32">
        <v>8</v>
      </c>
      <c r="H572" s="760">
        <v>4.8</v>
      </c>
      <c r="I572" s="760">
        <v>6.69</v>
      </c>
      <c r="J572" s="32">
        <v>120</v>
      </c>
      <c r="K572" s="32" t="s">
        <v>76</v>
      </c>
      <c r="L572" s="32"/>
      <c r="M572" s="33" t="s">
        <v>68</v>
      </c>
      <c r="N572" s="33"/>
      <c r="O572" s="32">
        <v>60</v>
      </c>
      <c r="P572" s="1121" t="s">
        <v>910</v>
      </c>
      <c r="Q572" s="771"/>
      <c r="R572" s="771"/>
      <c r="S572" s="771"/>
      <c r="T572" s="772"/>
      <c r="U572" s="34"/>
      <c r="V572" s="34"/>
      <c r="W572" s="35" t="s">
        <v>69</v>
      </c>
      <c r="X572" s="761">
        <v>0</v>
      </c>
      <c r="Y572" s="762">
        <f t="shared" si="100"/>
        <v>0</v>
      </c>
      <c r="Z572" s="36" t="str">
        <f>IFERROR(IF(Y572=0,"",ROUNDUP(Y572/H572,0)*0.00937),"")</f>
        <v/>
      </c>
      <c r="AA572" s="56"/>
      <c r="AB572" s="57"/>
      <c r="AC572" s="669" t="s">
        <v>911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908</v>
      </c>
      <c r="B573" s="54" t="s">
        <v>912</v>
      </c>
      <c r="C573" s="31">
        <v>4301031253</v>
      </c>
      <c r="D573" s="765">
        <v>4680115882096</v>
      </c>
      <c r="E573" s="766"/>
      <c r="F573" s="760">
        <v>0.6</v>
      </c>
      <c r="G573" s="32">
        <v>6</v>
      </c>
      <c r="H573" s="760">
        <v>3.6</v>
      </c>
      <c r="I573" s="760">
        <v>3.81</v>
      </c>
      <c r="J573" s="32">
        <v>132</v>
      </c>
      <c r="K573" s="32" t="s">
        <v>76</v>
      </c>
      <c r="L573" s="32"/>
      <c r="M573" s="33" t="s">
        <v>68</v>
      </c>
      <c r="N573" s="33"/>
      <c r="O573" s="32">
        <v>60</v>
      </c>
      <c r="P573" s="11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771"/>
      <c r="R573" s="771"/>
      <c r="S573" s="771"/>
      <c r="T573" s="772"/>
      <c r="U573" s="34"/>
      <c r="V573" s="34"/>
      <c r="W573" s="35" t="s">
        <v>69</v>
      </c>
      <c r="X573" s="761">
        <v>0</v>
      </c>
      <c r="Y573" s="762">
        <f t="shared" si="100"/>
        <v>0</v>
      </c>
      <c r="Z573" s="36" t="str">
        <f>IFERROR(IF(Y573=0,"",ROUNDUP(Y573/H573,0)*0.00902),"")</f>
        <v/>
      </c>
      <c r="AA573" s="56"/>
      <c r="AB573" s="57"/>
      <c r="AC573" s="671" t="s">
        <v>897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67"/>
      <c r="B574" s="768"/>
      <c r="C574" s="768"/>
      <c r="D574" s="768"/>
      <c r="E574" s="768"/>
      <c r="F574" s="768"/>
      <c r="G574" s="768"/>
      <c r="H574" s="768"/>
      <c r="I574" s="768"/>
      <c r="J574" s="768"/>
      <c r="K574" s="768"/>
      <c r="L574" s="768"/>
      <c r="M574" s="768"/>
      <c r="N574" s="768"/>
      <c r="O574" s="769"/>
      <c r="P574" s="788" t="s">
        <v>71</v>
      </c>
      <c r="Q574" s="785"/>
      <c r="R574" s="785"/>
      <c r="S574" s="785"/>
      <c r="T574" s="785"/>
      <c r="U574" s="785"/>
      <c r="V574" s="786"/>
      <c r="W574" s="37" t="s">
        <v>72</v>
      </c>
      <c r="X574" s="763">
        <f>IFERROR(X565/H565,"0")+IFERROR(X566/H566,"0")+IFERROR(X567/H567,"0")+IFERROR(X568/H568,"0")+IFERROR(X569/H569,"0")+IFERROR(X570/H570,"0")+IFERROR(X571/H571,"0")+IFERROR(X572/H572,"0")+IFERROR(X573/H573,"0")</f>
        <v>0</v>
      </c>
      <c r="Y574" s="763">
        <f>IFERROR(Y565/H565,"0")+IFERROR(Y566/H566,"0")+IFERROR(Y567/H567,"0")+IFERROR(Y568/H568,"0")+IFERROR(Y569/H569,"0")+IFERROR(Y570/H570,"0")+IFERROR(Y571/H571,"0")+IFERROR(Y572/H572,"0")+IFERROR(Y573/H573,"0")</f>
        <v>0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764"/>
      <c r="AB574" s="764"/>
      <c r="AC574" s="764"/>
    </row>
    <row r="575" spans="1:68" x14ac:dyDescent="0.2">
      <c r="A575" s="768"/>
      <c r="B575" s="768"/>
      <c r="C575" s="768"/>
      <c r="D575" s="768"/>
      <c r="E575" s="768"/>
      <c r="F575" s="768"/>
      <c r="G575" s="768"/>
      <c r="H575" s="768"/>
      <c r="I575" s="768"/>
      <c r="J575" s="768"/>
      <c r="K575" s="768"/>
      <c r="L575" s="768"/>
      <c r="M575" s="768"/>
      <c r="N575" s="768"/>
      <c r="O575" s="769"/>
      <c r="P575" s="788" t="s">
        <v>71</v>
      </c>
      <c r="Q575" s="785"/>
      <c r="R575" s="785"/>
      <c r="S575" s="785"/>
      <c r="T575" s="785"/>
      <c r="U575" s="785"/>
      <c r="V575" s="786"/>
      <c r="W575" s="37" t="s">
        <v>69</v>
      </c>
      <c r="X575" s="763">
        <f>IFERROR(SUM(X565:X573),"0")</f>
        <v>0</v>
      </c>
      <c r="Y575" s="763">
        <f>IFERROR(SUM(Y565:Y573),"0")</f>
        <v>0</v>
      </c>
      <c r="Z575" s="37"/>
      <c r="AA575" s="764"/>
      <c r="AB575" s="764"/>
      <c r="AC575" s="764"/>
    </row>
    <row r="576" spans="1:68" ht="14.25" customHeight="1" x14ac:dyDescent="0.25">
      <c r="A576" s="794" t="s">
        <v>73</v>
      </c>
      <c r="B576" s="768"/>
      <c r="C576" s="768"/>
      <c r="D576" s="768"/>
      <c r="E576" s="768"/>
      <c r="F576" s="768"/>
      <c r="G576" s="768"/>
      <c r="H576" s="768"/>
      <c r="I576" s="768"/>
      <c r="J576" s="768"/>
      <c r="K576" s="768"/>
      <c r="L576" s="768"/>
      <c r="M576" s="768"/>
      <c r="N576" s="768"/>
      <c r="O576" s="768"/>
      <c r="P576" s="768"/>
      <c r="Q576" s="768"/>
      <c r="R576" s="768"/>
      <c r="S576" s="768"/>
      <c r="T576" s="768"/>
      <c r="U576" s="768"/>
      <c r="V576" s="768"/>
      <c r="W576" s="768"/>
      <c r="X576" s="768"/>
      <c r="Y576" s="768"/>
      <c r="Z576" s="768"/>
      <c r="AA576" s="757"/>
      <c r="AB576" s="757"/>
      <c r="AC576" s="757"/>
    </row>
    <row r="577" spans="1:68" ht="16.5" customHeight="1" x14ac:dyDescent="0.25">
      <c r="A577" s="54" t="s">
        <v>913</v>
      </c>
      <c r="B577" s="54" t="s">
        <v>914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45</v>
      </c>
      <c r="P577" s="8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71"/>
      <c r="R577" s="771"/>
      <c r="S577" s="771"/>
      <c r="T577" s="772"/>
      <c r="U577" s="34"/>
      <c r="V577" s="34"/>
      <c r="W577" s="35" t="s">
        <v>69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915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916</v>
      </c>
      <c r="B578" s="54" t="s">
        <v>917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45</v>
      </c>
      <c r="P578" s="8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71"/>
      <c r="R578" s="771"/>
      <c r="S578" s="771"/>
      <c r="T578" s="772"/>
      <c r="U578" s="34"/>
      <c r="V578" s="34"/>
      <c r="W578" s="35" t="s">
        <v>69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918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919</v>
      </c>
      <c r="B579" s="54" t="s">
        <v>920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8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71"/>
      <c r="R579" s="771"/>
      <c r="S579" s="771"/>
      <c r="T579" s="772"/>
      <c r="U579" s="34"/>
      <c r="V579" s="34"/>
      <c r="W579" s="35" t="s">
        <v>69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921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67"/>
      <c r="B580" s="768"/>
      <c r="C580" s="768"/>
      <c r="D580" s="768"/>
      <c r="E580" s="768"/>
      <c r="F580" s="768"/>
      <c r="G580" s="768"/>
      <c r="H580" s="768"/>
      <c r="I580" s="768"/>
      <c r="J580" s="768"/>
      <c r="K580" s="768"/>
      <c r="L580" s="768"/>
      <c r="M580" s="768"/>
      <c r="N580" s="768"/>
      <c r="O580" s="769"/>
      <c r="P580" s="788" t="s">
        <v>71</v>
      </c>
      <c r="Q580" s="785"/>
      <c r="R580" s="785"/>
      <c r="S580" s="785"/>
      <c r="T580" s="785"/>
      <c r="U580" s="785"/>
      <c r="V580" s="786"/>
      <c r="W580" s="37" t="s">
        <v>72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68"/>
      <c r="B581" s="768"/>
      <c r="C581" s="768"/>
      <c r="D581" s="768"/>
      <c r="E581" s="768"/>
      <c r="F581" s="768"/>
      <c r="G581" s="768"/>
      <c r="H581" s="768"/>
      <c r="I581" s="768"/>
      <c r="J581" s="768"/>
      <c r="K581" s="768"/>
      <c r="L581" s="768"/>
      <c r="M581" s="768"/>
      <c r="N581" s="768"/>
      <c r="O581" s="769"/>
      <c r="P581" s="788" t="s">
        <v>71</v>
      </c>
      <c r="Q581" s="785"/>
      <c r="R581" s="785"/>
      <c r="S581" s="785"/>
      <c r="T581" s="785"/>
      <c r="U581" s="785"/>
      <c r="V581" s="786"/>
      <c r="W581" s="37" t="s">
        <v>69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94" t="s">
        <v>214</v>
      </c>
      <c r="B582" s="768"/>
      <c r="C582" s="768"/>
      <c r="D582" s="768"/>
      <c r="E582" s="768"/>
      <c r="F582" s="768"/>
      <c r="G582" s="768"/>
      <c r="H582" s="768"/>
      <c r="I582" s="768"/>
      <c r="J582" s="768"/>
      <c r="K582" s="768"/>
      <c r="L582" s="768"/>
      <c r="M582" s="768"/>
      <c r="N582" s="768"/>
      <c r="O582" s="768"/>
      <c r="P582" s="768"/>
      <c r="Q582" s="768"/>
      <c r="R582" s="768"/>
      <c r="S582" s="768"/>
      <c r="T582" s="768"/>
      <c r="U582" s="768"/>
      <c r="V582" s="768"/>
      <c r="W582" s="768"/>
      <c r="X582" s="768"/>
      <c r="Y582" s="768"/>
      <c r="Z582" s="768"/>
      <c r="AA582" s="757"/>
      <c r="AB582" s="757"/>
      <c r="AC582" s="757"/>
    </row>
    <row r="583" spans="1:68" ht="16.5" customHeight="1" x14ac:dyDescent="0.25">
      <c r="A583" s="54" t="s">
        <v>922</v>
      </c>
      <c r="B583" s="54" t="s">
        <v>923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117</v>
      </c>
      <c r="L583" s="32"/>
      <c r="M583" s="33" t="s">
        <v>68</v>
      </c>
      <c r="N583" s="33"/>
      <c r="O583" s="32">
        <v>35</v>
      </c>
      <c r="P583" s="8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71"/>
      <c r="R583" s="771"/>
      <c r="S583" s="771"/>
      <c r="T583" s="772"/>
      <c r="U583" s="34"/>
      <c r="V583" s="34"/>
      <c r="W583" s="35" t="s">
        <v>69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924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925</v>
      </c>
      <c r="B584" s="54" t="s">
        <v>926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117</v>
      </c>
      <c r="L584" s="32"/>
      <c r="M584" s="33" t="s">
        <v>68</v>
      </c>
      <c r="N584" s="33"/>
      <c r="O584" s="32">
        <v>35</v>
      </c>
      <c r="P584" s="1094" t="s">
        <v>927</v>
      </c>
      <c r="Q584" s="771"/>
      <c r="R584" s="771"/>
      <c r="S584" s="771"/>
      <c r="T584" s="772"/>
      <c r="U584" s="34"/>
      <c r="V584" s="34"/>
      <c r="W584" s="35" t="s">
        <v>69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924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67"/>
      <c r="B585" s="768"/>
      <c r="C585" s="768"/>
      <c r="D585" s="768"/>
      <c r="E585" s="768"/>
      <c r="F585" s="768"/>
      <c r="G585" s="768"/>
      <c r="H585" s="768"/>
      <c r="I585" s="768"/>
      <c r="J585" s="768"/>
      <c r="K585" s="768"/>
      <c r="L585" s="768"/>
      <c r="M585" s="768"/>
      <c r="N585" s="768"/>
      <c r="O585" s="769"/>
      <c r="P585" s="788" t="s">
        <v>71</v>
      </c>
      <c r="Q585" s="785"/>
      <c r="R585" s="785"/>
      <c r="S585" s="785"/>
      <c r="T585" s="785"/>
      <c r="U585" s="785"/>
      <c r="V585" s="786"/>
      <c r="W585" s="37" t="s">
        <v>72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68"/>
      <c r="B586" s="768"/>
      <c r="C586" s="768"/>
      <c r="D586" s="768"/>
      <c r="E586" s="768"/>
      <c r="F586" s="768"/>
      <c r="G586" s="768"/>
      <c r="H586" s="768"/>
      <c r="I586" s="768"/>
      <c r="J586" s="768"/>
      <c r="K586" s="768"/>
      <c r="L586" s="768"/>
      <c r="M586" s="768"/>
      <c r="N586" s="768"/>
      <c r="O586" s="769"/>
      <c r="P586" s="788" t="s">
        <v>71</v>
      </c>
      <c r="Q586" s="785"/>
      <c r="R586" s="785"/>
      <c r="S586" s="785"/>
      <c r="T586" s="785"/>
      <c r="U586" s="785"/>
      <c r="V586" s="786"/>
      <c r="W586" s="37" t="s">
        <v>69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965" t="s">
        <v>928</v>
      </c>
      <c r="B587" s="966"/>
      <c r="C587" s="966"/>
      <c r="D587" s="966"/>
      <c r="E587" s="966"/>
      <c r="F587" s="966"/>
      <c r="G587" s="966"/>
      <c r="H587" s="966"/>
      <c r="I587" s="966"/>
      <c r="J587" s="966"/>
      <c r="K587" s="966"/>
      <c r="L587" s="966"/>
      <c r="M587" s="966"/>
      <c r="N587" s="966"/>
      <c r="O587" s="966"/>
      <c r="P587" s="966"/>
      <c r="Q587" s="966"/>
      <c r="R587" s="966"/>
      <c r="S587" s="966"/>
      <c r="T587" s="966"/>
      <c r="U587" s="966"/>
      <c r="V587" s="966"/>
      <c r="W587" s="966"/>
      <c r="X587" s="966"/>
      <c r="Y587" s="966"/>
      <c r="Z587" s="966"/>
      <c r="AA587" s="48"/>
      <c r="AB587" s="48"/>
      <c r="AC587" s="48"/>
    </row>
    <row r="588" spans="1:68" ht="16.5" customHeight="1" x14ac:dyDescent="0.25">
      <c r="A588" s="790" t="s">
        <v>928</v>
      </c>
      <c r="B588" s="768"/>
      <c r="C588" s="768"/>
      <c r="D588" s="768"/>
      <c r="E588" s="768"/>
      <c r="F588" s="768"/>
      <c r="G588" s="768"/>
      <c r="H588" s="768"/>
      <c r="I588" s="768"/>
      <c r="J588" s="768"/>
      <c r="K588" s="768"/>
      <c r="L588" s="768"/>
      <c r="M588" s="768"/>
      <c r="N588" s="768"/>
      <c r="O588" s="768"/>
      <c r="P588" s="768"/>
      <c r="Q588" s="768"/>
      <c r="R588" s="768"/>
      <c r="S588" s="768"/>
      <c r="T588" s="768"/>
      <c r="U588" s="768"/>
      <c r="V588" s="768"/>
      <c r="W588" s="768"/>
      <c r="X588" s="768"/>
      <c r="Y588" s="768"/>
      <c r="Z588" s="768"/>
      <c r="AA588" s="756"/>
      <c r="AB588" s="756"/>
      <c r="AC588" s="756"/>
    </row>
    <row r="589" spans="1:68" ht="14.25" customHeight="1" x14ac:dyDescent="0.25">
      <c r="A589" s="794" t="s">
        <v>114</v>
      </c>
      <c r="B589" s="768"/>
      <c r="C589" s="768"/>
      <c r="D589" s="768"/>
      <c r="E589" s="768"/>
      <c r="F589" s="768"/>
      <c r="G589" s="768"/>
      <c r="H589" s="768"/>
      <c r="I589" s="768"/>
      <c r="J589" s="768"/>
      <c r="K589" s="768"/>
      <c r="L589" s="768"/>
      <c r="M589" s="768"/>
      <c r="N589" s="768"/>
      <c r="O589" s="768"/>
      <c r="P589" s="768"/>
      <c r="Q589" s="768"/>
      <c r="R589" s="768"/>
      <c r="S589" s="768"/>
      <c r="T589" s="768"/>
      <c r="U589" s="768"/>
      <c r="V589" s="768"/>
      <c r="W589" s="768"/>
      <c r="X589" s="768"/>
      <c r="Y589" s="768"/>
      <c r="Z589" s="768"/>
      <c r="AA589" s="757"/>
      <c r="AB589" s="757"/>
      <c r="AC589" s="757"/>
    </row>
    <row r="590" spans="1:68" ht="27" customHeight="1" x14ac:dyDescent="0.25">
      <c r="A590" s="54" t="s">
        <v>929</v>
      </c>
      <c r="B590" s="54" t="s">
        <v>930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117</v>
      </c>
      <c r="L590" s="32"/>
      <c r="M590" s="33" t="s">
        <v>121</v>
      </c>
      <c r="N590" s="33"/>
      <c r="O590" s="32">
        <v>55</v>
      </c>
      <c r="P590" s="1048" t="s">
        <v>931</v>
      </c>
      <c r="Q590" s="771"/>
      <c r="R590" s="771"/>
      <c r="S590" s="771"/>
      <c r="T590" s="772"/>
      <c r="U590" s="34"/>
      <c r="V590" s="34"/>
      <c r="W590" s="35" t="s">
        <v>69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933</v>
      </c>
      <c r="B591" s="54" t="s">
        <v>934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117</v>
      </c>
      <c r="L591" s="32"/>
      <c r="M591" s="33" t="s">
        <v>118</v>
      </c>
      <c r="N591" s="33"/>
      <c r="O591" s="32">
        <v>50</v>
      </c>
      <c r="P591" s="1013" t="s">
        <v>935</v>
      </c>
      <c r="Q591" s="771"/>
      <c r="R591" s="771"/>
      <c r="S591" s="771"/>
      <c r="T591" s="772"/>
      <c r="U591" s="34"/>
      <c r="V591" s="34"/>
      <c r="W591" s="35" t="s">
        <v>69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936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937</v>
      </c>
      <c r="B592" s="54" t="s">
        <v>938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1058" t="s">
        <v>939</v>
      </c>
      <c r="Q592" s="771"/>
      <c r="R592" s="771"/>
      <c r="S592" s="771"/>
      <c r="T592" s="772"/>
      <c r="U592" s="34"/>
      <c r="V592" s="34"/>
      <c r="W592" s="35" t="s">
        <v>69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940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941</v>
      </c>
      <c r="B593" s="54" t="s">
        <v>942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117</v>
      </c>
      <c r="L593" s="32"/>
      <c r="M593" s="33" t="s">
        <v>118</v>
      </c>
      <c r="N593" s="33"/>
      <c r="O593" s="32">
        <v>55</v>
      </c>
      <c r="P593" s="1082" t="s">
        <v>943</v>
      </c>
      <c r="Q593" s="771"/>
      <c r="R593" s="771"/>
      <c r="S593" s="771"/>
      <c r="T593" s="772"/>
      <c r="U593" s="34"/>
      <c r="V593" s="34"/>
      <c r="W593" s="35" t="s">
        <v>69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944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945</v>
      </c>
      <c r="B594" s="54" t="s">
        <v>946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76</v>
      </c>
      <c r="L594" s="32"/>
      <c r="M594" s="33" t="s">
        <v>121</v>
      </c>
      <c r="N594" s="33"/>
      <c r="O594" s="32">
        <v>55</v>
      </c>
      <c r="P594" s="1193" t="s">
        <v>947</v>
      </c>
      <c r="Q594" s="771"/>
      <c r="R594" s="771"/>
      <c r="S594" s="771"/>
      <c r="T594" s="772"/>
      <c r="U594" s="34"/>
      <c r="V594" s="34"/>
      <c r="W594" s="35" t="s">
        <v>69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932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948</v>
      </c>
      <c r="B595" s="54" t="s">
        <v>949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76</v>
      </c>
      <c r="L595" s="32"/>
      <c r="M595" s="33" t="s">
        <v>118</v>
      </c>
      <c r="N595" s="33"/>
      <c r="O595" s="32">
        <v>50</v>
      </c>
      <c r="P595" s="1039" t="s">
        <v>950</v>
      </c>
      <c r="Q595" s="771"/>
      <c r="R595" s="771"/>
      <c r="S595" s="771"/>
      <c r="T595" s="772"/>
      <c r="U595" s="34"/>
      <c r="V595" s="34"/>
      <c r="W595" s="35" t="s">
        <v>69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940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951</v>
      </c>
      <c r="B596" s="54" t="s">
        <v>952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76</v>
      </c>
      <c r="L596" s="32"/>
      <c r="M596" s="33" t="s">
        <v>118</v>
      </c>
      <c r="N596" s="33"/>
      <c r="O596" s="32">
        <v>55</v>
      </c>
      <c r="P596" s="989" t="s">
        <v>953</v>
      </c>
      <c r="Q596" s="771"/>
      <c r="R596" s="771"/>
      <c r="S596" s="771"/>
      <c r="T596" s="772"/>
      <c r="U596" s="34"/>
      <c r="V596" s="34"/>
      <c r="W596" s="35" t="s">
        <v>69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944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67"/>
      <c r="B597" s="768"/>
      <c r="C597" s="768"/>
      <c r="D597" s="768"/>
      <c r="E597" s="768"/>
      <c r="F597" s="768"/>
      <c r="G597" s="768"/>
      <c r="H597" s="768"/>
      <c r="I597" s="768"/>
      <c r="J597" s="768"/>
      <c r="K597" s="768"/>
      <c r="L597" s="768"/>
      <c r="M597" s="768"/>
      <c r="N597" s="768"/>
      <c r="O597" s="769"/>
      <c r="P597" s="788" t="s">
        <v>71</v>
      </c>
      <c r="Q597" s="785"/>
      <c r="R597" s="785"/>
      <c r="S597" s="785"/>
      <c r="T597" s="785"/>
      <c r="U597" s="785"/>
      <c r="V597" s="786"/>
      <c r="W597" s="37" t="s">
        <v>72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68"/>
      <c r="B598" s="768"/>
      <c r="C598" s="768"/>
      <c r="D598" s="768"/>
      <c r="E598" s="768"/>
      <c r="F598" s="768"/>
      <c r="G598" s="768"/>
      <c r="H598" s="768"/>
      <c r="I598" s="768"/>
      <c r="J598" s="768"/>
      <c r="K598" s="768"/>
      <c r="L598" s="768"/>
      <c r="M598" s="768"/>
      <c r="N598" s="768"/>
      <c r="O598" s="769"/>
      <c r="P598" s="788" t="s">
        <v>71</v>
      </c>
      <c r="Q598" s="785"/>
      <c r="R598" s="785"/>
      <c r="S598" s="785"/>
      <c r="T598" s="785"/>
      <c r="U598" s="785"/>
      <c r="V598" s="786"/>
      <c r="W598" s="37" t="s">
        <v>69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94" t="s">
        <v>168</v>
      </c>
      <c r="B599" s="768"/>
      <c r="C599" s="768"/>
      <c r="D599" s="768"/>
      <c r="E599" s="768"/>
      <c r="F599" s="768"/>
      <c r="G599" s="768"/>
      <c r="H599" s="768"/>
      <c r="I599" s="768"/>
      <c r="J599" s="768"/>
      <c r="K599" s="768"/>
      <c r="L599" s="768"/>
      <c r="M599" s="768"/>
      <c r="N599" s="768"/>
      <c r="O599" s="768"/>
      <c r="P599" s="768"/>
      <c r="Q599" s="768"/>
      <c r="R599" s="768"/>
      <c r="S599" s="768"/>
      <c r="T599" s="768"/>
      <c r="U599" s="768"/>
      <c r="V599" s="768"/>
      <c r="W599" s="768"/>
      <c r="X599" s="768"/>
      <c r="Y599" s="768"/>
      <c r="Z599" s="768"/>
      <c r="AA599" s="757"/>
      <c r="AB599" s="757"/>
      <c r="AC599" s="757"/>
    </row>
    <row r="600" spans="1:68" ht="16.5" customHeight="1" x14ac:dyDescent="0.25">
      <c r="A600" s="54" t="s">
        <v>954</v>
      </c>
      <c r="B600" s="54" t="s">
        <v>955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1192" t="s">
        <v>956</v>
      </c>
      <c r="Q600" s="771"/>
      <c r="R600" s="771"/>
      <c r="S600" s="771"/>
      <c r="T600" s="772"/>
      <c r="U600" s="34"/>
      <c r="V600" s="34"/>
      <c r="W600" s="35" t="s">
        <v>69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918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957</v>
      </c>
      <c r="B601" s="54" t="s">
        <v>958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50</v>
      </c>
      <c r="P601" s="846" t="s">
        <v>959</v>
      </c>
      <c r="Q601" s="771"/>
      <c r="R601" s="771"/>
      <c r="S601" s="771"/>
      <c r="T601" s="772"/>
      <c r="U601" s="34"/>
      <c r="V601" s="34"/>
      <c r="W601" s="35" t="s">
        <v>69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918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960</v>
      </c>
      <c r="B602" s="54" t="s">
        <v>961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50</v>
      </c>
      <c r="P602" s="988" t="s">
        <v>962</v>
      </c>
      <c r="Q602" s="771"/>
      <c r="R602" s="771"/>
      <c r="S602" s="771"/>
      <c r="T602" s="772"/>
      <c r="U602" s="34"/>
      <c r="V602" s="34"/>
      <c r="W602" s="35" t="s">
        <v>69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963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964</v>
      </c>
      <c r="B603" s="54" t="s">
        <v>965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853" t="s">
        <v>966</v>
      </c>
      <c r="Q603" s="771"/>
      <c r="R603" s="771"/>
      <c r="S603" s="771"/>
      <c r="T603" s="772"/>
      <c r="U603" s="34"/>
      <c r="V603" s="34"/>
      <c r="W603" s="35" t="s">
        <v>69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963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67"/>
      <c r="B604" s="768"/>
      <c r="C604" s="768"/>
      <c r="D604" s="768"/>
      <c r="E604" s="768"/>
      <c r="F604" s="768"/>
      <c r="G604" s="768"/>
      <c r="H604" s="768"/>
      <c r="I604" s="768"/>
      <c r="J604" s="768"/>
      <c r="K604" s="768"/>
      <c r="L604" s="768"/>
      <c r="M604" s="768"/>
      <c r="N604" s="768"/>
      <c r="O604" s="769"/>
      <c r="P604" s="788" t="s">
        <v>71</v>
      </c>
      <c r="Q604" s="785"/>
      <c r="R604" s="785"/>
      <c r="S604" s="785"/>
      <c r="T604" s="785"/>
      <c r="U604" s="785"/>
      <c r="V604" s="786"/>
      <c r="W604" s="37" t="s">
        <v>72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68"/>
      <c r="B605" s="768"/>
      <c r="C605" s="768"/>
      <c r="D605" s="768"/>
      <c r="E605" s="768"/>
      <c r="F605" s="768"/>
      <c r="G605" s="768"/>
      <c r="H605" s="768"/>
      <c r="I605" s="768"/>
      <c r="J605" s="768"/>
      <c r="K605" s="768"/>
      <c r="L605" s="768"/>
      <c r="M605" s="768"/>
      <c r="N605" s="768"/>
      <c r="O605" s="769"/>
      <c r="P605" s="788" t="s">
        <v>71</v>
      </c>
      <c r="Q605" s="785"/>
      <c r="R605" s="785"/>
      <c r="S605" s="785"/>
      <c r="T605" s="785"/>
      <c r="U605" s="785"/>
      <c r="V605" s="786"/>
      <c r="W605" s="37" t="s">
        <v>69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94" t="s">
        <v>64</v>
      </c>
      <c r="B606" s="768"/>
      <c r="C606" s="768"/>
      <c r="D606" s="768"/>
      <c r="E606" s="768"/>
      <c r="F606" s="768"/>
      <c r="G606" s="768"/>
      <c r="H606" s="768"/>
      <c r="I606" s="768"/>
      <c r="J606" s="768"/>
      <c r="K606" s="768"/>
      <c r="L606" s="768"/>
      <c r="M606" s="768"/>
      <c r="N606" s="768"/>
      <c r="O606" s="768"/>
      <c r="P606" s="768"/>
      <c r="Q606" s="768"/>
      <c r="R606" s="768"/>
      <c r="S606" s="768"/>
      <c r="T606" s="768"/>
      <c r="U606" s="768"/>
      <c r="V606" s="768"/>
      <c r="W606" s="768"/>
      <c r="X606" s="768"/>
      <c r="Y606" s="768"/>
      <c r="Z606" s="768"/>
      <c r="AA606" s="757"/>
      <c r="AB606" s="757"/>
      <c r="AC606" s="757"/>
    </row>
    <row r="607" spans="1:68" ht="27" customHeight="1" x14ac:dyDescent="0.25">
      <c r="A607" s="54" t="s">
        <v>967</v>
      </c>
      <c r="B607" s="54" t="s">
        <v>968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40</v>
      </c>
      <c r="P607" s="945" t="s">
        <v>969</v>
      </c>
      <c r="Q607" s="771"/>
      <c r="R607" s="771"/>
      <c r="S607" s="771"/>
      <c r="T607" s="772"/>
      <c r="U607" s="34"/>
      <c r="V607" s="34"/>
      <c r="W607" s="35" t="s">
        <v>69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970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971</v>
      </c>
      <c r="B608" s="54" t="s">
        <v>972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76</v>
      </c>
      <c r="L608" s="32"/>
      <c r="M608" s="33" t="s">
        <v>68</v>
      </c>
      <c r="N608" s="33"/>
      <c r="O608" s="32">
        <v>40</v>
      </c>
      <c r="P608" s="1038" t="s">
        <v>973</v>
      </c>
      <c r="Q608" s="771"/>
      <c r="R608" s="771"/>
      <c r="S608" s="771"/>
      <c r="T608" s="772"/>
      <c r="U608" s="34"/>
      <c r="V608" s="34"/>
      <c r="W608" s="35" t="s">
        <v>69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974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975</v>
      </c>
      <c r="B609" s="54" t="s">
        <v>976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76</v>
      </c>
      <c r="L609" s="32"/>
      <c r="M609" s="33" t="s">
        <v>68</v>
      </c>
      <c r="N609" s="33"/>
      <c r="O609" s="32">
        <v>45</v>
      </c>
      <c r="P609" s="1015" t="s">
        <v>977</v>
      </c>
      <c r="Q609" s="771"/>
      <c r="R609" s="771"/>
      <c r="S609" s="771"/>
      <c r="T609" s="772"/>
      <c r="U609" s="34"/>
      <c r="V609" s="34"/>
      <c r="W609" s="35" t="s">
        <v>69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978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979</v>
      </c>
      <c r="B610" s="54" t="s">
        <v>980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45</v>
      </c>
      <c r="P610" s="1073" t="s">
        <v>981</v>
      </c>
      <c r="Q610" s="771"/>
      <c r="R610" s="771"/>
      <c r="S610" s="771"/>
      <c r="T610" s="772"/>
      <c r="U610" s="34"/>
      <c r="V610" s="34"/>
      <c r="W610" s="35" t="s">
        <v>69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982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983</v>
      </c>
      <c r="B611" s="54" t="s">
        <v>984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76</v>
      </c>
      <c r="L611" s="32"/>
      <c r="M611" s="33" t="s">
        <v>68</v>
      </c>
      <c r="N611" s="33"/>
      <c r="O611" s="32">
        <v>45</v>
      </c>
      <c r="P611" s="1017" t="s">
        <v>985</v>
      </c>
      <c r="Q611" s="771"/>
      <c r="R611" s="771"/>
      <c r="S611" s="771"/>
      <c r="T611" s="772"/>
      <c r="U611" s="34"/>
      <c r="V611" s="34"/>
      <c r="W611" s="35" t="s">
        <v>69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986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987</v>
      </c>
      <c r="B612" s="54" t="s">
        <v>988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67</v>
      </c>
      <c r="L612" s="32"/>
      <c r="M612" s="33" t="s">
        <v>68</v>
      </c>
      <c r="N612" s="33"/>
      <c r="O612" s="32">
        <v>40</v>
      </c>
      <c r="P612" s="991" t="s">
        <v>989</v>
      </c>
      <c r="Q612" s="771"/>
      <c r="R612" s="771"/>
      <c r="S612" s="771"/>
      <c r="T612" s="772"/>
      <c r="U612" s="34"/>
      <c r="V612" s="34"/>
      <c r="W612" s="35" t="s">
        <v>69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970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990</v>
      </c>
      <c r="B613" s="54" t="s">
        <v>991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67</v>
      </c>
      <c r="L613" s="32"/>
      <c r="M613" s="33" t="s">
        <v>68</v>
      </c>
      <c r="N613" s="33"/>
      <c r="O613" s="32">
        <v>40</v>
      </c>
      <c r="P613" s="1190" t="s">
        <v>992</v>
      </c>
      <c r="Q613" s="771"/>
      <c r="R613" s="771"/>
      <c r="S613" s="771"/>
      <c r="T613" s="772"/>
      <c r="U613" s="34"/>
      <c r="V613" s="34"/>
      <c r="W613" s="35" t="s">
        <v>69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974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67"/>
      <c r="B614" s="768"/>
      <c r="C614" s="768"/>
      <c r="D614" s="768"/>
      <c r="E614" s="768"/>
      <c r="F614" s="768"/>
      <c r="G614" s="768"/>
      <c r="H614" s="768"/>
      <c r="I614" s="768"/>
      <c r="J614" s="768"/>
      <c r="K614" s="768"/>
      <c r="L614" s="768"/>
      <c r="M614" s="768"/>
      <c r="N614" s="768"/>
      <c r="O614" s="769"/>
      <c r="P614" s="788" t="s">
        <v>71</v>
      </c>
      <c r="Q614" s="785"/>
      <c r="R614" s="785"/>
      <c r="S614" s="785"/>
      <c r="T614" s="785"/>
      <c r="U614" s="785"/>
      <c r="V614" s="786"/>
      <c r="W614" s="37" t="s">
        <v>72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68"/>
      <c r="B615" s="768"/>
      <c r="C615" s="768"/>
      <c r="D615" s="768"/>
      <c r="E615" s="768"/>
      <c r="F615" s="768"/>
      <c r="G615" s="768"/>
      <c r="H615" s="768"/>
      <c r="I615" s="768"/>
      <c r="J615" s="768"/>
      <c r="K615" s="768"/>
      <c r="L615" s="768"/>
      <c r="M615" s="768"/>
      <c r="N615" s="768"/>
      <c r="O615" s="769"/>
      <c r="P615" s="788" t="s">
        <v>71</v>
      </c>
      <c r="Q615" s="785"/>
      <c r="R615" s="785"/>
      <c r="S615" s="785"/>
      <c r="T615" s="785"/>
      <c r="U615" s="785"/>
      <c r="V615" s="786"/>
      <c r="W615" s="37" t="s">
        <v>69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94" t="s">
        <v>73</v>
      </c>
      <c r="B616" s="768"/>
      <c r="C616" s="768"/>
      <c r="D616" s="768"/>
      <c r="E616" s="768"/>
      <c r="F616" s="768"/>
      <c r="G616" s="768"/>
      <c r="H616" s="768"/>
      <c r="I616" s="768"/>
      <c r="J616" s="768"/>
      <c r="K616" s="768"/>
      <c r="L616" s="768"/>
      <c r="M616" s="768"/>
      <c r="N616" s="768"/>
      <c r="O616" s="768"/>
      <c r="P616" s="768"/>
      <c r="Q616" s="768"/>
      <c r="R616" s="768"/>
      <c r="S616" s="768"/>
      <c r="T616" s="768"/>
      <c r="U616" s="768"/>
      <c r="V616" s="768"/>
      <c r="W616" s="768"/>
      <c r="X616" s="768"/>
      <c r="Y616" s="768"/>
      <c r="Z616" s="768"/>
      <c r="AA616" s="757"/>
      <c r="AB616" s="757"/>
      <c r="AC616" s="757"/>
    </row>
    <row r="617" spans="1:68" ht="27" customHeight="1" x14ac:dyDescent="0.25">
      <c r="A617" s="54" t="s">
        <v>993</v>
      </c>
      <c r="B617" s="54" t="s">
        <v>994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117</v>
      </c>
      <c r="L617" s="32"/>
      <c r="M617" s="33" t="s">
        <v>121</v>
      </c>
      <c r="N617" s="33"/>
      <c r="O617" s="32">
        <v>40</v>
      </c>
      <c r="P617" s="959" t="s">
        <v>995</v>
      </c>
      <c r="Q617" s="771"/>
      <c r="R617" s="771"/>
      <c r="S617" s="771"/>
      <c r="T617" s="772"/>
      <c r="U617" s="34"/>
      <c r="V617" s="34"/>
      <c r="W617" s="35" t="s">
        <v>69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996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customHeight="1" x14ac:dyDescent="0.25">
      <c r="A618" s="54" t="s">
        <v>993</v>
      </c>
      <c r="B618" s="54" t="s">
        <v>997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117</v>
      </c>
      <c r="L618" s="32"/>
      <c r="M618" s="33" t="s">
        <v>121</v>
      </c>
      <c r="N618" s="33"/>
      <c r="O618" s="32">
        <v>45</v>
      </c>
      <c r="P618" s="940" t="s">
        <v>998</v>
      </c>
      <c r="Q618" s="771"/>
      <c r="R618" s="771"/>
      <c r="S618" s="771"/>
      <c r="T618" s="772"/>
      <c r="U618" s="34"/>
      <c r="V618" s="34"/>
      <c r="W618" s="35" t="s">
        <v>69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996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999</v>
      </c>
      <c r="B619" s="54" t="s">
        <v>1000</v>
      </c>
      <c r="C619" s="31">
        <v>4301051933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117</v>
      </c>
      <c r="L619" s="32"/>
      <c r="M619" s="33" t="s">
        <v>121</v>
      </c>
      <c r="N619" s="33"/>
      <c r="O619" s="32">
        <v>45</v>
      </c>
      <c r="P619" s="985" t="s">
        <v>1001</v>
      </c>
      <c r="Q619" s="771"/>
      <c r="R619" s="771"/>
      <c r="S619" s="771"/>
      <c r="T619" s="772"/>
      <c r="U619" s="34"/>
      <c r="V619" s="34"/>
      <c r="W619" s="35" t="s">
        <v>69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1002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999</v>
      </c>
      <c r="B620" s="54" t="s">
        <v>1003</v>
      </c>
      <c r="C620" s="31">
        <v>4301051510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117</v>
      </c>
      <c r="L620" s="32"/>
      <c r="M620" s="33" t="s">
        <v>68</v>
      </c>
      <c r="N620" s="33"/>
      <c r="O620" s="32">
        <v>30</v>
      </c>
      <c r="P620" s="944" t="s">
        <v>1004</v>
      </c>
      <c r="Q620" s="771"/>
      <c r="R620" s="771"/>
      <c r="S620" s="771"/>
      <c r="T620" s="772"/>
      <c r="U620" s="34"/>
      <c r="V620" s="34"/>
      <c r="W620" s="35" t="s">
        <v>69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1002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1005</v>
      </c>
      <c r="B621" s="54" t="s">
        <v>1006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1183" t="s">
        <v>1007</v>
      </c>
      <c r="Q621" s="771"/>
      <c r="R621" s="771"/>
      <c r="S621" s="771"/>
      <c r="T621" s="772"/>
      <c r="U621" s="34"/>
      <c r="V621" s="34"/>
      <c r="W621" s="35" t="s">
        <v>69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996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1005</v>
      </c>
      <c r="B622" s="54" t="s">
        <v>1008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67</v>
      </c>
      <c r="L622" s="32"/>
      <c r="M622" s="33" t="s">
        <v>154</v>
      </c>
      <c r="N622" s="33"/>
      <c r="O622" s="32">
        <v>45</v>
      </c>
      <c r="P622" s="1014" t="s">
        <v>1009</v>
      </c>
      <c r="Q622" s="771"/>
      <c r="R622" s="771"/>
      <c r="S622" s="771"/>
      <c r="T622" s="772"/>
      <c r="U622" s="34"/>
      <c r="V622" s="34"/>
      <c r="W622" s="35" t="s">
        <v>69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996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1010</v>
      </c>
      <c r="B623" s="54" t="s">
        <v>1011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30</v>
      </c>
      <c r="P623" s="1054" t="s">
        <v>1012</v>
      </c>
      <c r="Q623" s="771"/>
      <c r="R623" s="771"/>
      <c r="S623" s="771"/>
      <c r="T623" s="772"/>
      <c r="U623" s="34"/>
      <c r="V623" s="34"/>
      <c r="W623" s="35" t="s">
        <v>69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1002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1010</v>
      </c>
      <c r="B624" s="54" t="s">
        <v>1013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67</v>
      </c>
      <c r="L624" s="32"/>
      <c r="M624" s="33" t="s">
        <v>154</v>
      </c>
      <c r="N624" s="33"/>
      <c r="O624" s="32">
        <v>45</v>
      </c>
      <c r="P624" s="1128" t="s">
        <v>1014</v>
      </c>
      <c r="Q624" s="771"/>
      <c r="R624" s="771"/>
      <c r="S624" s="771"/>
      <c r="T624" s="772"/>
      <c r="U624" s="34"/>
      <c r="V624" s="34"/>
      <c r="W624" s="35" t="s">
        <v>69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1002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67"/>
      <c r="B625" s="768"/>
      <c r="C625" s="768"/>
      <c r="D625" s="768"/>
      <c r="E625" s="768"/>
      <c r="F625" s="768"/>
      <c r="G625" s="768"/>
      <c r="H625" s="768"/>
      <c r="I625" s="768"/>
      <c r="J625" s="768"/>
      <c r="K625" s="768"/>
      <c r="L625" s="768"/>
      <c r="M625" s="768"/>
      <c r="N625" s="768"/>
      <c r="O625" s="769"/>
      <c r="P625" s="788" t="s">
        <v>71</v>
      </c>
      <c r="Q625" s="785"/>
      <c r="R625" s="785"/>
      <c r="S625" s="785"/>
      <c r="T625" s="785"/>
      <c r="U625" s="785"/>
      <c r="V625" s="786"/>
      <c r="W625" s="37" t="s">
        <v>72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x14ac:dyDescent="0.2">
      <c r="A626" s="768"/>
      <c r="B626" s="768"/>
      <c r="C626" s="768"/>
      <c r="D626" s="768"/>
      <c r="E626" s="768"/>
      <c r="F626" s="768"/>
      <c r="G626" s="768"/>
      <c r="H626" s="768"/>
      <c r="I626" s="768"/>
      <c r="J626" s="768"/>
      <c r="K626" s="768"/>
      <c r="L626" s="768"/>
      <c r="M626" s="768"/>
      <c r="N626" s="768"/>
      <c r="O626" s="769"/>
      <c r="P626" s="788" t="s">
        <v>71</v>
      </c>
      <c r="Q626" s="785"/>
      <c r="R626" s="785"/>
      <c r="S626" s="785"/>
      <c r="T626" s="785"/>
      <c r="U626" s="785"/>
      <c r="V626" s="786"/>
      <c r="W626" s="37" t="s">
        <v>69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customHeight="1" x14ac:dyDescent="0.25">
      <c r="A627" s="794" t="s">
        <v>214</v>
      </c>
      <c r="B627" s="768"/>
      <c r="C627" s="768"/>
      <c r="D627" s="768"/>
      <c r="E627" s="768"/>
      <c r="F627" s="768"/>
      <c r="G627" s="768"/>
      <c r="H627" s="768"/>
      <c r="I627" s="768"/>
      <c r="J627" s="768"/>
      <c r="K627" s="768"/>
      <c r="L627" s="768"/>
      <c r="M627" s="768"/>
      <c r="N627" s="768"/>
      <c r="O627" s="768"/>
      <c r="P627" s="768"/>
      <c r="Q627" s="768"/>
      <c r="R627" s="768"/>
      <c r="S627" s="768"/>
      <c r="T627" s="768"/>
      <c r="U627" s="768"/>
      <c r="V627" s="768"/>
      <c r="W627" s="768"/>
      <c r="X627" s="768"/>
      <c r="Y627" s="768"/>
      <c r="Z627" s="768"/>
      <c r="AA627" s="757"/>
      <c r="AB627" s="757"/>
      <c r="AC627" s="757"/>
    </row>
    <row r="628" spans="1:68" ht="27" customHeight="1" x14ac:dyDescent="0.25">
      <c r="A628" s="54" t="s">
        <v>1015</v>
      </c>
      <c r="B628" s="54" t="s">
        <v>1016</v>
      </c>
      <c r="C628" s="31">
        <v>4301060354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40</v>
      </c>
      <c r="P628" s="1169" t="s">
        <v>1017</v>
      </c>
      <c r="Q628" s="771"/>
      <c r="R628" s="771"/>
      <c r="S628" s="771"/>
      <c r="T628" s="772"/>
      <c r="U628" s="34"/>
      <c r="V628" s="34"/>
      <c r="W628" s="35" t="s">
        <v>69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1018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1015</v>
      </c>
      <c r="B629" s="54" t="s">
        <v>1019</v>
      </c>
      <c r="C629" s="31">
        <v>4301060408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117</v>
      </c>
      <c r="L629" s="32"/>
      <c r="M629" s="33" t="s">
        <v>68</v>
      </c>
      <c r="N629" s="33"/>
      <c r="O629" s="32">
        <v>40</v>
      </c>
      <c r="P629" s="1018" t="s">
        <v>1020</v>
      </c>
      <c r="Q629" s="771"/>
      <c r="R629" s="771"/>
      <c r="S629" s="771"/>
      <c r="T629" s="772"/>
      <c r="U629" s="34"/>
      <c r="V629" s="34"/>
      <c r="W629" s="35" t="s">
        <v>69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1018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1021</v>
      </c>
      <c r="B630" s="54" t="s">
        <v>1022</v>
      </c>
      <c r="C630" s="31">
        <v>4301060355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117</v>
      </c>
      <c r="L630" s="32"/>
      <c r="M630" s="33" t="s">
        <v>68</v>
      </c>
      <c r="N630" s="33"/>
      <c r="O630" s="32">
        <v>40</v>
      </c>
      <c r="P630" s="977" t="s">
        <v>1023</v>
      </c>
      <c r="Q630" s="771"/>
      <c r="R630" s="771"/>
      <c r="S630" s="771"/>
      <c r="T630" s="772"/>
      <c r="U630" s="34"/>
      <c r="V630" s="34"/>
      <c r="W630" s="35" t="s">
        <v>69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1024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1021</v>
      </c>
      <c r="B631" s="54" t="s">
        <v>1025</v>
      </c>
      <c r="C631" s="31">
        <v>4301060407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117</v>
      </c>
      <c r="L631" s="32"/>
      <c r="M631" s="33" t="s">
        <v>68</v>
      </c>
      <c r="N631" s="33"/>
      <c r="O631" s="32">
        <v>40</v>
      </c>
      <c r="P631" s="920" t="s">
        <v>1026</v>
      </c>
      <c r="Q631" s="771"/>
      <c r="R631" s="771"/>
      <c r="S631" s="771"/>
      <c r="T631" s="772"/>
      <c r="U631" s="34"/>
      <c r="V631" s="34"/>
      <c r="W631" s="35" t="s">
        <v>69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1024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67"/>
      <c r="B632" s="768"/>
      <c r="C632" s="768"/>
      <c r="D632" s="768"/>
      <c r="E632" s="768"/>
      <c r="F632" s="768"/>
      <c r="G632" s="768"/>
      <c r="H632" s="768"/>
      <c r="I632" s="768"/>
      <c r="J632" s="768"/>
      <c r="K632" s="768"/>
      <c r="L632" s="768"/>
      <c r="M632" s="768"/>
      <c r="N632" s="768"/>
      <c r="O632" s="769"/>
      <c r="P632" s="788" t="s">
        <v>71</v>
      </c>
      <c r="Q632" s="785"/>
      <c r="R632" s="785"/>
      <c r="S632" s="785"/>
      <c r="T632" s="785"/>
      <c r="U632" s="785"/>
      <c r="V632" s="786"/>
      <c r="W632" s="37" t="s">
        <v>72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68"/>
      <c r="B633" s="768"/>
      <c r="C633" s="768"/>
      <c r="D633" s="768"/>
      <c r="E633" s="768"/>
      <c r="F633" s="768"/>
      <c r="G633" s="768"/>
      <c r="H633" s="768"/>
      <c r="I633" s="768"/>
      <c r="J633" s="768"/>
      <c r="K633" s="768"/>
      <c r="L633" s="768"/>
      <c r="M633" s="768"/>
      <c r="N633" s="768"/>
      <c r="O633" s="769"/>
      <c r="P633" s="788" t="s">
        <v>71</v>
      </c>
      <c r="Q633" s="785"/>
      <c r="R633" s="785"/>
      <c r="S633" s="785"/>
      <c r="T633" s="785"/>
      <c r="U633" s="785"/>
      <c r="V633" s="786"/>
      <c r="W633" s="37" t="s">
        <v>69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90" t="s">
        <v>1027</v>
      </c>
      <c r="B634" s="768"/>
      <c r="C634" s="768"/>
      <c r="D634" s="768"/>
      <c r="E634" s="768"/>
      <c r="F634" s="768"/>
      <c r="G634" s="768"/>
      <c r="H634" s="768"/>
      <c r="I634" s="768"/>
      <c r="J634" s="768"/>
      <c r="K634" s="768"/>
      <c r="L634" s="768"/>
      <c r="M634" s="768"/>
      <c r="N634" s="768"/>
      <c r="O634" s="768"/>
      <c r="P634" s="768"/>
      <c r="Q634" s="768"/>
      <c r="R634" s="768"/>
      <c r="S634" s="768"/>
      <c r="T634" s="768"/>
      <c r="U634" s="768"/>
      <c r="V634" s="768"/>
      <c r="W634" s="768"/>
      <c r="X634" s="768"/>
      <c r="Y634" s="768"/>
      <c r="Z634" s="768"/>
      <c r="AA634" s="756"/>
      <c r="AB634" s="756"/>
      <c r="AC634" s="756"/>
    </row>
    <row r="635" spans="1:68" ht="14.25" customHeight="1" x14ac:dyDescent="0.25">
      <c r="A635" s="794" t="s">
        <v>114</v>
      </c>
      <c r="B635" s="768"/>
      <c r="C635" s="768"/>
      <c r="D635" s="768"/>
      <c r="E635" s="768"/>
      <c r="F635" s="768"/>
      <c r="G635" s="768"/>
      <c r="H635" s="768"/>
      <c r="I635" s="768"/>
      <c r="J635" s="768"/>
      <c r="K635" s="768"/>
      <c r="L635" s="768"/>
      <c r="M635" s="768"/>
      <c r="N635" s="768"/>
      <c r="O635" s="768"/>
      <c r="P635" s="768"/>
      <c r="Q635" s="768"/>
      <c r="R635" s="768"/>
      <c r="S635" s="768"/>
      <c r="T635" s="768"/>
      <c r="U635" s="768"/>
      <c r="V635" s="768"/>
      <c r="W635" s="768"/>
      <c r="X635" s="768"/>
      <c r="Y635" s="768"/>
      <c r="Z635" s="768"/>
      <c r="AA635" s="757"/>
      <c r="AB635" s="757"/>
      <c r="AC635" s="757"/>
    </row>
    <row r="636" spans="1:68" ht="27" customHeight="1" x14ac:dyDescent="0.25">
      <c r="A636" s="54" t="s">
        <v>1028</v>
      </c>
      <c r="B636" s="54" t="s">
        <v>1029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117</v>
      </c>
      <c r="L636" s="32"/>
      <c r="M636" s="33" t="s">
        <v>118</v>
      </c>
      <c r="N636" s="33"/>
      <c r="O636" s="32">
        <v>55</v>
      </c>
      <c r="P636" s="888" t="s">
        <v>1030</v>
      </c>
      <c r="Q636" s="771"/>
      <c r="R636" s="771"/>
      <c r="S636" s="771"/>
      <c r="T636" s="772"/>
      <c r="U636" s="34"/>
      <c r="V636" s="34"/>
      <c r="W636" s="35" t="s">
        <v>69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1031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1032</v>
      </c>
      <c r="B637" s="54" t="s">
        <v>1033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117</v>
      </c>
      <c r="L637" s="32"/>
      <c r="M637" s="33" t="s">
        <v>118</v>
      </c>
      <c r="N637" s="33"/>
      <c r="O637" s="32">
        <v>55</v>
      </c>
      <c r="P637" s="1125" t="s">
        <v>1034</v>
      </c>
      <c r="Q637" s="771"/>
      <c r="R637" s="771"/>
      <c r="S637" s="771"/>
      <c r="T637" s="772"/>
      <c r="U637" s="34"/>
      <c r="V637" s="34"/>
      <c r="W637" s="35" t="s">
        <v>69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1035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67"/>
      <c r="B638" s="768"/>
      <c r="C638" s="768"/>
      <c r="D638" s="768"/>
      <c r="E638" s="768"/>
      <c r="F638" s="768"/>
      <c r="G638" s="768"/>
      <c r="H638" s="768"/>
      <c r="I638" s="768"/>
      <c r="J638" s="768"/>
      <c r="K638" s="768"/>
      <c r="L638" s="768"/>
      <c r="M638" s="768"/>
      <c r="N638" s="768"/>
      <c r="O638" s="769"/>
      <c r="P638" s="788" t="s">
        <v>71</v>
      </c>
      <c r="Q638" s="785"/>
      <c r="R638" s="785"/>
      <c r="S638" s="785"/>
      <c r="T638" s="785"/>
      <c r="U638" s="785"/>
      <c r="V638" s="786"/>
      <c r="W638" s="37" t="s">
        <v>72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68"/>
      <c r="B639" s="768"/>
      <c r="C639" s="768"/>
      <c r="D639" s="768"/>
      <c r="E639" s="768"/>
      <c r="F639" s="768"/>
      <c r="G639" s="768"/>
      <c r="H639" s="768"/>
      <c r="I639" s="768"/>
      <c r="J639" s="768"/>
      <c r="K639" s="768"/>
      <c r="L639" s="768"/>
      <c r="M639" s="768"/>
      <c r="N639" s="768"/>
      <c r="O639" s="769"/>
      <c r="P639" s="788" t="s">
        <v>71</v>
      </c>
      <c r="Q639" s="785"/>
      <c r="R639" s="785"/>
      <c r="S639" s="785"/>
      <c r="T639" s="785"/>
      <c r="U639" s="785"/>
      <c r="V639" s="786"/>
      <c r="W639" s="37" t="s">
        <v>69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94" t="s">
        <v>168</v>
      </c>
      <c r="B640" s="768"/>
      <c r="C640" s="768"/>
      <c r="D640" s="768"/>
      <c r="E640" s="768"/>
      <c r="F640" s="768"/>
      <c r="G640" s="768"/>
      <c r="H640" s="768"/>
      <c r="I640" s="768"/>
      <c r="J640" s="768"/>
      <c r="K640" s="768"/>
      <c r="L640" s="768"/>
      <c r="M640" s="768"/>
      <c r="N640" s="768"/>
      <c r="O640" s="768"/>
      <c r="P640" s="768"/>
      <c r="Q640" s="768"/>
      <c r="R640" s="768"/>
      <c r="S640" s="768"/>
      <c r="T640" s="768"/>
      <c r="U640" s="768"/>
      <c r="V640" s="768"/>
      <c r="W640" s="768"/>
      <c r="X640" s="768"/>
      <c r="Y640" s="768"/>
      <c r="Z640" s="768"/>
      <c r="AA640" s="757"/>
      <c r="AB640" s="757"/>
      <c r="AC640" s="757"/>
    </row>
    <row r="641" spans="1:68" ht="27" customHeight="1" x14ac:dyDescent="0.25">
      <c r="A641" s="54" t="s">
        <v>1036</v>
      </c>
      <c r="B641" s="54" t="s">
        <v>1037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117</v>
      </c>
      <c r="L641" s="32"/>
      <c r="M641" s="33" t="s">
        <v>118</v>
      </c>
      <c r="N641" s="33"/>
      <c r="O641" s="32">
        <v>50</v>
      </c>
      <c r="P641" s="890" t="s">
        <v>1038</v>
      </c>
      <c r="Q641" s="771"/>
      <c r="R641" s="771"/>
      <c r="S641" s="771"/>
      <c r="T641" s="772"/>
      <c r="U641" s="34"/>
      <c r="V641" s="34"/>
      <c r="W641" s="35" t="s">
        <v>69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1039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67"/>
      <c r="B642" s="768"/>
      <c r="C642" s="768"/>
      <c r="D642" s="768"/>
      <c r="E642" s="768"/>
      <c r="F642" s="768"/>
      <c r="G642" s="768"/>
      <c r="H642" s="768"/>
      <c r="I642" s="768"/>
      <c r="J642" s="768"/>
      <c r="K642" s="768"/>
      <c r="L642" s="768"/>
      <c r="M642" s="768"/>
      <c r="N642" s="768"/>
      <c r="O642" s="769"/>
      <c r="P642" s="788" t="s">
        <v>71</v>
      </c>
      <c r="Q642" s="785"/>
      <c r="R642" s="785"/>
      <c r="S642" s="785"/>
      <c r="T642" s="785"/>
      <c r="U642" s="785"/>
      <c r="V642" s="786"/>
      <c r="W642" s="37" t="s">
        <v>72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68"/>
      <c r="B643" s="768"/>
      <c r="C643" s="768"/>
      <c r="D643" s="768"/>
      <c r="E643" s="768"/>
      <c r="F643" s="768"/>
      <c r="G643" s="768"/>
      <c r="H643" s="768"/>
      <c r="I643" s="768"/>
      <c r="J643" s="768"/>
      <c r="K643" s="768"/>
      <c r="L643" s="768"/>
      <c r="M643" s="768"/>
      <c r="N643" s="768"/>
      <c r="O643" s="769"/>
      <c r="P643" s="788" t="s">
        <v>71</v>
      </c>
      <c r="Q643" s="785"/>
      <c r="R643" s="785"/>
      <c r="S643" s="785"/>
      <c r="T643" s="785"/>
      <c r="U643" s="785"/>
      <c r="V643" s="786"/>
      <c r="W643" s="37" t="s">
        <v>69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94" t="s">
        <v>64</v>
      </c>
      <c r="B644" s="768"/>
      <c r="C644" s="768"/>
      <c r="D644" s="768"/>
      <c r="E644" s="768"/>
      <c r="F644" s="768"/>
      <c r="G644" s="768"/>
      <c r="H644" s="768"/>
      <c r="I644" s="768"/>
      <c r="J644" s="768"/>
      <c r="K644" s="768"/>
      <c r="L644" s="768"/>
      <c r="M644" s="768"/>
      <c r="N644" s="768"/>
      <c r="O644" s="768"/>
      <c r="P644" s="768"/>
      <c r="Q644" s="768"/>
      <c r="R644" s="768"/>
      <c r="S644" s="768"/>
      <c r="T644" s="768"/>
      <c r="U644" s="768"/>
      <c r="V644" s="768"/>
      <c r="W644" s="768"/>
      <c r="X644" s="768"/>
      <c r="Y644" s="768"/>
      <c r="Z644" s="768"/>
      <c r="AA644" s="757"/>
      <c r="AB644" s="757"/>
      <c r="AC644" s="757"/>
    </row>
    <row r="645" spans="1:68" ht="27" customHeight="1" x14ac:dyDescent="0.25">
      <c r="A645" s="54" t="s">
        <v>1040</v>
      </c>
      <c r="B645" s="54" t="s">
        <v>1041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76</v>
      </c>
      <c r="L645" s="32"/>
      <c r="M645" s="33" t="s">
        <v>68</v>
      </c>
      <c r="N645" s="33"/>
      <c r="O645" s="32">
        <v>40</v>
      </c>
      <c r="P645" s="1066" t="s">
        <v>1042</v>
      </c>
      <c r="Q645" s="771"/>
      <c r="R645" s="771"/>
      <c r="S645" s="771"/>
      <c r="T645" s="772"/>
      <c r="U645" s="34"/>
      <c r="V645" s="34"/>
      <c r="W645" s="35" t="s">
        <v>69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1043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67"/>
      <c r="B646" s="768"/>
      <c r="C646" s="768"/>
      <c r="D646" s="768"/>
      <c r="E646" s="768"/>
      <c r="F646" s="768"/>
      <c r="G646" s="768"/>
      <c r="H646" s="768"/>
      <c r="I646" s="768"/>
      <c r="J646" s="768"/>
      <c r="K646" s="768"/>
      <c r="L646" s="768"/>
      <c r="M646" s="768"/>
      <c r="N646" s="768"/>
      <c r="O646" s="769"/>
      <c r="P646" s="788" t="s">
        <v>71</v>
      </c>
      <c r="Q646" s="785"/>
      <c r="R646" s="785"/>
      <c r="S646" s="785"/>
      <c r="T646" s="785"/>
      <c r="U646" s="785"/>
      <c r="V646" s="786"/>
      <c r="W646" s="37" t="s">
        <v>72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68"/>
      <c r="B647" s="768"/>
      <c r="C647" s="768"/>
      <c r="D647" s="768"/>
      <c r="E647" s="768"/>
      <c r="F647" s="768"/>
      <c r="G647" s="768"/>
      <c r="H647" s="768"/>
      <c r="I647" s="768"/>
      <c r="J647" s="768"/>
      <c r="K647" s="768"/>
      <c r="L647" s="768"/>
      <c r="M647" s="768"/>
      <c r="N647" s="768"/>
      <c r="O647" s="769"/>
      <c r="P647" s="788" t="s">
        <v>71</v>
      </c>
      <c r="Q647" s="785"/>
      <c r="R647" s="785"/>
      <c r="S647" s="785"/>
      <c r="T647" s="785"/>
      <c r="U647" s="785"/>
      <c r="V647" s="786"/>
      <c r="W647" s="37" t="s">
        <v>69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94" t="s">
        <v>73</v>
      </c>
      <c r="B648" s="768"/>
      <c r="C648" s="768"/>
      <c r="D648" s="768"/>
      <c r="E648" s="768"/>
      <c r="F648" s="768"/>
      <c r="G648" s="768"/>
      <c r="H648" s="768"/>
      <c r="I648" s="768"/>
      <c r="J648" s="768"/>
      <c r="K648" s="768"/>
      <c r="L648" s="768"/>
      <c r="M648" s="768"/>
      <c r="N648" s="768"/>
      <c r="O648" s="768"/>
      <c r="P648" s="768"/>
      <c r="Q648" s="768"/>
      <c r="R648" s="768"/>
      <c r="S648" s="768"/>
      <c r="T648" s="768"/>
      <c r="U648" s="768"/>
      <c r="V648" s="768"/>
      <c r="W648" s="768"/>
      <c r="X648" s="768"/>
      <c r="Y648" s="768"/>
      <c r="Z648" s="768"/>
      <c r="AA648" s="757"/>
      <c r="AB648" s="757"/>
      <c r="AC648" s="757"/>
    </row>
    <row r="649" spans="1:68" ht="27" customHeight="1" x14ac:dyDescent="0.25">
      <c r="A649" s="54" t="s">
        <v>1044</v>
      </c>
      <c r="B649" s="54" t="s">
        <v>1045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117</v>
      </c>
      <c r="L649" s="32"/>
      <c r="M649" s="33" t="s">
        <v>68</v>
      </c>
      <c r="N649" s="33"/>
      <c r="O649" s="32">
        <v>45</v>
      </c>
      <c r="P649" s="1016" t="s">
        <v>1046</v>
      </c>
      <c r="Q649" s="771"/>
      <c r="R649" s="771"/>
      <c r="S649" s="771"/>
      <c r="T649" s="772"/>
      <c r="U649" s="34"/>
      <c r="V649" s="34"/>
      <c r="W649" s="35" t="s">
        <v>69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1047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67"/>
      <c r="B650" s="768"/>
      <c r="C650" s="768"/>
      <c r="D650" s="768"/>
      <c r="E650" s="768"/>
      <c r="F650" s="768"/>
      <c r="G650" s="768"/>
      <c r="H650" s="768"/>
      <c r="I650" s="768"/>
      <c r="J650" s="768"/>
      <c r="K650" s="768"/>
      <c r="L650" s="768"/>
      <c r="M650" s="768"/>
      <c r="N650" s="768"/>
      <c r="O650" s="769"/>
      <c r="P650" s="788" t="s">
        <v>71</v>
      </c>
      <c r="Q650" s="785"/>
      <c r="R650" s="785"/>
      <c r="S650" s="785"/>
      <c r="T650" s="785"/>
      <c r="U650" s="785"/>
      <c r="V650" s="786"/>
      <c r="W650" s="37" t="s">
        <v>72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68"/>
      <c r="B651" s="768"/>
      <c r="C651" s="768"/>
      <c r="D651" s="768"/>
      <c r="E651" s="768"/>
      <c r="F651" s="768"/>
      <c r="G651" s="768"/>
      <c r="H651" s="768"/>
      <c r="I651" s="768"/>
      <c r="J651" s="768"/>
      <c r="K651" s="768"/>
      <c r="L651" s="768"/>
      <c r="M651" s="768"/>
      <c r="N651" s="768"/>
      <c r="O651" s="769"/>
      <c r="P651" s="788" t="s">
        <v>71</v>
      </c>
      <c r="Q651" s="785"/>
      <c r="R651" s="785"/>
      <c r="S651" s="785"/>
      <c r="T651" s="785"/>
      <c r="U651" s="785"/>
      <c r="V651" s="786"/>
      <c r="W651" s="37" t="s">
        <v>69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828"/>
      <c r="B652" s="768"/>
      <c r="C652" s="768"/>
      <c r="D652" s="768"/>
      <c r="E652" s="768"/>
      <c r="F652" s="768"/>
      <c r="G652" s="768"/>
      <c r="H652" s="768"/>
      <c r="I652" s="768"/>
      <c r="J652" s="768"/>
      <c r="K652" s="768"/>
      <c r="L652" s="768"/>
      <c r="M652" s="768"/>
      <c r="N652" s="768"/>
      <c r="O652" s="829"/>
      <c r="P652" s="817" t="s">
        <v>1048</v>
      </c>
      <c r="Q652" s="818"/>
      <c r="R652" s="818"/>
      <c r="S652" s="818"/>
      <c r="T652" s="818"/>
      <c r="U652" s="818"/>
      <c r="V652" s="811"/>
      <c r="W652" s="37" t="s">
        <v>69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1881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1954.3400000000001</v>
      </c>
      <c r="Z652" s="37"/>
      <c r="AA652" s="764"/>
      <c r="AB652" s="764"/>
      <c r="AC652" s="764"/>
    </row>
    <row r="653" spans="1:68" x14ac:dyDescent="0.2">
      <c r="A653" s="768"/>
      <c r="B653" s="768"/>
      <c r="C653" s="768"/>
      <c r="D653" s="768"/>
      <c r="E653" s="768"/>
      <c r="F653" s="768"/>
      <c r="G653" s="768"/>
      <c r="H653" s="768"/>
      <c r="I653" s="768"/>
      <c r="J653" s="768"/>
      <c r="K653" s="768"/>
      <c r="L653" s="768"/>
      <c r="M653" s="768"/>
      <c r="N653" s="768"/>
      <c r="O653" s="829"/>
      <c r="P653" s="817" t="s">
        <v>1049</v>
      </c>
      <c r="Q653" s="818"/>
      <c r="R653" s="818"/>
      <c r="S653" s="818"/>
      <c r="T653" s="818"/>
      <c r="U653" s="818"/>
      <c r="V653" s="811"/>
      <c r="W653" s="37" t="s">
        <v>69</v>
      </c>
      <c r="X653" s="763">
        <f>IFERROR(SUM(BM22:BM649),"0")</f>
        <v>1984.7931540170071</v>
      </c>
      <c r="Y653" s="763">
        <f>IFERROR(SUM(BN22:BN649),"0")</f>
        <v>2062.748</v>
      </c>
      <c r="Z653" s="37"/>
      <c r="AA653" s="764"/>
      <c r="AB653" s="764"/>
      <c r="AC653" s="764"/>
    </row>
    <row r="654" spans="1:68" x14ac:dyDescent="0.2">
      <c r="A654" s="768"/>
      <c r="B654" s="768"/>
      <c r="C654" s="768"/>
      <c r="D654" s="768"/>
      <c r="E654" s="768"/>
      <c r="F654" s="768"/>
      <c r="G654" s="768"/>
      <c r="H654" s="768"/>
      <c r="I654" s="768"/>
      <c r="J654" s="768"/>
      <c r="K654" s="768"/>
      <c r="L654" s="768"/>
      <c r="M654" s="768"/>
      <c r="N654" s="768"/>
      <c r="O654" s="829"/>
      <c r="P654" s="817" t="s">
        <v>1050</v>
      </c>
      <c r="Q654" s="818"/>
      <c r="R654" s="818"/>
      <c r="S654" s="818"/>
      <c r="T654" s="818"/>
      <c r="U654" s="818"/>
      <c r="V654" s="811"/>
      <c r="W654" s="37" t="s">
        <v>1051</v>
      </c>
      <c r="X654" s="38">
        <f>ROUNDUP(SUM(BO22:BO649),0)</f>
        <v>4</v>
      </c>
      <c r="Y654" s="38">
        <f>ROUNDUP(SUM(BP22:BP649),0)</f>
        <v>4</v>
      </c>
      <c r="Z654" s="37"/>
      <c r="AA654" s="764"/>
      <c r="AB654" s="764"/>
      <c r="AC654" s="764"/>
    </row>
    <row r="655" spans="1:68" x14ac:dyDescent="0.2">
      <c r="A655" s="768"/>
      <c r="B655" s="768"/>
      <c r="C655" s="768"/>
      <c r="D655" s="768"/>
      <c r="E655" s="768"/>
      <c r="F655" s="768"/>
      <c r="G655" s="768"/>
      <c r="H655" s="768"/>
      <c r="I655" s="768"/>
      <c r="J655" s="768"/>
      <c r="K655" s="768"/>
      <c r="L655" s="768"/>
      <c r="M655" s="768"/>
      <c r="N655" s="768"/>
      <c r="O655" s="829"/>
      <c r="P655" s="817" t="s">
        <v>1052</v>
      </c>
      <c r="Q655" s="818"/>
      <c r="R655" s="818"/>
      <c r="S655" s="818"/>
      <c r="T655" s="818"/>
      <c r="U655" s="818"/>
      <c r="V655" s="811"/>
      <c r="W655" s="37" t="s">
        <v>69</v>
      </c>
      <c r="X655" s="763">
        <f>GrossWeightTotal+PalletQtyTotal*25</f>
        <v>2084.7931540170071</v>
      </c>
      <c r="Y655" s="763">
        <f>GrossWeightTotalR+PalletQtyTotalR*25</f>
        <v>2162.748</v>
      </c>
      <c r="Z655" s="37"/>
      <c r="AA655" s="764"/>
      <c r="AB655" s="764"/>
      <c r="AC655" s="764"/>
    </row>
    <row r="656" spans="1:68" x14ac:dyDescent="0.2">
      <c r="A656" s="768"/>
      <c r="B656" s="768"/>
      <c r="C656" s="768"/>
      <c r="D656" s="768"/>
      <c r="E656" s="768"/>
      <c r="F656" s="768"/>
      <c r="G656" s="768"/>
      <c r="H656" s="768"/>
      <c r="I656" s="768"/>
      <c r="J656" s="768"/>
      <c r="K656" s="768"/>
      <c r="L656" s="768"/>
      <c r="M656" s="768"/>
      <c r="N656" s="768"/>
      <c r="O656" s="829"/>
      <c r="P656" s="817" t="s">
        <v>1053</v>
      </c>
      <c r="Q656" s="818"/>
      <c r="R656" s="818"/>
      <c r="S656" s="818"/>
      <c r="T656" s="818"/>
      <c r="U656" s="818"/>
      <c r="V656" s="811"/>
      <c r="W656" s="37" t="s">
        <v>1051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331.06725355254764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345</v>
      </c>
      <c r="Z656" s="37"/>
      <c r="AA656" s="764"/>
      <c r="AB656" s="764"/>
      <c r="AC656" s="764"/>
    </row>
    <row r="657" spans="1:32" ht="14.25" customHeight="1" x14ac:dyDescent="0.2">
      <c r="A657" s="768"/>
      <c r="B657" s="768"/>
      <c r="C657" s="768"/>
      <c r="D657" s="768"/>
      <c r="E657" s="768"/>
      <c r="F657" s="768"/>
      <c r="G657" s="768"/>
      <c r="H657" s="768"/>
      <c r="I657" s="768"/>
      <c r="J657" s="768"/>
      <c r="K657" s="768"/>
      <c r="L657" s="768"/>
      <c r="M657" s="768"/>
      <c r="N657" s="768"/>
      <c r="O657" s="829"/>
      <c r="P657" s="817" t="s">
        <v>1054</v>
      </c>
      <c r="Q657" s="818"/>
      <c r="R657" s="818"/>
      <c r="S657" s="818"/>
      <c r="T657" s="818"/>
      <c r="U657" s="818"/>
      <c r="V657" s="811"/>
      <c r="W657" s="39" t="s">
        <v>1055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4.0943899999999998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1056</v>
      </c>
      <c r="B659" s="758" t="s">
        <v>63</v>
      </c>
      <c r="C659" s="792" t="s">
        <v>112</v>
      </c>
      <c r="D659" s="893"/>
      <c r="E659" s="893"/>
      <c r="F659" s="893"/>
      <c r="G659" s="893"/>
      <c r="H659" s="879"/>
      <c r="I659" s="792" t="s">
        <v>334</v>
      </c>
      <c r="J659" s="893"/>
      <c r="K659" s="893"/>
      <c r="L659" s="893"/>
      <c r="M659" s="893"/>
      <c r="N659" s="893"/>
      <c r="O659" s="893"/>
      <c r="P659" s="893"/>
      <c r="Q659" s="893"/>
      <c r="R659" s="893"/>
      <c r="S659" s="893"/>
      <c r="T659" s="893"/>
      <c r="U659" s="893"/>
      <c r="V659" s="879"/>
      <c r="W659" s="792" t="s">
        <v>668</v>
      </c>
      <c r="X659" s="879"/>
      <c r="Y659" s="792" t="s">
        <v>753</v>
      </c>
      <c r="Z659" s="893"/>
      <c r="AA659" s="893"/>
      <c r="AB659" s="879"/>
      <c r="AC659" s="758" t="s">
        <v>853</v>
      </c>
      <c r="AD659" s="792" t="s">
        <v>928</v>
      </c>
      <c r="AE659" s="879"/>
      <c r="AF659" s="759"/>
    </row>
    <row r="660" spans="1:32" ht="14.25" customHeight="1" thickTop="1" x14ac:dyDescent="0.2">
      <c r="A660" s="913" t="s">
        <v>1057</v>
      </c>
      <c r="B660" s="792" t="s">
        <v>63</v>
      </c>
      <c r="C660" s="792" t="s">
        <v>113</v>
      </c>
      <c r="D660" s="792" t="s">
        <v>138</v>
      </c>
      <c r="E660" s="792" t="s">
        <v>222</v>
      </c>
      <c r="F660" s="792" t="s">
        <v>247</v>
      </c>
      <c r="G660" s="792" t="s">
        <v>298</v>
      </c>
      <c r="H660" s="792" t="s">
        <v>112</v>
      </c>
      <c r="I660" s="792" t="s">
        <v>335</v>
      </c>
      <c r="J660" s="792" t="s">
        <v>360</v>
      </c>
      <c r="K660" s="792" t="s">
        <v>433</v>
      </c>
      <c r="L660" s="792" t="s">
        <v>453</v>
      </c>
      <c r="M660" s="792" t="s">
        <v>479</v>
      </c>
      <c r="N660" s="759"/>
      <c r="O660" s="792" t="s">
        <v>508</v>
      </c>
      <c r="P660" s="792" t="s">
        <v>511</v>
      </c>
      <c r="Q660" s="792" t="s">
        <v>520</v>
      </c>
      <c r="R660" s="792" t="s">
        <v>538</v>
      </c>
      <c r="S660" s="792" t="s">
        <v>548</v>
      </c>
      <c r="T660" s="792" t="s">
        <v>561</v>
      </c>
      <c r="U660" s="792" t="s">
        <v>569</v>
      </c>
      <c r="V660" s="792" t="s">
        <v>655</v>
      </c>
      <c r="W660" s="792" t="s">
        <v>669</v>
      </c>
      <c r="X660" s="792" t="s">
        <v>714</v>
      </c>
      <c r="Y660" s="792" t="s">
        <v>754</v>
      </c>
      <c r="Z660" s="792" t="s">
        <v>813</v>
      </c>
      <c r="AA660" s="792" t="s">
        <v>836</v>
      </c>
      <c r="AB660" s="792" t="s">
        <v>849</v>
      </c>
      <c r="AC660" s="792" t="s">
        <v>853</v>
      </c>
      <c r="AD660" s="792" t="s">
        <v>928</v>
      </c>
      <c r="AE660" s="792" t="s">
        <v>1027</v>
      </c>
      <c r="AF660" s="759"/>
    </row>
    <row r="661" spans="1:32" ht="13.5" customHeight="1" thickBot="1" x14ac:dyDescent="0.25">
      <c r="A661" s="914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59"/>
      <c r="O661" s="793"/>
      <c r="P661" s="793"/>
      <c r="Q661" s="793"/>
      <c r="R661" s="793"/>
      <c r="S661" s="793"/>
      <c r="T661" s="793"/>
      <c r="U661" s="793"/>
      <c r="V661" s="793"/>
      <c r="W661" s="793"/>
      <c r="X661" s="793"/>
      <c r="Y661" s="793"/>
      <c r="Z661" s="793"/>
      <c r="AA661" s="793"/>
      <c r="AB661" s="793"/>
      <c r="AC661" s="793"/>
      <c r="AD661" s="793"/>
      <c r="AE661" s="793"/>
      <c r="AF661" s="759"/>
    </row>
    <row r="662" spans="1:32" ht="18" customHeight="1" thickTop="1" thickBot="1" x14ac:dyDescent="0.25">
      <c r="A662" s="40" t="s">
        <v>1058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143.19999999999999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315</v>
      </c>
      <c r="E662" s="46">
        <f>IFERROR(Y107*1,"0")+IFERROR(Y108*1,"0")+IFERROR(Y109*1,"0")+IFERROR(Y110*1,"0")+IFERROR(Y114*1,"0")+IFERROR(Y115*1,"0")+IFERROR(Y116*1,"0")+IFERROR(Y117*1,"0")+IFERROR(Y118*1,"0")</f>
        <v>102.6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90.9</v>
      </c>
      <c r="G662" s="46">
        <f>IFERROR(Y155*1,"0")+IFERROR(Y156*1,"0")+IFERROR(Y160*1,"0")+IFERROR(Y161*1,"0")+IFERROR(Y165*1,"0")+IFERROR(Y166*1,"0")</f>
        <v>28</v>
      </c>
      <c r="H662" s="46">
        <f>IFERROR(Y171*1,"0")+IFERROR(Y175*1,"0")+IFERROR(Y176*1,"0")+IFERROR(Y177*1,"0")+IFERROR(Y178*1,"0")+IFERROR(Y179*1,"0")+IFERROR(Y183*1,"0")+IFERROR(Y184*1,"0")+IFERROR(Y185*1,"0")</f>
        <v>33</v>
      </c>
      <c r="I662" s="46">
        <f>IFERROR(Y191*1,"0")+IFERROR(Y195*1,"0")+IFERROR(Y196*1,"0")+IFERROR(Y197*1,"0")+IFERROR(Y198*1,"0")+IFERROR(Y199*1,"0")+IFERROR(Y200*1,"0")+IFERROR(Y201*1,"0")+IFERROR(Y202*1,"0")</f>
        <v>42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63.599999999999994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12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12.600000000000001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518.4</v>
      </c>
      <c r="V662" s="46">
        <f>IFERROR(Y401*1,"0")+IFERROR(Y405*1,"0")+IFERROR(Y406*1,"0")+IFERROR(Y407*1,"0")</f>
        <v>52.8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510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5.04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25.2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D636:E636"/>
    <mergeCell ref="P459:T459"/>
    <mergeCell ref="P388:T388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72:O73"/>
    <mergeCell ref="A261:Z261"/>
    <mergeCell ref="D555:E55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A508:Z508"/>
    <mergeCell ref="D177:E17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2024-11-12T08:05:12Z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