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67C2A1-2503-474F-A54A-8CE18B02F5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Y19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52" i="1" s="1"/>
  <c r="Y23" i="1"/>
  <c r="X23" i="1"/>
  <c r="BP22" i="1"/>
  <c r="BO22" i="1"/>
  <c r="BN22" i="1"/>
  <c r="BM22" i="1"/>
  <c r="X653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9" i="1" l="1"/>
  <c r="Z339" i="1"/>
  <c r="X655" i="1"/>
  <c r="Z136" i="1"/>
  <c r="Y36" i="1"/>
  <c r="Y40" i="1"/>
  <c r="Y44" i="1"/>
  <c r="Y54" i="1"/>
  <c r="Y656" i="1" s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Z247" i="1" s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Z312" i="1" s="1"/>
  <c r="BP355" i="1"/>
  <c r="BN355" i="1"/>
  <c r="Z355" i="1"/>
  <c r="Z362" i="1" s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Z35" i="1" s="1"/>
  <c r="BN26" i="1"/>
  <c r="Y653" i="1" s="1"/>
  <c r="Y655" i="1" s="1"/>
  <c r="BP26" i="1"/>
  <c r="Y654" i="1" s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Y225" i="1"/>
  <c r="Z218" i="1"/>
  <c r="Z225" i="1" s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Z239" i="1" s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Z290" i="1" s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Z435" i="1" s="1"/>
  <c r="Y436" i="1"/>
  <c r="BP446" i="1"/>
  <c r="BN446" i="1"/>
  <c r="Z446" i="1"/>
  <c r="Z451" i="1" s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Z496" i="1" s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Z535" i="1" s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Z556" i="1" s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Z574" i="1" s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Z625" i="1"/>
  <c r="Z580" i="1"/>
  <c r="Z519" i="1"/>
  <c r="Z585" i="1"/>
  <c r="Z146" i="1"/>
  <c r="Z111" i="1"/>
  <c r="Z97" i="1"/>
  <c r="Z79" i="1"/>
  <c r="Z54" i="1"/>
  <c r="Z657" i="1" s="1"/>
  <c r="Y652" i="1"/>
  <c r="Z259" i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<sst xmlns="http://schemas.openxmlformats.org/spreadsheetml/2006/main" count="3058" uniqueCount="1074">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</sst>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21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22</v>
      </c>
      <c r="Q10" s="971"/>
      <c r="R10" s="97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6"/>
      <c r="R11" s="907"/>
      <c r="U11" s="24" t="s">
        <v>27</v>
      </c>
      <c r="V11" s="1094" t="s">
        <v>28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35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36</v>
      </c>
      <c r="B17" s="807" t="s">
        <v>37</v>
      </c>
      <c r="C17" s="927" t="s">
        <v>38</v>
      </c>
      <c r="D17" s="807" t="s">
        <v>39</v>
      </c>
      <c r="E17" s="879"/>
      <c r="F17" s="807" t="s">
        <v>40</v>
      </c>
      <c r="G17" s="807" t="s">
        <v>41</v>
      </c>
      <c r="H17" s="807" t="s">
        <v>42</v>
      </c>
      <c r="I17" s="807" t="s">
        <v>43</v>
      </c>
      <c r="J17" s="807" t="s">
        <v>44</v>
      </c>
      <c r="K17" s="807" t="s">
        <v>45</v>
      </c>
      <c r="L17" s="807" t="s">
        <v>46</v>
      </c>
      <c r="M17" s="807" t="s">
        <v>47</v>
      </c>
      <c r="N17" s="807" t="s">
        <v>48</v>
      </c>
      <c r="O17" s="807" t="s">
        <v>49</v>
      </c>
      <c r="P17" s="807" t="s">
        <v>50</v>
      </c>
      <c r="Q17" s="878"/>
      <c r="R17" s="878"/>
      <c r="S17" s="878"/>
      <c r="T17" s="879"/>
      <c r="U17" s="1183" t="s">
        <v>51</v>
      </c>
      <c r="V17" s="910"/>
      <c r="W17" s="807" t="s">
        <v>52</v>
      </c>
      <c r="X17" s="807" t="s">
        <v>53</v>
      </c>
      <c r="Y17" s="1181" t="s">
        <v>54</v>
      </c>
      <c r="Z17" s="1061" t="s">
        <v>55</v>
      </c>
      <c r="AA17" s="1037" t="s">
        <v>56</v>
      </c>
      <c r="AB17" s="1037" t="s">
        <v>57</v>
      </c>
      <c r="AC17" s="1037" t="s">
        <v>58</v>
      </c>
      <c r="AD17" s="1037" t="s">
        <v>59</v>
      </c>
      <c r="AE17" s="1132"/>
      <c r="AF17" s="1133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61</v>
      </c>
      <c r="V18" s="67" t="s">
        <v>62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63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64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71</v>
      </c>
      <c r="Q23" s="777"/>
      <c r="R23" s="777"/>
      <c r="S23" s="777"/>
      <c r="T23" s="777"/>
      <c r="U23" s="777"/>
      <c r="V23" s="778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71</v>
      </c>
      <c r="Q24" s="777"/>
      <c r="R24" s="777"/>
      <c r="S24" s="777"/>
      <c r="T24" s="777"/>
      <c r="U24" s="777"/>
      <c r="V24" s="778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73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9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71</v>
      </c>
      <c r="Q35" s="777"/>
      <c r="R35" s="777"/>
      <c r="S35" s="777"/>
      <c r="T35" s="777"/>
      <c r="U35" s="777"/>
      <c r="V35" s="778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71</v>
      </c>
      <c r="Q36" s="777"/>
      <c r="R36" s="777"/>
      <c r="S36" s="777"/>
      <c r="T36" s="777"/>
      <c r="U36" s="777"/>
      <c r="V36" s="778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103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71</v>
      </c>
      <c r="Q39" s="777"/>
      <c r="R39" s="777"/>
      <c r="S39" s="777"/>
      <c r="T39" s="777"/>
      <c r="U39" s="777"/>
      <c r="V39" s="778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71</v>
      </c>
      <c r="Q40" s="777"/>
      <c r="R40" s="777"/>
      <c r="S40" s="777"/>
      <c r="T40" s="777"/>
      <c r="U40" s="777"/>
      <c r="V40" s="778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109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71</v>
      </c>
      <c r="Q43" s="777"/>
      <c r="R43" s="777"/>
      <c r="S43" s="777"/>
      <c r="T43" s="777"/>
      <c r="U43" s="777"/>
      <c r="V43" s="778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71</v>
      </c>
      <c r="Q44" s="777"/>
      <c r="R44" s="777"/>
      <c r="S44" s="777"/>
      <c r="T44" s="777"/>
      <c r="U44" s="777"/>
      <c r="V44" s="778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113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114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71</v>
      </c>
      <c r="Q54" s="777"/>
      <c r="R54" s="777"/>
      <c r="S54" s="777"/>
      <c r="T54" s="777"/>
      <c r="U54" s="777"/>
      <c r="V54" s="778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71</v>
      </c>
      <c r="Q55" s="777"/>
      <c r="R55" s="777"/>
      <c r="S55" s="777"/>
      <c r="T55" s="777"/>
      <c r="U55" s="777"/>
      <c r="V55" s="778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73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71</v>
      </c>
      <c r="Q59" s="777"/>
      <c r="R59" s="777"/>
      <c r="S59" s="777"/>
      <c r="T59" s="777"/>
      <c r="U59" s="777"/>
      <c r="V59" s="778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71</v>
      </c>
      <c r="Q60" s="777"/>
      <c r="R60" s="777"/>
      <c r="S60" s="777"/>
      <c r="T60" s="777"/>
      <c r="U60" s="777"/>
      <c r="V60" s="778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138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114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83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605</v>
      </c>
      <c r="Y65" s="762">
        <f t="shared" si="11"/>
        <v>615.6</v>
      </c>
      <c r="Z65" s="36">
        <f>IFERROR(IF(Y65=0,"",ROUNDUP(Y65/H65,0)*0.02175),"")</f>
        <v>1.2397499999999999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631.8888888888888</v>
      </c>
      <c r="BN65" s="64">
        <f t="shared" si="13"/>
        <v>642.95999999999992</v>
      </c>
      <c r="BO65" s="64">
        <f t="shared" si="14"/>
        <v>1.0003306878306877</v>
      </c>
      <c r="BP65" s="64">
        <f t="shared" si="15"/>
        <v>1.0178571428571428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38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225</v>
      </c>
      <c r="Y71" s="762">
        <f t="shared" si="11"/>
        <v>225</v>
      </c>
      <c r="Z71" s="36">
        <f>IFERROR(IF(Y71=0,"",ROUNDUP(Y71/H71,0)*0.00902),"")</f>
        <v>0.45100000000000001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235.5</v>
      </c>
      <c r="BN71" s="64">
        <f t="shared" si="13"/>
        <v>235.5</v>
      </c>
      <c r="BO71" s="64">
        <f t="shared" si="14"/>
        <v>0.37878787878787878</v>
      </c>
      <c r="BP71" s="64">
        <f t="shared" si="15"/>
        <v>0.37878787878787878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71</v>
      </c>
      <c r="Q72" s="777"/>
      <c r="R72" s="777"/>
      <c r="S72" s="777"/>
      <c r="T72" s="777"/>
      <c r="U72" s="777"/>
      <c r="V72" s="778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106.0185185185185</v>
      </c>
      <c r="Y72" s="763">
        <f>IFERROR(Y63/H63,"0")+IFERROR(Y64/H64,"0")+IFERROR(Y65/H65,"0")+IFERROR(Y66/H66,"0")+IFERROR(Y67/H67,"0")+IFERROR(Y68/H68,"0")+IFERROR(Y69/H69,"0")+IFERROR(Y70/H70,"0")+IFERROR(Y71/H71,"0")</f>
        <v>107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1.69075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71</v>
      </c>
      <c r="Q73" s="777"/>
      <c r="R73" s="777"/>
      <c r="S73" s="777"/>
      <c r="T73" s="777"/>
      <c r="U73" s="777"/>
      <c r="V73" s="778"/>
      <c r="W73" s="37" t="s">
        <v>69</v>
      </c>
      <c r="X73" s="763">
        <f>IFERROR(SUM(X63:X71),"0")</f>
        <v>830</v>
      </c>
      <c r="Y73" s="763">
        <f>IFERROR(SUM(Y63:Y71),"0")</f>
        <v>840.6</v>
      </c>
      <c r="Z73" s="37"/>
      <c r="AA73" s="764"/>
      <c r="AB73" s="764"/>
      <c r="AC73" s="764"/>
    </row>
    <row r="74" spans="1:68" ht="14.25" customHeight="1" x14ac:dyDescent="0.25">
      <c r="A74" s="774" t="s">
        <v>168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605</v>
      </c>
      <c r="Y75" s="762">
        <f>IFERROR(IF(X75="",0,CEILING((X75/$H75),1)*$H75),"")</f>
        <v>615.6</v>
      </c>
      <c r="Z75" s="36">
        <f>IFERROR(IF(Y75=0,"",ROUNDUP(Y75/H75,0)*0.02175),"")</f>
        <v>1.2397499999999999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631.8888888888888</v>
      </c>
      <c r="BN75" s="64">
        <f>IFERROR(Y75*I75/H75,"0")</f>
        <v>642.95999999999992</v>
      </c>
      <c r="BO75" s="64">
        <f>IFERROR(1/J75*(X75/H75),"0")</f>
        <v>1.0003306878306877</v>
      </c>
      <c r="BP75" s="64">
        <f>IFERROR(1/J75*(Y75/H75),"0")</f>
        <v>1.0178571428571428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6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81</v>
      </c>
      <c r="Y78" s="762">
        <f>IFERROR(IF(X78="",0,CEILING((X78/$H78),1)*$H78),"")</f>
        <v>81</v>
      </c>
      <c r="Z78" s="36">
        <f>IFERROR(IF(Y78=0,"",ROUNDUP(Y78/H78,0)*0.00753),"")</f>
        <v>0.22590000000000002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87</v>
      </c>
      <c r="BN78" s="64">
        <f>IFERROR(Y78*I78/H78,"0")</f>
        <v>87</v>
      </c>
      <c r="BO78" s="64">
        <f>IFERROR(1/J78*(X78/H78),"0")</f>
        <v>0.19230769230769229</v>
      </c>
      <c r="BP78" s="64">
        <f>IFERROR(1/J78*(Y78/H78),"0")</f>
        <v>0.19230769230769229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71</v>
      </c>
      <c r="Q79" s="777"/>
      <c r="R79" s="777"/>
      <c r="S79" s="777"/>
      <c r="T79" s="777"/>
      <c r="U79" s="777"/>
      <c r="V79" s="778"/>
      <c r="W79" s="37" t="s">
        <v>72</v>
      </c>
      <c r="X79" s="763">
        <f>IFERROR(X75/H75,"0")+IFERROR(X76/H76,"0")+IFERROR(X77/H77,"0")+IFERROR(X78/H78,"0")</f>
        <v>86.018518518518505</v>
      </c>
      <c r="Y79" s="763">
        <f>IFERROR(Y75/H75,"0")+IFERROR(Y76/H76,"0")+IFERROR(Y77/H77,"0")+IFERROR(Y78/H78,"0")</f>
        <v>87</v>
      </c>
      <c r="Z79" s="763">
        <f>IFERROR(IF(Z75="",0,Z75),"0")+IFERROR(IF(Z76="",0,Z76),"0")+IFERROR(IF(Z77="",0,Z77),"0")+IFERROR(IF(Z78="",0,Z78),"0")</f>
        <v>1.4656499999999999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71</v>
      </c>
      <c r="Q80" s="777"/>
      <c r="R80" s="777"/>
      <c r="S80" s="777"/>
      <c r="T80" s="777"/>
      <c r="U80" s="777"/>
      <c r="V80" s="778"/>
      <c r="W80" s="37" t="s">
        <v>69</v>
      </c>
      <c r="X80" s="763">
        <f>IFERROR(SUM(X75:X78),"0")</f>
        <v>686</v>
      </c>
      <c r="Y80" s="763">
        <f>IFERROR(SUM(Y75:Y78),"0")</f>
        <v>696.6</v>
      </c>
      <c r="Z80" s="37"/>
      <c r="AA80" s="764"/>
      <c r="AB80" s="764"/>
      <c r="AC80" s="764"/>
    </row>
    <row r="81" spans="1:68" ht="14.25" customHeight="1" x14ac:dyDescent="0.25">
      <c r="A81" s="774" t="s">
        <v>64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71</v>
      </c>
      <c r="Q88" s="777"/>
      <c r="R88" s="777"/>
      <c r="S88" s="777"/>
      <c r="T88" s="777"/>
      <c r="U88" s="777"/>
      <c r="V88" s="778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71</v>
      </c>
      <c r="Q89" s="777"/>
      <c r="R89" s="777"/>
      <c r="S89" s="777"/>
      <c r="T89" s="777"/>
      <c r="U89" s="777"/>
      <c r="V89" s="778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73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33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71</v>
      </c>
      <c r="Q97" s="777"/>
      <c r="R97" s="777"/>
      <c r="S97" s="777"/>
      <c r="T97" s="777"/>
      <c r="U97" s="777"/>
      <c r="V97" s="778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71</v>
      </c>
      <c r="Q98" s="777"/>
      <c r="R98" s="777"/>
      <c r="S98" s="777"/>
      <c r="T98" s="777"/>
      <c r="U98" s="777"/>
      <c r="V98" s="778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214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71</v>
      </c>
      <c r="Q103" s="777"/>
      <c r="R103" s="777"/>
      <c r="S103" s="777"/>
      <c r="T103" s="777"/>
      <c r="U103" s="777"/>
      <c r="V103" s="778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71</v>
      </c>
      <c r="Q104" s="777"/>
      <c r="R104" s="777"/>
      <c r="S104" s="777"/>
      <c r="T104" s="777"/>
      <c r="U104" s="777"/>
      <c r="V104" s="778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222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114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71</v>
      </c>
      <c r="Q111" s="777"/>
      <c r="R111" s="777"/>
      <c r="S111" s="777"/>
      <c r="T111" s="777"/>
      <c r="U111" s="777"/>
      <c r="V111" s="778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71</v>
      </c>
      <c r="Q112" s="777"/>
      <c r="R112" s="777"/>
      <c r="S112" s="777"/>
      <c r="T112" s="777"/>
      <c r="U112" s="777"/>
      <c r="V112" s="778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73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71</v>
      </c>
      <c r="Q119" s="777"/>
      <c r="R119" s="777"/>
      <c r="S119" s="777"/>
      <c r="T119" s="777"/>
      <c r="U119" s="777"/>
      <c r="V119" s="778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71</v>
      </c>
      <c r="Q120" s="777"/>
      <c r="R120" s="777"/>
      <c r="S120" s="777"/>
      <c r="T120" s="777"/>
      <c r="U120" s="777"/>
      <c r="V120" s="778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247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114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71</v>
      </c>
      <c r="Q128" s="777"/>
      <c r="R128" s="777"/>
      <c r="S128" s="777"/>
      <c r="T128" s="777"/>
      <c r="U128" s="777"/>
      <c r="V128" s="778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71</v>
      </c>
      <c r="Q129" s="777"/>
      <c r="R129" s="777"/>
      <c r="S129" s="777"/>
      <c r="T129" s="777"/>
      <c r="U129" s="777"/>
      <c r="V129" s="778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168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41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1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29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71</v>
      </c>
      <c r="Q136" s="777"/>
      <c r="R136" s="777"/>
      <c r="S136" s="777"/>
      <c r="T136" s="777"/>
      <c r="U136" s="777"/>
      <c r="V136" s="778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71</v>
      </c>
      <c r="Q137" s="777"/>
      <c r="R137" s="777"/>
      <c r="S137" s="777"/>
      <c r="T137" s="777"/>
      <c r="U137" s="777"/>
      <c r="V137" s="778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73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1001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71</v>
      </c>
      <c r="Q146" s="777"/>
      <c r="R146" s="777"/>
      <c r="S146" s="777"/>
      <c r="T146" s="777"/>
      <c r="U146" s="777"/>
      <c r="V146" s="778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71</v>
      </c>
      <c r="Q147" s="777"/>
      <c r="R147" s="777"/>
      <c r="S147" s="777"/>
      <c r="T147" s="777"/>
      <c r="U147" s="777"/>
      <c r="V147" s="778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214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71</v>
      </c>
      <c r="Q151" s="777"/>
      <c r="R151" s="777"/>
      <c r="S151" s="777"/>
      <c r="T151" s="777"/>
      <c r="U151" s="777"/>
      <c r="V151" s="778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71</v>
      </c>
      <c r="Q152" s="777"/>
      <c r="R152" s="777"/>
      <c r="S152" s="777"/>
      <c r="T152" s="777"/>
      <c r="U152" s="777"/>
      <c r="V152" s="778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298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114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71</v>
      </c>
      <c r="Q157" s="777"/>
      <c r="R157" s="777"/>
      <c r="S157" s="777"/>
      <c r="T157" s="777"/>
      <c r="U157" s="777"/>
      <c r="V157" s="778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71</v>
      </c>
      <c r="Q158" s="777"/>
      <c r="R158" s="777"/>
      <c r="S158" s="777"/>
      <c r="T158" s="777"/>
      <c r="U158" s="777"/>
      <c r="V158" s="778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71</v>
      </c>
      <c r="Q162" s="777"/>
      <c r="R162" s="777"/>
      <c r="S162" s="777"/>
      <c r="T162" s="777"/>
      <c r="U162" s="777"/>
      <c r="V162" s="778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71</v>
      </c>
      <c r="Q163" s="777"/>
      <c r="R163" s="777"/>
      <c r="S163" s="777"/>
      <c r="T163" s="777"/>
      <c r="U163" s="777"/>
      <c r="V163" s="778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73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71</v>
      </c>
      <c r="Q167" s="777"/>
      <c r="R167" s="777"/>
      <c r="S167" s="777"/>
      <c r="T167" s="777"/>
      <c r="U167" s="777"/>
      <c r="V167" s="778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71</v>
      </c>
      <c r="Q168" s="777"/>
      <c r="R168" s="777"/>
      <c r="S168" s="777"/>
      <c r="T168" s="777"/>
      <c r="U168" s="777"/>
      <c r="V168" s="778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112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114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71</v>
      </c>
      <c r="Q172" s="777"/>
      <c r="R172" s="777"/>
      <c r="S172" s="777"/>
      <c r="T172" s="777"/>
      <c r="U172" s="777"/>
      <c r="V172" s="778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71</v>
      </c>
      <c r="Q173" s="777"/>
      <c r="R173" s="777"/>
      <c r="S173" s="777"/>
      <c r="T173" s="777"/>
      <c r="U173" s="777"/>
      <c r="V173" s="778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64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37.799999999999997</v>
      </c>
      <c r="Y176" s="762">
        <f>IFERROR(IF(X176="",0,CEILING((X176/$H176),1)*$H176),"")</f>
        <v>37.800000000000004</v>
      </c>
      <c r="Z176" s="36">
        <f>IFERROR(IF(Y176=0,"",ROUNDUP(Y176/H176,0)*0.00902),"")</f>
        <v>8.1180000000000002E-2</v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40.5</v>
      </c>
      <c r="BN176" s="64">
        <f>IFERROR(Y176*I176/H176,"0")</f>
        <v>40.500000000000007</v>
      </c>
      <c r="BO176" s="64">
        <f>IFERROR(1/J176*(X176/H176),"0")</f>
        <v>6.8181818181818177E-2</v>
      </c>
      <c r="BP176" s="64">
        <f>IFERROR(1/J176*(Y176/H176),"0")</f>
        <v>6.8181818181818177E-2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71</v>
      </c>
      <c r="Q180" s="777"/>
      <c r="R180" s="777"/>
      <c r="S180" s="777"/>
      <c r="T180" s="777"/>
      <c r="U180" s="777"/>
      <c r="V180" s="778"/>
      <c r="W180" s="37" t="s">
        <v>72</v>
      </c>
      <c r="X180" s="763">
        <f>IFERROR(X175/H175,"0")+IFERROR(X176/H176,"0")+IFERROR(X177/H177,"0")+IFERROR(X178/H178,"0")+IFERROR(X179/H179,"0")</f>
        <v>8.9999999999999982</v>
      </c>
      <c r="Y180" s="763">
        <f>IFERROR(Y175/H175,"0")+IFERROR(Y176/H176,"0")+IFERROR(Y177/H177,"0")+IFERROR(Y178/H178,"0")+IFERROR(Y179/H179,"0")</f>
        <v>9</v>
      </c>
      <c r="Z180" s="763">
        <f>IFERROR(IF(Z175="",0,Z175),"0")+IFERROR(IF(Z176="",0,Z176),"0")+IFERROR(IF(Z177="",0,Z177),"0")+IFERROR(IF(Z178="",0,Z178),"0")+IFERROR(IF(Z179="",0,Z179),"0")</f>
        <v>8.1180000000000002E-2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71</v>
      </c>
      <c r="Q181" s="777"/>
      <c r="R181" s="777"/>
      <c r="S181" s="777"/>
      <c r="T181" s="777"/>
      <c r="U181" s="777"/>
      <c r="V181" s="778"/>
      <c r="W181" s="37" t="s">
        <v>69</v>
      </c>
      <c r="X181" s="763">
        <f>IFERROR(SUM(X175:X179),"0")</f>
        <v>37.799999999999997</v>
      </c>
      <c r="Y181" s="763">
        <f>IFERROR(SUM(Y175:Y179),"0")</f>
        <v>37.800000000000004</v>
      </c>
      <c r="Z181" s="37"/>
      <c r="AA181" s="764"/>
      <c r="AB181" s="764"/>
      <c r="AC181" s="764"/>
    </row>
    <row r="182" spans="1:68" ht="14.25" customHeight="1" x14ac:dyDescent="0.25">
      <c r="A182" s="774" t="s">
        <v>73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71</v>
      </c>
      <c r="Q186" s="777"/>
      <c r="R186" s="777"/>
      <c r="S186" s="777"/>
      <c r="T186" s="777"/>
      <c r="U186" s="777"/>
      <c r="V186" s="778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71</v>
      </c>
      <c r="Q187" s="777"/>
      <c r="R187" s="777"/>
      <c r="S187" s="777"/>
      <c r="T187" s="777"/>
      <c r="U187" s="777"/>
      <c r="V187" s="778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334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335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168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0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71</v>
      </c>
      <c r="Q192" s="777"/>
      <c r="R192" s="777"/>
      <c r="S192" s="777"/>
      <c r="T192" s="777"/>
      <c r="U192" s="777"/>
      <c r="V192" s="778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71</v>
      </c>
      <c r="Q193" s="777"/>
      <c r="R193" s="777"/>
      <c r="S193" s="777"/>
      <c r="T193" s="777"/>
      <c r="U193" s="777"/>
      <c r="V193" s="778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64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71</v>
      </c>
      <c r="Q203" s="777"/>
      <c r="R203" s="777"/>
      <c r="S203" s="777"/>
      <c r="T203" s="777"/>
      <c r="U203" s="777"/>
      <c r="V203" s="778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71</v>
      </c>
      <c r="Q204" s="777"/>
      <c r="R204" s="777"/>
      <c r="S204" s="777"/>
      <c r="T204" s="777"/>
      <c r="U204" s="777"/>
      <c r="V204" s="778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360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114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71</v>
      </c>
      <c r="Q209" s="777"/>
      <c r="R209" s="777"/>
      <c r="S209" s="777"/>
      <c r="T209" s="777"/>
      <c r="U209" s="777"/>
      <c r="V209" s="778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71</v>
      </c>
      <c r="Q210" s="777"/>
      <c r="R210" s="777"/>
      <c r="S210" s="777"/>
      <c r="T210" s="777"/>
      <c r="U210" s="777"/>
      <c r="V210" s="778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168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71</v>
      </c>
      <c r="Q214" s="777"/>
      <c r="R214" s="777"/>
      <c r="S214" s="777"/>
      <c r="T214" s="777"/>
      <c r="U214" s="777"/>
      <c r="V214" s="778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71</v>
      </c>
      <c r="Q215" s="777"/>
      <c r="R215" s="777"/>
      <c r="S215" s="777"/>
      <c r="T215" s="777"/>
      <c r="U215" s="777"/>
      <c r="V215" s="778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64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71</v>
      </c>
      <c r="Q225" s="777"/>
      <c r="R225" s="777"/>
      <c r="S225" s="777"/>
      <c r="T225" s="777"/>
      <c r="U225" s="777"/>
      <c r="V225" s="778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71</v>
      </c>
      <c r="Q226" s="777"/>
      <c r="R226" s="777"/>
      <c r="S226" s="777"/>
      <c r="T226" s="777"/>
      <c r="U226" s="777"/>
      <c r="V226" s="778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73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71</v>
      </c>
      <c r="Q239" s="777"/>
      <c r="R239" s="777"/>
      <c r="S239" s="777"/>
      <c r="T239" s="777"/>
      <c r="U239" s="777"/>
      <c r="V239" s="778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71</v>
      </c>
      <c r="Q240" s="777"/>
      <c r="R240" s="777"/>
      <c r="S240" s="777"/>
      <c r="T240" s="777"/>
      <c r="U240" s="777"/>
      <c r="V240" s="778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214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1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71</v>
      </c>
      <c r="Q247" s="777"/>
      <c r="R247" s="777"/>
      <c r="S247" s="777"/>
      <c r="T247" s="777"/>
      <c r="U247" s="777"/>
      <c r="V247" s="778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71</v>
      </c>
      <c r="Q248" s="777"/>
      <c r="R248" s="777"/>
      <c r="S248" s="777"/>
      <c r="T248" s="777"/>
      <c r="U248" s="777"/>
      <c r="V248" s="778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433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114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71</v>
      </c>
      <c r="Q259" s="777"/>
      <c r="R259" s="777"/>
      <c r="S259" s="777"/>
      <c r="T259" s="777"/>
      <c r="U259" s="777"/>
      <c r="V259" s="778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71</v>
      </c>
      <c r="Q260" s="777"/>
      <c r="R260" s="777"/>
      <c r="S260" s="777"/>
      <c r="T260" s="777"/>
      <c r="U260" s="777"/>
      <c r="V260" s="778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453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114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8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71</v>
      </c>
      <c r="Q272" s="777"/>
      <c r="R272" s="777"/>
      <c r="S272" s="777"/>
      <c r="T272" s="777"/>
      <c r="U272" s="777"/>
      <c r="V272" s="778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71</v>
      </c>
      <c r="Q273" s="777"/>
      <c r="R273" s="777"/>
      <c r="S273" s="777"/>
      <c r="T273" s="777"/>
      <c r="U273" s="777"/>
      <c r="V273" s="778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168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6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71</v>
      </c>
      <c r="Q276" s="777"/>
      <c r="R276" s="777"/>
      <c r="S276" s="777"/>
      <c r="T276" s="777"/>
      <c r="U276" s="777"/>
      <c r="V276" s="778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71</v>
      </c>
      <c r="Q277" s="777"/>
      <c r="R277" s="777"/>
      <c r="S277" s="777"/>
      <c r="T277" s="777"/>
      <c r="U277" s="777"/>
      <c r="V277" s="778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479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114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71</v>
      </c>
      <c r="Q290" s="777"/>
      <c r="R290" s="777"/>
      <c r="S290" s="777"/>
      <c r="T290" s="777"/>
      <c r="U290" s="777"/>
      <c r="V290" s="778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71</v>
      </c>
      <c r="Q291" s="777"/>
      <c r="R291" s="777"/>
      <c r="S291" s="777"/>
      <c r="T291" s="777"/>
      <c r="U291" s="777"/>
      <c r="V291" s="778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508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71</v>
      </c>
      <c r="Q295" s="777"/>
      <c r="R295" s="777"/>
      <c r="S295" s="777"/>
      <c r="T295" s="777"/>
      <c r="U295" s="777"/>
      <c r="V295" s="778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71</v>
      </c>
      <c r="Q296" s="777"/>
      <c r="R296" s="777"/>
      <c r="S296" s="777"/>
      <c r="T296" s="777"/>
      <c r="U296" s="777"/>
      <c r="V296" s="778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511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114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71</v>
      </c>
      <c r="Q302" s="777"/>
      <c r="R302" s="777"/>
      <c r="S302" s="777"/>
      <c r="T302" s="777"/>
      <c r="U302" s="777"/>
      <c r="V302" s="778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71</v>
      </c>
      <c r="Q303" s="777"/>
      <c r="R303" s="777"/>
      <c r="S303" s="777"/>
      <c r="T303" s="777"/>
      <c r="U303" s="777"/>
      <c r="V303" s="778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520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73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71</v>
      </c>
      <c r="Q312" s="777"/>
      <c r="R312" s="777"/>
      <c r="S312" s="777"/>
      <c r="T312" s="777"/>
      <c r="U312" s="777"/>
      <c r="V312" s="778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71</v>
      </c>
      <c r="Q313" s="777"/>
      <c r="R313" s="777"/>
      <c r="S313" s="777"/>
      <c r="T313" s="777"/>
      <c r="U313" s="777"/>
      <c r="V313" s="778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114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71</v>
      </c>
      <c r="Q317" s="777"/>
      <c r="R317" s="777"/>
      <c r="S317" s="777"/>
      <c r="T317" s="777"/>
      <c r="U317" s="777"/>
      <c r="V317" s="778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71</v>
      </c>
      <c r="Q318" s="777"/>
      <c r="R318" s="777"/>
      <c r="S318" s="777"/>
      <c r="T318" s="777"/>
      <c r="U318" s="777"/>
      <c r="V318" s="778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64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71</v>
      </c>
      <c r="Q321" s="777"/>
      <c r="R321" s="777"/>
      <c r="S321" s="777"/>
      <c r="T321" s="777"/>
      <c r="U321" s="777"/>
      <c r="V321" s="778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71</v>
      </c>
      <c r="Q322" s="777"/>
      <c r="R322" s="777"/>
      <c r="S322" s="777"/>
      <c r="T322" s="777"/>
      <c r="U322" s="777"/>
      <c r="V322" s="778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73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71</v>
      </c>
      <c r="Q325" s="777"/>
      <c r="R325" s="777"/>
      <c r="S325" s="777"/>
      <c r="T325" s="777"/>
      <c r="U325" s="777"/>
      <c r="V325" s="778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71</v>
      </c>
      <c r="Q326" s="777"/>
      <c r="R326" s="777"/>
      <c r="S326" s="777"/>
      <c r="T326" s="777"/>
      <c r="U326" s="777"/>
      <c r="V326" s="778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548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114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71</v>
      </c>
      <c r="Q330" s="777"/>
      <c r="R330" s="777"/>
      <c r="S330" s="777"/>
      <c r="T330" s="777"/>
      <c r="U330" s="777"/>
      <c r="V330" s="778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71</v>
      </c>
      <c r="Q331" s="777"/>
      <c r="R331" s="777"/>
      <c r="S331" s="777"/>
      <c r="T331" s="777"/>
      <c r="U331" s="777"/>
      <c r="V331" s="778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64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71</v>
      </c>
      <c r="Q334" s="777"/>
      <c r="R334" s="777"/>
      <c r="S334" s="777"/>
      <c r="T334" s="777"/>
      <c r="U334" s="777"/>
      <c r="V334" s="778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71</v>
      </c>
      <c r="Q335" s="777"/>
      <c r="R335" s="777"/>
      <c r="S335" s="777"/>
      <c r="T335" s="777"/>
      <c r="U335" s="777"/>
      <c r="V335" s="778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73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71</v>
      </c>
      <c r="Q339" s="777"/>
      <c r="R339" s="777"/>
      <c r="S339" s="777"/>
      <c r="T339" s="777"/>
      <c r="U339" s="777"/>
      <c r="V339" s="778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71</v>
      </c>
      <c r="Q340" s="777"/>
      <c r="R340" s="777"/>
      <c r="S340" s="777"/>
      <c r="T340" s="777"/>
      <c r="U340" s="777"/>
      <c r="V340" s="778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561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114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71</v>
      </c>
      <c r="Q344" s="777"/>
      <c r="R344" s="777"/>
      <c r="S344" s="777"/>
      <c r="T344" s="777"/>
      <c r="U344" s="777"/>
      <c r="V344" s="778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71</v>
      </c>
      <c r="Q345" s="777"/>
      <c r="R345" s="777"/>
      <c r="S345" s="777"/>
      <c r="T345" s="777"/>
      <c r="U345" s="777"/>
      <c r="V345" s="778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64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71</v>
      </c>
      <c r="Q349" s="777"/>
      <c r="R349" s="777"/>
      <c r="S349" s="777"/>
      <c r="T349" s="777"/>
      <c r="U349" s="777"/>
      <c r="V349" s="778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71</v>
      </c>
      <c r="Q350" s="777"/>
      <c r="R350" s="777"/>
      <c r="S350" s="777"/>
      <c r="T350" s="777"/>
      <c r="U350" s="777"/>
      <c r="V350" s="778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569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114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8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605</v>
      </c>
      <c r="Y355" s="762">
        <f t="shared" si="67"/>
        <v>615.6</v>
      </c>
      <c r="Z355" s="36">
        <f>IFERROR(IF(Y355=0,"",ROUNDUP(Y355/H355,0)*0.02175),"")</f>
        <v>1.2397499999999999</v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631.8888888888888</v>
      </c>
      <c r="BN355" s="64">
        <f t="shared" si="69"/>
        <v>642.95999999999992</v>
      </c>
      <c r="BO355" s="64">
        <f t="shared" si="70"/>
        <v>1.0003306878306877</v>
      </c>
      <c r="BP355" s="64">
        <f t="shared" si="71"/>
        <v>1.0178571428571428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20</v>
      </c>
      <c r="Y361" s="762">
        <f t="shared" si="67"/>
        <v>20</v>
      </c>
      <c r="Z361" s="36">
        <f>IFERROR(IF(Y361=0,"",ROUNDUP(Y361/H361,0)*0.00902),"")</f>
        <v>4.5100000000000001E-2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21.05</v>
      </c>
      <c r="BN361" s="64">
        <f t="shared" si="69"/>
        <v>21.05</v>
      </c>
      <c r="BO361" s="64">
        <f t="shared" si="70"/>
        <v>3.787878787878788E-2</v>
      </c>
      <c r="BP361" s="64">
        <f t="shared" si="71"/>
        <v>3.787878787878788E-2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71</v>
      </c>
      <c r="Q362" s="777"/>
      <c r="R362" s="777"/>
      <c r="S362" s="777"/>
      <c r="T362" s="777"/>
      <c r="U362" s="777"/>
      <c r="V362" s="778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61.018518518518512</v>
      </c>
      <c r="Y362" s="763">
        <f>IFERROR(Y353/H353,"0")+IFERROR(Y354/H354,"0")+IFERROR(Y355/H355,"0")+IFERROR(Y356/H356,"0")+IFERROR(Y357/H357,"0")+IFERROR(Y358/H358,"0")+IFERROR(Y359/H359,"0")+IFERROR(Y360/H360,"0")+IFERROR(Y361/H361,"0")</f>
        <v>62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1.2848499999999998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71</v>
      </c>
      <c r="Q363" s="777"/>
      <c r="R363" s="777"/>
      <c r="S363" s="777"/>
      <c r="T363" s="777"/>
      <c r="U363" s="777"/>
      <c r="V363" s="778"/>
      <c r="W363" s="37" t="s">
        <v>69</v>
      </c>
      <c r="X363" s="763">
        <f>IFERROR(SUM(X353:X361),"0")</f>
        <v>625</v>
      </c>
      <c r="Y363" s="763">
        <f>IFERROR(SUM(Y353:Y361),"0")</f>
        <v>635.6</v>
      </c>
      <c r="Z363" s="37"/>
      <c r="AA363" s="764"/>
      <c r="AB363" s="764"/>
      <c r="AC363" s="764"/>
    </row>
    <row r="364" spans="1:68" ht="14.25" customHeight="1" x14ac:dyDescent="0.25">
      <c r="A364" s="774" t="s">
        <v>64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50</v>
      </c>
      <c r="Y365" s="762">
        <f>IFERROR(IF(X365="",0,CEILING((X365/$H365),1)*$H365),"")</f>
        <v>50.400000000000006</v>
      </c>
      <c r="Z365" s="36">
        <f>IFERROR(IF(Y365=0,"",ROUNDUP(Y365/H365,0)*0.00753),"")</f>
        <v>9.0359999999999996E-2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53.095238095238095</v>
      </c>
      <c r="BN365" s="64">
        <f>IFERROR(Y365*I365/H365,"0")</f>
        <v>53.52</v>
      </c>
      <c r="BO365" s="64">
        <f>IFERROR(1/J365*(X365/H365),"0")</f>
        <v>7.6312576312576319E-2</v>
      </c>
      <c r="BP365" s="64">
        <f>IFERROR(1/J365*(Y365/H365),"0")</f>
        <v>7.6923076923076927E-2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50</v>
      </c>
      <c r="Y366" s="762">
        <f>IFERROR(IF(X366="",0,CEILING((X366/$H366),1)*$H366),"")</f>
        <v>50.400000000000006</v>
      </c>
      <c r="Z366" s="36">
        <f>IFERROR(IF(Y366=0,"",ROUNDUP(Y366/H366,0)*0.00753),"")</f>
        <v>9.0359999999999996E-2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53.095238095238095</v>
      </c>
      <c r="BN366" s="64">
        <f>IFERROR(Y366*I366/H366,"0")</f>
        <v>53.52</v>
      </c>
      <c r="BO366" s="64">
        <f>IFERROR(1/J366*(X366/H366),"0")</f>
        <v>7.6312576312576319E-2</v>
      </c>
      <c r="BP366" s="64">
        <f>IFERROR(1/J366*(Y366/H366),"0")</f>
        <v>7.6923076923076927E-2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71</v>
      </c>
      <c r="Q369" s="777"/>
      <c r="R369" s="777"/>
      <c r="S369" s="777"/>
      <c r="T369" s="777"/>
      <c r="U369" s="777"/>
      <c r="V369" s="778"/>
      <c r="W369" s="37" t="s">
        <v>72</v>
      </c>
      <c r="X369" s="763">
        <f>IFERROR(X365/H365,"0")+IFERROR(X366/H366,"0")+IFERROR(X367/H367,"0")+IFERROR(X368/H368,"0")</f>
        <v>23.80952380952381</v>
      </c>
      <c r="Y369" s="763">
        <f>IFERROR(Y365/H365,"0")+IFERROR(Y366/H366,"0")+IFERROR(Y367/H367,"0")+IFERROR(Y368/H368,"0")</f>
        <v>24</v>
      </c>
      <c r="Z369" s="763">
        <f>IFERROR(IF(Z365="",0,Z365),"0")+IFERROR(IF(Z366="",0,Z366),"0")+IFERROR(IF(Z367="",0,Z367),"0")+IFERROR(IF(Z368="",0,Z368),"0")</f>
        <v>0.18071999999999999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71</v>
      </c>
      <c r="Q370" s="777"/>
      <c r="R370" s="777"/>
      <c r="S370" s="777"/>
      <c r="T370" s="777"/>
      <c r="U370" s="777"/>
      <c r="V370" s="778"/>
      <c r="W370" s="37" t="s">
        <v>69</v>
      </c>
      <c r="X370" s="763">
        <f>IFERROR(SUM(X365:X368),"0")</f>
        <v>100</v>
      </c>
      <c r="Y370" s="763">
        <f>IFERROR(SUM(Y365:Y368),"0")</f>
        <v>100.80000000000001</v>
      </c>
      <c r="Z370" s="37"/>
      <c r="AA370" s="764"/>
      <c r="AB370" s="764"/>
      <c r="AC370" s="764"/>
    </row>
    <row r="371" spans="1:68" ht="14.25" customHeight="1" x14ac:dyDescent="0.25">
      <c r="A371" s="774" t="s">
        <v>73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2000</v>
      </c>
      <c r="Y372" s="762">
        <f t="shared" ref="Y372:Y377" si="72">IFERROR(IF(X372="",0,CEILING((X372/$H372),1)*$H372),"")</f>
        <v>2004.6</v>
      </c>
      <c r="Z372" s="36">
        <f>IFERROR(IF(Y372=0,"",ROUNDUP(Y372/H372,0)*0.02175),"")</f>
        <v>5.5897499999999996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2143.0769230769233</v>
      </c>
      <c r="BN372" s="64">
        <f t="shared" ref="BN372:BN377" si="74">IFERROR(Y372*I372/H372,"0")</f>
        <v>2148.0060000000003</v>
      </c>
      <c r="BO372" s="64">
        <f t="shared" ref="BO372:BO377" si="75">IFERROR(1/J372*(X372/H372),"0")</f>
        <v>4.5787545787545785</v>
      </c>
      <c r="BP372" s="64">
        <f t="shared" ref="BP372:BP377" si="76">IFERROR(1/J372*(Y372/H372),"0")</f>
        <v>4.5892857142857144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9</v>
      </c>
      <c r="Y375" s="762">
        <f t="shared" si="72"/>
        <v>9</v>
      </c>
      <c r="Z375" s="36">
        <f>IFERROR(IF(Y375=0,"",ROUNDUP(Y375/H375,0)*0.00753),"")</f>
        <v>2.2589999999999999E-2</v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9.798</v>
      </c>
      <c r="BN375" s="64">
        <f t="shared" si="74"/>
        <v>9.798</v>
      </c>
      <c r="BO375" s="64">
        <f t="shared" si="75"/>
        <v>1.9230769230769232E-2</v>
      </c>
      <c r="BP375" s="64">
        <f t="shared" si="76"/>
        <v>1.9230769230769232E-2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71</v>
      </c>
      <c r="Q378" s="777"/>
      <c r="R378" s="777"/>
      <c r="S378" s="777"/>
      <c r="T378" s="777"/>
      <c r="U378" s="777"/>
      <c r="V378" s="778"/>
      <c r="W378" s="37" t="s">
        <v>72</v>
      </c>
      <c r="X378" s="763">
        <f>IFERROR(X372/H372,"0")+IFERROR(X373/H373,"0")+IFERROR(X374/H374,"0")+IFERROR(X375/H375,"0")+IFERROR(X376/H376,"0")+IFERROR(X377/H377,"0")</f>
        <v>259.41025641025641</v>
      </c>
      <c r="Y378" s="763">
        <f>IFERROR(Y372/H372,"0")+IFERROR(Y373/H373,"0")+IFERROR(Y374/H374,"0")+IFERROR(Y375/H375,"0")+IFERROR(Y376/H376,"0")+IFERROR(Y377/H377,"0")</f>
        <v>260</v>
      </c>
      <c r="Z378" s="763">
        <f>IFERROR(IF(Z372="",0,Z372),"0")+IFERROR(IF(Z373="",0,Z373),"0")+IFERROR(IF(Z374="",0,Z374),"0")+IFERROR(IF(Z375="",0,Z375),"0")+IFERROR(IF(Z376="",0,Z376),"0")+IFERROR(IF(Z377="",0,Z377),"0")</f>
        <v>5.6123399999999997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71</v>
      </c>
      <c r="Q379" s="777"/>
      <c r="R379" s="777"/>
      <c r="S379" s="777"/>
      <c r="T379" s="777"/>
      <c r="U379" s="777"/>
      <c r="V379" s="778"/>
      <c r="W379" s="37" t="s">
        <v>69</v>
      </c>
      <c r="X379" s="763">
        <f>IFERROR(SUM(X372:X377),"0")</f>
        <v>2009</v>
      </c>
      <c r="Y379" s="763">
        <f>IFERROR(SUM(Y372:Y377),"0")</f>
        <v>2013.6</v>
      </c>
      <c r="Z379" s="37"/>
      <c r="AA379" s="764"/>
      <c r="AB379" s="764"/>
      <c r="AC379" s="764"/>
    </row>
    <row r="380" spans="1:68" ht="14.25" customHeight="1" x14ac:dyDescent="0.25">
      <c r="A380" s="774" t="s">
        <v>214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71</v>
      </c>
      <c r="Q384" s="777"/>
      <c r="R384" s="777"/>
      <c r="S384" s="777"/>
      <c r="T384" s="777"/>
      <c r="U384" s="777"/>
      <c r="V384" s="778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71</v>
      </c>
      <c r="Q385" s="777"/>
      <c r="R385" s="777"/>
      <c r="S385" s="777"/>
      <c r="T385" s="777"/>
      <c r="U385" s="777"/>
      <c r="V385" s="778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103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28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5.1000000000000014</v>
      </c>
      <c r="Y390" s="762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5.8000000000000025</v>
      </c>
      <c r="BN390" s="64">
        <f>IFERROR(Y390*I390/H390,"0")</f>
        <v>5.8</v>
      </c>
      <c r="BO390" s="64">
        <f>IFERROR(1/J390*(X390/H390),"0")</f>
        <v>1.2820512820512825E-2</v>
      </c>
      <c r="BP390" s="64">
        <f>IFERROR(1/J390*(Y390/H390),"0")</f>
        <v>1.282051282051282E-2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71</v>
      </c>
      <c r="Q391" s="777"/>
      <c r="R391" s="777"/>
      <c r="S391" s="777"/>
      <c r="T391" s="777"/>
      <c r="U391" s="777"/>
      <c r="V391" s="778"/>
      <c r="W391" s="37" t="s">
        <v>72</v>
      </c>
      <c r="X391" s="763">
        <f>IFERROR(X387/H387,"0")+IFERROR(X388/H388,"0")+IFERROR(X389/H389,"0")+IFERROR(X390/H390,"0")</f>
        <v>2.0000000000000009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71</v>
      </c>
      <c r="Q392" s="777"/>
      <c r="R392" s="777"/>
      <c r="S392" s="777"/>
      <c r="T392" s="777"/>
      <c r="U392" s="777"/>
      <c r="V392" s="778"/>
      <c r="W392" s="37" t="s">
        <v>69</v>
      </c>
      <c r="X392" s="763">
        <f>IFERROR(SUM(X387:X390),"0")</f>
        <v>5.1000000000000014</v>
      </c>
      <c r="Y392" s="763">
        <f>IFERROR(SUM(Y387:Y390),"0")</f>
        <v>5.0999999999999996</v>
      </c>
      <c r="Z392" s="37"/>
      <c r="AA392" s="764"/>
      <c r="AB392" s="764"/>
      <c r="AC392" s="764"/>
    </row>
    <row r="393" spans="1:68" ht="14.25" customHeight="1" x14ac:dyDescent="0.25">
      <c r="A393" s="774" t="s">
        <v>645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71</v>
      </c>
      <c r="Q397" s="777"/>
      <c r="R397" s="777"/>
      <c r="S397" s="777"/>
      <c r="T397" s="777"/>
      <c r="U397" s="777"/>
      <c r="V397" s="778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71</v>
      </c>
      <c r="Q398" s="777"/>
      <c r="R398" s="777"/>
      <c r="S398" s="777"/>
      <c r="T398" s="777"/>
      <c r="U398" s="777"/>
      <c r="V398" s="778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655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64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71</v>
      </c>
      <c r="Q402" s="777"/>
      <c r="R402" s="777"/>
      <c r="S402" s="777"/>
      <c r="T402" s="777"/>
      <c r="U402" s="777"/>
      <c r="V402" s="778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71</v>
      </c>
      <c r="Q403" s="777"/>
      <c r="R403" s="777"/>
      <c r="S403" s="777"/>
      <c r="T403" s="777"/>
      <c r="U403" s="777"/>
      <c r="V403" s="778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73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71</v>
      </c>
      <c r="Q408" s="777"/>
      <c r="R408" s="777"/>
      <c r="S408" s="777"/>
      <c r="T408" s="777"/>
      <c r="U408" s="777"/>
      <c r="V408" s="778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71</v>
      </c>
      <c r="Q409" s="777"/>
      <c r="R409" s="777"/>
      <c r="S409" s="777"/>
      <c r="T409" s="777"/>
      <c r="U409" s="777"/>
      <c r="V409" s="778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668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669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114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200</v>
      </c>
      <c r="Y413" s="762">
        <f t="shared" ref="Y413:Y423" si="77">IFERROR(IF(X413="",0,CEILING((X413/$H413),1)*$H413),"")</f>
        <v>210</v>
      </c>
      <c r="Z413" s="36">
        <f>IFERROR(IF(Y413=0,"",ROUNDUP(Y413/H413,0)*0.02175),"")</f>
        <v>0.30449999999999999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206.4</v>
      </c>
      <c r="BN413" s="64">
        <f t="shared" ref="BN413:BN423" si="79">IFERROR(Y413*I413/H413,"0")</f>
        <v>216.72</v>
      </c>
      <c r="BO413" s="64">
        <f t="shared" ref="BO413:BO423" si="80">IFERROR(1/J413*(X413/H413),"0")</f>
        <v>0.27777777777777779</v>
      </c>
      <c r="BP413" s="64">
        <f t="shared" ref="BP413:BP423" si="81">IFERROR(1/J413*(Y413/H413),"0")</f>
        <v>0.29166666666666663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200</v>
      </c>
      <c r="Y415" s="762">
        <f t="shared" si="77"/>
        <v>210</v>
      </c>
      <c r="Z415" s="36">
        <f>IFERROR(IF(Y415=0,"",ROUNDUP(Y415/H415,0)*0.02175),"")</f>
        <v>0.30449999999999999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206.4</v>
      </c>
      <c r="BN415" s="64">
        <f t="shared" si="79"/>
        <v>216.72</v>
      </c>
      <c r="BO415" s="64">
        <f t="shared" si="80"/>
        <v>0.27777777777777779</v>
      </c>
      <c r="BP415" s="64">
        <f t="shared" si="81"/>
        <v>0.29166666666666663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0</v>
      </c>
      <c r="Y418" s="762">
        <f t="shared" si="77"/>
        <v>0</v>
      </c>
      <c r="Z418" s="36" t="str">
        <f>IFERROR(IF(Y418=0,"",ROUNDUP(Y418/H418,0)*0.02175),"")</f>
        <v/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71</v>
      </c>
      <c r="Q424" s="777"/>
      <c r="R424" s="777"/>
      <c r="S424" s="777"/>
      <c r="T424" s="777"/>
      <c r="U424" s="777"/>
      <c r="V424" s="778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26.666666666666668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0.60899999999999999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71</v>
      </c>
      <c r="Q425" s="777"/>
      <c r="R425" s="777"/>
      <c r="S425" s="777"/>
      <c r="T425" s="777"/>
      <c r="U425" s="777"/>
      <c r="V425" s="778"/>
      <c r="W425" s="37" t="s">
        <v>69</v>
      </c>
      <c r="X425" s="763">
        <f>IFERROR(SUM(X413:X423),"0")</f>
        <v>400</v>
      </c>
      <c r="Y425" s="763">
        <f>IFERROR(SUM(Y413:Y423),"0")</f>
        <v>420</v>
      </c>
      <c r="Z425" s="37"/>
      <c r="AA425" s="764"/>
      <c r="AB425" s="764"/>
      <c r="AC425" s="764"/>
    </row>
    <row r="426" spans="1:68" ht="14.25" customHeight="1" x14ac:dyDescent="0.25">
      <c r="A426" s="774" t="s">
        <v>168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1440</v>
      </c>
      <c r="Y427" s="762">
        <f>IFERROR(IF(X427="",0,CEILING((X427/$H427),1)*$H427),"")</f>
        <v>1440</v>
      </c>
      <c r="Z427" s="36">
        <f>IFERROR(IF(Y427=0,"",ROUNDUP(Y427/H427,0)*0.02175),"")</f>
        <v>2.0880000000000001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1486.0800000000002</v>
      </c>
      <c r="BN427" s="64">
        <f>IFERROR(Y427*I427/H427,"0")</f>
        <v>1486.0800000000002</v>
      </c>
      <c r="BO427" s="64">
        <f>IFERROR(1/J427*(X427/H427),"0")</f>
        <v>2</v>
      </c>
      <c r="BP427" s="64">
        <f>IFERROR(1/J427*(Y427/H427),"0")</f>
        <v>2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71</v>
      </c>
      <c r="Q429" s="777"/>
      <c r="R429" s="777"/>
      <c r="S429" s="777"/>
      <c r="T429" s="777"/>
      <c r="U429" s="777"/>
      <c r="V429" s="778"/>
      <c r="W429" s="37" t="s">
        <v>72</v>
      </c>
      <c r="X429" s="763">
        <f>IFERROR(X427/H427,"0")+IFERROR(X428/H428,"0")</f>
        <v>96</v>
      </c>
      <c r="Y429" s="763">
        <f>IFERROR(Y427/H427,"0")+IFERROR(Y428/H428,"0")</f>
        <v>96</v>
      </c>
      <c r="Z429" s="763">
        <f>IFERROR(IF(Z427="",0,Z427),"0")+IFERROR(IF(Z428="",0,Z428),"0")</f>
        <v>2.0880000000000001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71</v>
      </c>
      <c r="Q430" s="777"/>
      <c r="R430" s="777"/>
      <c r="S430" s="777"/>
      <c r="T430" s="777"/>
      <c r="U430" s="777"/>
      <c r="V430" s="778"/>
      <c r="W430" s="37" t="s">
        <v>69</v>
      </c>
      <c r="X430" s="763">
        <f>IFERROR(SUM(X427:X428),"0")</f>
        <v>1440</v>
      </c>
      <c r="Y430" s="763">
        <f>IFERROR(SUM(Y427:Y428),"0")</f>
        <v>1440</v>
      </c>
      <c r="Z430" s="37"/>
      <c r="AA430" s="764"/>
      <c r="AB430" s="764"/>
      <c r="AC430" s="764"/>
    </row>
    <row r="431" spans="1:68" ht="14.25" customHeight="1" x14ac:dyDescent="0.25">
      <c r="A431" s="774" t="s">
        <v>73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71</v>
      </c>
      <c r="Q435" s="777"/>
      <c r="R435" s="777"/>
      <c r="S435" s="777"/>
      <c r="T435" s="777"/>
      <c r="U435" s="777"/>
      <c r="V435" s="778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71</v>
      </c>
      <c r="Q436" s="777"/>
      <c r="R436" s="777"/>
      <c r="S436" s="777"/>
      <c r="T436" s="777"/>
      <c r="U436" s="777"/>
      <c r="V436" s="778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214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71</v>
      </c>
      <c r="Q440" s="777"/>
      <c r="R440" s="777"/>
      <c r="S440" s="777"/>
      <c r="T440" s="777"/>
      <c r="U440" s="777"/>
      <c r="V440" s="778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71</v>
      </c>
      <c r="Q441" s="777"/>
      <c r="R441" s="777"/>
      <c r="S441" s="777"/>
      <c r="T441" s="777"/>
      <c r="U441" s="777"/>
      <c r="V441" s="778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714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114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819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71</v>
      </c>
      <c r="Q451" s="777"/>
      <c r="R451" s="777"/>
      <c r="S451" s="777"/>
      <c r="T451" s="777"/>
      <c r="U451" s="777"/>
      <c r="V451" s="778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71</v>
      </c>
      <c r="Q452" s="777"/>
      <c r="R452" s="777"/>
      <c r="S452" s="777"/>
      <c r="T452" s="777"/>
      <c r="U452" s="777"/>
      <c r="V452" s="778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64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71</v>
      </c>
      <c r="Q456" s="777"/>
      <c r="R456" s="777"/>
      <c r="S456" s="777"/>
      <c r="T456" s="777"/>
      <c r="U456" s="777"/>
      <c r="V456" s="778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71</v>
      </c>
      <c r="Q457" s="777"/>
      <c r="R457" s="777"/>
      <c r="S457" s="777"/>
      <c r="T457" s="777"/>
      <c r="U457" s="777"/>
      <c r="V457" s="778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73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71</v>
      </c>
      <c r="Q464" s="777"/>
      <c r="R464" s="777"/>
      <c r="S464" s="777"/>
      <c r="T464" s="777"/>
      <c r="U464" s="777"/>
      <c r="V464" s="778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71</v>
      </c>
      <c r="Q465" s="777"/>
      <c r="R465" s="777"/>
      <c r="S465" s="777"/>
      <c r="T465" s="777"/>
      <c r="U465" s="777"/>
      <c r="V465" s="778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71</v>
      </c>
      <c r="Q468" s="777"/>
      <c r="R468" s="777"/>
      <c r="S468" s="777"/>
      <c r="T468" s="777"/>
      <c r="U468" s="777"/>
      <c r="V468" s="778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71</v>
      </c>
      <c r="Q469" s="777"/>
      <c r="R469" s="777"/>
      <c r="S469" s="777"/>
      <c r="T469" s="777"/>
      <c r="U469" s="777"/>
      <c r="V469" s="778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753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114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71</v>
      </c>
      <c r="Q474" s="777"/>
      <c r="R474" s="777"/>
      <c r="S474" s="777"/>
      <c r="T474" s="777"/>
      <c r="U474" s="777"/>
      <c r="V474" s="778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71</v>
      </c>
      <c r="Q475" s="777"/>
      <c r="R475" s="777"/>
      <c r="S475" s="777"/>
      <c r="T475" s="777"/>
      <c r="U475" s="777"/>
      <c r="V475" s="778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64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60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71</v>
      </c>
      <c r="Q496" s="777"/>
      <c r="R496" s="777"/>
      <c r="S496" s="777"/>
      <c r="T496" s="777"/>
      <c r="U496" s="777"/>
      <c r="V496" s="778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71</v>
      </c>
      <c r="Q497" s="777"/>
      <c r="R497" s="777"/>
      <c r="S497" s="777"/>
      <c r="T497" s="777"/>
      <c r="U497" s="777"/>
      <c r="V497" s="778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73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71</v>
      </c>
      <c r="Q501" s="777"/>
      <c r="R501" s="777"/>
      <c r="S501" s="777"/>
      <c r="T501" s="777"/>
      <c r="U501" s="777"/>
      <c r="V501" s="778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71</v>
      </c>
      <c r="Q502" s="777"/>
      <c r="R502" s="777"/>
      <c r="S502" s="777"/>
      <c r="T502" s="777"/>
      <c r="U502" s="777"/>
      <c r="V502" s="778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103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71</v>
      </c>
      <c r="Q506" s="777"/>
      <c r="R506" s="777"/>
      <c r="S506" s="777"/>
      <c r="T506" s="777"/>
      <c r="U506" s="777"/>
      <c r="V506" s="778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71</v>
      </c>
      <c r="Q507" s="777"/>
      <c r="R507" s="777"/>
      <c r="S507" s="777"/>
      <c r="T507" s="777"/>
      <c r="U507" s="777"/>
      <c r="V507" s="778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813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168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71</v>
      </c>
      <c r="Q511" s="777"/>
      <c r="R511" s="777"/>
      <c r="S511" s="777"/>
      <c r="T511" s="777"/>
      <c r="U511" s="777"/>
      <c r="V511" s="778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71</v>
      </c>
      <c r="Q512" s="777"/>
      <c r="R512" s="777"/>
      <c r="S512" s="777"/>
      <c r="T512" s="777"/>
      <c r="U512" s="777"/>
      <c r="V512" s="778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64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19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7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71</v>
      </c>
      <c r="Q519" s="777"/>
      <c r="R519" s="777"/>
      <c r="S519" s="777"/>
      <c r="T519" s="777"/>
      <c r="U519" s="777"/>
      <c r="V519" s="778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71</v>
      </c>
      <c r="Q520" s="777"/>
      <c r="R520" s="777"/>
      <c r="S520" s="777"/>
      <c r="T520" s="777"/>
      <c r="U520" s="777"/>
      <c r="V520" s="778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103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71</v>
      </c>
      <c r="Q523" s="777"/>
      <c r="R523" s="777"/>
      <c r="S523" s="777"/>
      <c r="T523" s="777"/>
      <c r="U523" s="777"/>
      <c r="V523" s="778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71</v>
      </c>
      <c r="Q524" s="777"/>
      <c r="R524" s="777"/>
      <c r="S524" s="777"/>
      <c r="T524" s="777"/>
      <c r="U524" s="777"/>
      <c r="V524" s="778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832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71</v>
      </c>
      <c r="Q527" s="777"/>
      <c r="R527" s="777"/>
      <c r="S527" s="777"/>
      <c r="T527" s="777"/>
      <c r="U527" s="777"/>
      <c r="V527" s="778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71</v>
      </c>
      <c r="Q528" s="777"/>
      <c r="R528" s="777"/>
      <c r="S528" s="777"/>
      <c r="T528" s="777"/>
      <c r="U528" s="777"/>
      <c r="V528" s="778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836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64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91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71</v>
      </c>
      <c r="Q535" s="777"/>
      <c r="R535" s="777"/>
      <c r="S535" s="777"/>
      <c r="T535" s="777"/>
      <c r="U535" s="777"/>
      <c r="V535" s="778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71</v>
      </c>
      <c r="Q536" s="777"/>
      <c r="R536" s="777"/>
      <c r="S536" s="777"/>
      <c r="T536" s="777"/>
      <c r="U536" s="777"/>
      <c r="V536" s="778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849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64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71</v>
      </c>
      <c r="Q540" s="777"/>
      <c r="R540" s="777"/>
      <c r="S540" s="777"/>
      <c r="T540" s="777"/>
      <c r="U540" s="777"/>
      <c r="V540" s="778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71</v>
      </c>
      <c r="Q541" s="777"/>
      <c r="R541" s="777"/>
      <c r="S541" s="777"/>
      <c r="T541" s="777"/>
      <c r="U541" s="777"/>
      <c r="V541" s="778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853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853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114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150</v>
      </c>
      <c r="Y545" s="762">
        <f t="shared" ref="Y545:Y555" si="94">IFERROR(IF(X545="",0,CEILING((X545/$H545),1)*$H545),"")</f>
        <v>153.12</v>
      </c>
      <c r="Z545" s="36">
        <f t="shared" ref="Z545:Z550" si="95">IFERROR(IF(Y545=0,"",ROUNDUP(Y545/H545,0)*0.01196),"")</f>
        <v>0.34683999999999998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160.22727272727272</v>
      </c>
      <c r="BN545" s="64">
        <f t="shared" ref="BN545:BN555" si="97">IFERROR(Y545*I545/H545,"0")</f>
        <v>163.56</v>
      </c>
      <c r="BO545" s="64">
        <f t="shared" ref="BO545:BO555" si="98">IFERROR(1/J545*(X545/H545),"0")</f>
        <v>0.27316433566433568</v>
      </c>
      <c r="BP545" s="64">
        <f t="shared" ref="BP545:BP555" si="99">IFERROR(1/J545*(Y545/H545),"0")</f>
        <v>0.27884615384615385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150</v>
      </c>
      <c r="Y548" s="762">
        <f t="shared" si="94"/>
        <v>153.12</v>
      </c>
      <c r="Z548" s="36">
        <f t="shared" si="95"/>
        <v>0.34683999999999998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160.22727272727272</v>
      </c>
      <c r="BN548" s="64">
        <f t="shared" si="97"/>
        <v>163.56</v>
      </c>
      <c r="BO548" s="64">
        <f t="shared" si="98"/>
        <v>0.27316433566433568</v>
      </c>
      <c r="BP548" s="64">
        <f t="shared" si="99"/>
        <v>0.27884615384615385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816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5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71</v>
      </c>
      <c r="Q556" s="777"/>
      <c r="R556" s="777"/>
      <c r="S556" s="777"/>
      <c r="T556" s="777"/>
      <c r="U556" s="777"/>
      <c r="V556" s="778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56.818181818181813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58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0.69367999999999996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71</v>
      </c>
      <c r="Q557" s="777"/>
      <c r="R557" s="777"/>
      <c r="S557" s="777"/>
      <c r="T557" s="777"/>
      <c r="U557" s="777"/>
      <c r="V557" s="778"/>
      <c r="W557" s="37" t="s">
        <v>69</v>
      </c>
      <c r="X557" s="763">
        <f>IFERROR(SUM(X545:X555),"0")</f>
        <v>300</v>
      </c>
      <c r="Y557" s="763">
        <f>IFERROR(SUM(Y545:Y555),"0")</f>
        <v>306.24</v>
      </c>
      <c r="Z557" s="37"/>
      <c r="AA557" s="764"/>
      <c r="AB557" s="764"/>
      <c r="AC557" s="764"/>
    </row>
    <row r="558" spans="1:68" ht="14.25" customHeight="1" x14ac:dyDescent="0.25">
      <c r="A558" s="774" t="s">
        <v>168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150</v>
      </c>
      <c r="Y559" s="762">
        <f>IFERROR(IF(X559="",0,CEILING((X559/$H559),1)*$H559),"")</f>
        <v>153.12</v>
      </c>
      <c r="Z559" s="36">
        <f>IFERROR(IF(Y559=0,"",ROUNDUP(Y559/H559,0)*0.01196),"")</f>
        <v>0.34683999999999998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160.22727272727272</v>
      </c>
      <c r="BN559" s="64">
        <f>IFERROR(Y559*I559/H559,"0")</f>
        <v>163.56</v>
      </c>
      <c r="BO559" s="64">
        <f>IFERROR(1/J559*(X559/H559),"0")</f>
        <v>0.27316433566433568</v>
      </c>
      <c r="BP559" s="64">
        <f>IFERROR(1/J559*(Y559/H559),"0")</f>
        <v>0.27884615384615385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31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71</v>
      </c>
      <c r="Q562" s="777"/>
      <c r="R562" s="777"/>
      <c r="S562" s="777"/>
      <c r="T562" s="777"/>
      <c r="U562" s="777"/>
      <c r="V562" s="778"/>
      <c r="W562" s="37" t="s">
        <v>72</v>
      </c>
      <c r="X562" s="763">
        <f>IFERROR(X559/H559,"0")+IFERROR(X560/H560,"0")+IFERROR(X561/H561,"0")</f>
        <v>28.409090909090907</v>
      </c>
      <c r="Y562" s="763">
        <f>IFERROR(Y559/H559,"0")+IFERROR(Y560/H560,"0")+IFERROR(Y561/H561,"0")</f>
        <v>29</v>
      </c>
      <c r="Z562" s="763">
        <f>IFERROR(IF(Z559="",0,Z559),"0")+IFERROR(IF(Z560="",0,Z560),"0")+IFERROR(IF(Z561="",0,Z561),"0")</f>
        <v>0.34683999999999998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71</v>
      </c>
      <c r="Q563" s="777"/>
      <c r="R563" s="777"/>
      <c r="S563" s="777"/>
      <c r="T563" s="777"/>
      <c r="U563" s="777"/>
      <c r="V563" s="778"/>
      <c r="W563" s="37" t="s">
        <v>69</v>
      </c>
      <c r="X563" s="763">
        <f>IFERROR(SUM(X559:X561),"0")</f>
        <v>150</v>
      </c>
      <c r="Y563" s="763">
        <f>IFERROR(SUM(Y559:Y561),"0")</f>
        <v>153.12</v>
      </c>
      <c r="Z563" s="37"/>
      <c r="AA563" s="764"/>
      <c r="AB563" s="764"/>
      <c r="AC563" s="764"/>
    </row>
    <row r="564" spans="1:68" ht="14.25" customHeight="1" x14ac:dyDescent="0.25">
      <c r="A564" s="774" t="s">
        <v>64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50</v>
      </c>
      <c r="Y565" s="762">
        <f t="shared" ref="Y565:Y573" si="100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53.409090909090907</v>
      </c>
      <c r="BN565" s="64">
        <f t="shared" ref="BN565:BN573" si="102">IFERROR(Y565*I565/H565,"0")</f>
        <v>56.400000000000006</v>
      </c>
      <c r="BO565" s="64">
        <f t="shared" ref="BO565:BO573" si="103">IFERROR(1/J565*(X565/H565),"0")</f>
        <v>9.1054778554778545E-2</v>
      </c>
      <c r="BP565" s="64">
        <f t="shared" ref="BP565:BP573" si="104">IFERROR(1/J565*(Y565/H565),"0")</f>
        <v>9.6153846153846159E-2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50</v>
      </c>
      <c r="Y567" s="762">
        <f t="shared" si="100"/>
        <v>52.800000000000004</v>
      </c>
      <c r="Z567" s="36">
        <f>IFERROR(IF(Y567=0,"",ROUNDUP(Y567/H567,0)*0.01196),"")</f>
        <v>0.1196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53.409090909090907</v>
      </c>
      <c r="BN567" s="64">
        <f t="shared" si="102"/>
        <v>56.400000000000006</v>
      </c>
      <c r="BO567" s="64">
        <f t="shared" si="103"/>
        <v>9.1054778554778545E-2</v>
      </c>
      <c r="BP567" s="64">
        <f t="shared" si="104"/>
        <v>9.6153846153846159E-2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9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9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71</v>
      </c>
      <c r="Q574" s="777"/>
      <c r="R574" s="777"/>
      <c r="S574" s="777"/>
      <c r="T574" s="777"/>
      <c r="U574" s="777"/>
      <c r="V574" s="778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18.939393939393938</v>
      </c>
      <c r="Y574" s="763">
        <f>IFERROR(Y565/H565,"0")+IFERROR(Y566/H566,"0")+IFERROR(Y567/H567,"0")+IFERROR(Y568/H568,"0")+IFERROR(Y569/H569,"0")+IFERROR(Y570/H570,"0")+IFERROR(Y571/H571,"0")+IFERROR(Y572/H572,"0")+IFERROR(Y573/H573,"0")</f>
        <v>20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0.2392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71</v>
      </c>
      <c r="Q575" s="777"/>
      <c r="R575" s="777"/>
      <c r="S575" s="777"/>
      <c r="T575" s="777"/>
      <c r="U575" s="777"/>
      <c r="V575" s="778"/>
      <c r="W575" s="37" t="s">
        <v>69</v>
      </c>
      <c r="X575" s="763">
        <f>IFERROR(SUM(X565:X573),"0")</f>
        <v>100</v>
      </c>
      <c r="Y575" s="763">
        <f>IFERROR(SUM(Y565:Y573),"0")</f>
        <v>105.60000000000001</v>
      </c>
      <c r="Z575" s="37"/>
      <c r="AA575" s="764"/>
      <c r="AB575" s="764"/>
      <c r="AC575" s="764"/>
    </row>
    <row r="576" spans="1:68" ht="14.25" customHeight="1" x14ac:dyDescent="0.25">
      <c r="A576" s="774" t="s">
        <v>73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71</v>
      </c>
      <c r="Q580" s="777"/>
      <c r="R580" s="777"/>
      <c r="S580" s="777"/>
      <c r="T580" s="777"/>
      <c r="U580" s="777"/>
      <c r="V580" s="778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71</v>
      </c>
      <c r="Q581" s="777"/>
      <c r="R581" s="777"/>
      <c r="S581" s="777"/>
      <c r="T581" s="777"/>
      <c r="U581" s="777"/>
      <c r="V581" s="778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214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7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71</v>
      </c>
      <c r="Q585" s="777"/>
      <c r="R585" s="777"/>
      <c r="S585" s="777"/>
      <c r="T585" s="777"/>
      <c r="U585" s="777"/>
      <c r="V585" s="778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71</v>
      </c>
      <c r="Q586" s="777"/>
      <c r="R586" s="777"/>
      <c r="S586" s="777"/>
      <c r="T586" s="777"/>
      <c r="U586" s="777"/>
      <c r="V586" s="778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928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928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114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69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88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2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35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7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57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7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71</v>
      </c>
      <c r="Q597" s="777"/>
      <c r="R597" s="777"/>
      <c r="S597" s="777"/>
      <c r="T597" s="777"/>
      <c r="U597" s="777"/>
      <c r="V597" s="778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71</v>
      </c>
      <c r="Q598" s="777"/>
      <c r="R598" s="777"/>
      <c r="S598" s="777"/>
      <c r="T598" s="777"/>
      <c r="U598" s="777"/>
      <c r="V598" s="778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168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73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39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6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4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71</v>
      </c>
      <c r="Q604" s="777"/>
      <c r="R604" s="777"/>
      <c r="S604" s="777"/>
      <c r="T604" s="777"/>
      <c r="U604" s="777"/>
      <c r="V604" s="778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71</v>
      </c>
      <c r="Q605" s="777"/>
      <c r="R605" s="777"/>
      <c r="S605" s="777"/>
      <c r="T605" s="777"/>
      <c r="U605" s="777"/>
      <c r="V605" s="778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64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6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90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3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00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9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71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71</v>
      </c>
      <c r="Q614" s="777"/>
      <c r="R614" s="777"/>
      <c r="S614" s="777"/>
      <c r="T614" s="777"/>
      <c r="U614" s="777"/>
      <c r="V614" s="778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71</v>
      </c>
      <c r="Q615" s="777"/>
      <c r="R615" s="777"/>
      <c r="S615" s="777"/>
      <c r="T615" s="777"/>
      <c r="U615" s="777"/>
      <c r="V615" s="778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73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029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5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1003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12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89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7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7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71</v>
      </c>
      <c r="Q625" s="777"/>
      <c r="R625" s="777"/>
      <c r="S625" s="777"/>
      <c r="T625" s="777"/>
      <c r="U625" s="777"/>
      <c r="V625" s="778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71</v>
      </c>
      <c r="Q626" s="777"/>
      <c r="R626" s="777"/>
      <c r="S626" s="777"/>
      <c r="T626" s="777"/>
      <c r="U626" s="777"/>
      <c r="V626" s="778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214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00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6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26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4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71</v>
      </c>
      <c r="Q632" s="777"/>
      <c r="R632" s="777"/>
      <c r="S632" s="777"/>
      <c r="T632" s="777"/>
      <c r="U632" s="777"/>
      <c r="V632" s="778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71</v>
      </c>
      <c r="Q633" s="777"/>
      <c r="R633" s="777"/>
      <c r="S633" s="777"/>
      <c r="T633" s="777"/>
      <c r="U633" s="777"/>
      <c r="V633" s="778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1027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114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73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71</v>
      </c>
      <c r="Q638" s="777"/>
      <c r="R638" s="777"/>
      <c r="S638" s="777"/>
      <c r="T638" s="777"/>
      <c r="U638" s="777"/>
      <c r="V638" s="778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71</v>
      </c>
      <c r="Q639" s="777"/>
      <c r="R639" s="777"/>
      <c r="S639" s="777"/>
      <c r="T639" s="777"/>
      <c r="U639" s="777"/>
      <c r="V639" s="778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168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71</v>
      </c>
      <c r="Q642" s="777"/>
      <c r="R642" s="777"/>
      <c r="S642" s="777"/>
      <c r="T642" s="777"/>
      <c r="U642" s="777"/>
      <c r="V642" s="778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71</v>
      </c>
      <c r="Q643" s="777"/>
      <c r="R643" s="777"/>
      <c r="S643" s="777"/>
      <c r="T643" s="777"/>
      <c r="U643" s="777"/>
      <c r="V643" s="778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64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1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71</v>
      </c>
      <c r="Q646" s="777"/>
      <c r="R646" s="777"/>
      <c r="S646" s="777"/>
      <c r="T646" s="777"/>
      <c r="U646" s="777"/>
      <c r="V646" s="778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71</v>
      </c>
      <c r="Q647" s="777"/>
      <c r="R647" s="777"/>
      <c r="S647" s="777"/>
      <c r="T647" s="777"/>
      <c r="U647" s="777"/>
      <c r="V647" s="778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73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91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71</v>
      </c>
      <c r="Q650" s="777"/>
      <c r="R650" s="777"/>
      <c r="S650" s="777"/>
      <c r="T650" s="777"/>
      <c r="U650" s="777"/>
      <c r="V650" s="778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71</v>
      </c>
      <c r="Q651" s="777"/>
      <c r="R651" s="777"/>
      <c r="S651" s="777"/>
      <c r="T651" s="777"/>
      <c r="U651" s="777"/>
      <c r="V651" s="778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1048</v>
      </c>
      <c r="Q652" s="909"/>
      <c r="R652" s="909"/>
      <c r="S652" s="909"/>
      <c r="T652" s="909"/>
      <c r="U652" s="909"/>
      <c r="V652" s="910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6682.9000000000005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6755.06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1049</v>
      </c>
      <c r="Q653" s="909"/>
      <c r="R653" s="909"/>
      <c r="S653" s="909"/>
      <c r="T653" s="909"/>
      <c r="U653" s="909"/>
      <c r="V653" s="910"/>
      <c r="W653" s="37" t="s">
        <v>69</v>
      </c>
      <c r="X653" s="763">
        <f>IFERROR(SUM(BM22:BM649),"0")</f>
        <v>7030.9620659340662</v>
      </c>
      <c r="Y653" s="763">
        <f>IFERROR(SUM(BN22:BN649),"0")</f>
        <v>7106.5740000000014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1050</v>
      </c>
      <c r="Q654" s="909"/>
      <c r="R654" s="909"/>
      <c r="S654" s="909"/>
      <c r="T654" s="909"/>
      <c r="U654" s="909"/>
      <c r="V654" s="910"/>
      <c r="W654" s="37" t="s">
        <v>1051</v>
      </c>
      <c r="X654" s="38">
        <f>ROUNDUP(SUM(BO22:BO649),0)</f>
        <v>12</v>
      </c>
      <c r="Y654" s="38">
        <f>ROUNDUP(SUM(BP22:BP649),0)</f>
        <v>13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1052</v>
      </c>
      <c r="Q655" s="909"/>
      <c r="R655" s="909"/>
      <c r="S655" s="909"/>
      <c r="T655" s="909"/>
      <c r="U655" s="909"/>
      <c r="V655" s="910"/>
      <c r="W655" s="37" t="s">
        <v>69</v>
      </c>
      <c r="X655" s="763">
        <f>GrossWeightTotal+PalletQtyTotal*25</f>
        <v>7330.9620659340662</v>
      </c>
      <c r="Y655" s="763">
        <f>GrossWeightTotalR+PalletQtyTotalR*25</f>
        <v>7431.5740000000014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1053</v>
      </c>
      <c r="Q656" s="909"/>
      <c r="R656" s="909"/>
      <c r="S656" s="909"/>
      <c r="T656" s="909"/>
      <c r="U656" s="909"/>
      <c r="V656" s="910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774.10866910866889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782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1054</v>
      </c>
      <c r="Q657" s="909"/>
      <c r="R657" s="909"/>
      <c r="S657" s="909"/>
      <c r="T657" s="909"/>
      <c r="U657" s="909"/>
      <c r="V657" s="910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14.307269999999999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6" t="s">
        <v>112</v>
      </c>
      <c r="D659" s="875"/>
      <c r="E659" s="875"/>
      <c r="F659" s="875"/>
      <c r="G659" s="875"/>
      <c r="H659" s="863"/>
      <c r="I659" s="796" t="s">
        <v>334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668</v>
      </c>
      <c r="X659" s="863"/>
      <c r="Y659" s="796" t="s">
        <v>753</v>
      </c>
      <c r="Z659" s="875"/>
      <c r="AA659" s="875"/>
      <c r="AB659" s="863"/>
      <c r="AC659" s="758" t="s">
        <v>853</v>
      </c>
      <c r="AD659" s="796" t="s">
        <v>928</v>
      </c>
      <c r="AE659" s="863"/>
      <c r="AF659" s="759"/>
    </row>
    <row r="660" spans="1:32" ht="14.25" customHeight="1" thickTop="1" x14ac:dyDescent="0.2">
      <c r="A660" s="1067" t="s">
        <v>1057</v>
      </c>
      <c r="B660" s="796" t="s">
        <v>63</v>
      </c>
      <c r="C660" s="796" t="s">
        <v>113</v>
      </c>
      <c r="D660" s="796" t="s">
        <v>138</v>
      </c>
      <c r="E660" s="796" t="s">
        <v>222</v>
      </c>
      <c r="F660" s="796" t="s">
        <v>247</v>
      </c>
      <c r="G660" s="796" t="s">
        <v>298</v>
      </c>
      <c r="H660" s="796" t="s">
        <v>112</v>
      </c>
      <c r="I660" s="796" t="s">
        <v>335</v>
      </c>
      <c r="J660" s="796" t="s">
        <v>360</v>
      </c>
      <c r="K660" s="796" t="s">
        <v>433</v>
      </c>
      <c r="L660" s="796" t="s">
        <v>453</v>
      </c>
      <c r="M660" s="796" t="s">
        <v>479</v>
      </c>
      <c r="N660" s="759"/>
      <c r="O660" s="796" t="s">
        <v>508</v>
      </c>
      <c r="P660" s="796" t="s">
        <v>511</v>
      </c>
      <c r="Q660" s="796" t="s">
        <v>520</v>
      </c>
      <c r="R660" s="796" t="s">
        <v>538</v>
      </c>
      <c r="S660" s="796" t="s">
        <v>548</v>
      </c>
      <c r="T660" s="796" t="s">
        <v>561</v>
      </c>
      <c r="U660" s="796" t="s">
        <v>569</v>
      </c>
      <c r="V660" s="796" t="s">
        <v>655</v>
      </c>
      <c r="W660" s="796" t="s">
        <v>669</v>
      </c>
      <c r="X660" s="796" t="s">
        <v>714</v>
      </c>
      <c r="Y660" s="796" t="s">
        <v>754</v>
      </c>
      <c r="Z660" s="796" t="s">
        <v>813</v>
      </c>
      <c r="AA660" s="796" t="s">
        <v>836</v>
      </c>
      <c r="AB660" s="796" t="s">
        <v>849</v>
      </c>
      <c r="AC660" s="796" t="s">
        <v>853</v>
      </c>
      <c r="AD660" s="796" t="s">
        <v>928</v>
      </c>
      <c r="AE660" s="796" t="s">
        <v>1027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1537.2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37.800000000000004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2755.1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1860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564.95999999999992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