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077FB09-8C53-4E51-8EE5-A9F09A73E1E1}" xr6:coauthVersionLast="47" xr6:coauthVersionMax="47" xr10:uidLastSave="{00000000-0000-0000-0000-000000000000}"/>
  <bookViews>
    <workbookView xWindow="1275" yWindow="84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Z171" i="2"/>
  <c r="Z172" i="2" s="1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197" i="2" l="1"/>
  <c r="Z197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Z535" i="2" s="1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Z408" i="2" s="1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456" i="2" l="1"/>
  <c r="Z519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<sst xmlns="http://schemas.openxmlformats.org/spreadsheetml/2006/main" count="5176" uniqueCount="1075">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</sst>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84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D410" zoomScaleNormal="100" zoomScaleSheetLayoutView="100" workbookViewId="0">
      <selection activeCell="X416" sqref="X41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65" t="s">
        <v>26</v>
      </c>
      <c r="E1" s="1165"/>
      <c r="F1" s="1165"/>
      <c r="G1" s="14" t="s">
        <v>66</v>
      </c>
      <c r="H1" s="1165" t="s">
        <v>46</v>
      </c>
      <c r="I1" s="1165"/>
      <c r="J1" s="1165"/>
      <c r="K1" s="1165"/>
      <c r="L1" s="1165"/>
      <c r="M1" s="1165"/>
      <c r="N1" s="1165"/>
      <c r="O1" s="1165"/>
      <c r="P1" s="1165"/>
      <c r="Q1" s="1165"/>
      <c r="R1" s="1166" t="s">
        <v>67</v>
      </c>
      <c r="S1" s="1167"/>
      <c r="T1" s="11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8"/>
      <c r="R2" s="1168"/>
      <c r="S2" s="1168"/>
      <c r="T2" s="1168"/>
      <c r="U2" s="1168"/>
      <c r="V2" s="1168"/>
      <c r="W2" s="11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8"/>
      <c r="Q3" s="1168"/>
      <c r="R3" s="1168"/>
      <c r="S3" s="1168"/>
      <c r="T3" s="1168"/>
      <c r="U3" s="1168"/>
      <c r="V3" s="1168"/>
      <c r="W3" s="11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69" t="s">
        <v>8</v>
      </c>
      <c r="B5" s="1169"/>
      <c r="C5" s="1169"/>
      <c r="D5" s="1170"/>
      <c r="E5" s="1170"/>
      <c r="F5" s="1171" t="s">
        <v>14</v>
      </c>
      <c r="G5" s="1171"/>
      <c r="H5" s="1170"/>
      <c r="I5" s="1170"/>
      <c r="J5" s="1170"/>
      <c r="K5" s="1170"/>
      <c r="L5" s="1170"/>
      <c r="M5" s="1170"/>
      <c r="N5" s="69"/>
      <c r="P5" s="26" t="s">
        <v>4</v>
      </c>
      <c r="Q5" s="1172">
        <v>45606</v>
      </c>
      <c r="R5" s="1172"/>
      <c r="T5" s="1173" t="s">
        <v>3</v>
      </c>
      <c r="U5" s="1174"/>
      <c r="V5" s="1175" t="s">
        <v>1061</v>
      </c>
      <c r="W5" s="1176"/>
      <c r="AB5" s="57"/>
      <c r="AC5" s="57"/>
      <c r="AD5" s="57"/>
      <c r="AE5" s="57"/>
    </row>
    <row r="6" spans="1:32" s="17" customFormat="1" ht="24" customHeight="1" x14ac:dyDescent="0.2">
      <c r="A6" s="1169" t="s">
        <v>1</v>
      </c>
      <c r="B6" s="1169"/>
      <c r="C6" s="1169"/>
      <c r="D6" s="1177" t="s">
        <v>75</v>
      </c>
      <c r="E6" s="1177"/>
      <c r="F6" s="1177"/>
      <c r="G6" s="1177"/>
      <c r="H6" s="1177"/>
      <c r="I6" s="1177"/>
      <c r="J6" s="1177"/>
      <c r="K6" s="1177"/>
      <c r="L6" s="1177"/>
      <c r="M6" s="1177"/>
      <c r="N6" s="70"/>
      <c r="P6" s="26" t="s">
        <v>27</v>
      </c>
      <c r="Q6" s="1178" t="str">
        <f>IF(Q5=0," ",CHOOSE(WEEKDAY(Q5,2),"Понедельник","Вторник","Среда","Четверг","Пятница","Суббота","Воскресенье"))</f>
        <v>Воскресенье</v>
      </c>
      <c r="R6" s="1178"/>
      <c r="T6" s="1179" t="s">
        <v>5</v>
      </c>
      <c r="U6" s="1180"/>
      <c r="V6" s="1181" t="s">
        <v>69</v>
      </c>
      <c r="W6" s="11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189"/>
      <c r="N7" s="71"/>
      <c r="P7" s="26"/>
      <c r="Q7" s="46"/>
      <c r="R7" s="46"/>
      <c r="T7" s="1179"/>
      <c r="U7" s="1180"/>
      <c r="V7" s="1183"/>
      <c r="W7" s="1184"/>
      <c r="AB7" s="57"/>
      <c r="AC7" s="57"/>
      <c r="AD7" s="57"/>
      <c r="AE7" s="57"/>
    </row>
    <row r="8" spans="1:32" s="17" customFormat="1" ht="25.5" customHeight="1" x14ac:dyDescent="0.2">
      <c r="A8" s="1190" t="s">
        <v>57</v>
      </c>
      <c r="B8" s="1190"/>
      <c r="C8" s="1190"/>
      <c r="D8" s="1191" t="s">
        <v>76</v>
      </c>
      <c r="E8" s="1191"/>
      <c r="F8" s="1191"/>
      <c r="G8" s="1191"/>
      <c r="H8" s="1191"/>
      <c r="I8" s="1191"/>
      <c r="J8" s="1191"/>
      <c r="K8" s="1191"/>
      <c r="L8" s="1191"/>
      <c r="M8" s="1191"/>
      <c r="N8" s="72"/>
      <c r="P8" s="26" t="s">
        <v>11</v>
      </c>
      <c r="Q8" s="1150">
        <v>0.41666666666666669</v>
      </c>
      <c r="R8" s="1150"/>
      <c r="T8" s="1179"/>
      <c r="U8" s="1180"/>
      <c r="V8" s="1183"/>
      <c r="W8" s="1184"/>
      <c r="AB8" s="57"/>
      <c r="AC8" s="57"/>
      <c r="AD8" s="57"/>
      <c r="AE8" s="57"/>
    </row>
    <row r="9" spans="1:32" s="17" customFormat="1" ht="39.950000000000003" customHeight="1" x14ac:dyDescent="0.2">
      <c r="A9" s="11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0"/>
      <c r="C9" s="1140"/>
      <c r="D9" s="1141" t="s">
        <v>45</v>
      </c>
      <c r="E9" s="1142"/>
      <c r="F9" s="11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0"/>
      <c r="H9" s="1192" t="str">
        <f>IF(AND($A$9="Тип доверенности/получателя при получении в адресе перегруза:",$D$9="Разовая доверенность"),"Введите ФИО","")</f>
        <v/>
      </c>
      <c r="I9" s="1192"/>
      <c r="J9" s="1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2"/>
      <c r="L9" s="1192"/>
      <c r="M9" s="1192"/>
      <c r="N9" s="67"/>
      <c r="P9" s="29" t="s">
        <v>15</v>
      </c>
      <c r="Q9" s="1193"/>
      <c r="R9" s="1193"/>
      <c r="T9" s="1179"/>
      <c r="U9" s="1180"/>
      <c r="V9" s="1185"/>
      <c r="W9" s="11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0"/>
      <c r="C10" s="1140"/>
      <c r="D10" s="1141"/>
      <c r="E10" s="1142"/>
      <c r="F10" s="11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0"/>
      <c r="H10" s="1143" t="str">
        <f>IFERROR(VLOOKUP($D$10,Proxy,2,FALSE),"")</f>
        <v/>
      </c>
      <c r="I10" s="1143"/>
      <c r="J10" s="1143"/>
      <c r="K10" s="1143"/>
      <c r="L10" s="1143"/>
      <c r="M10" s="1143"/>
      <c r="N10" s="68"/>
      <c r="P10" s="29" t="s">
        <v>32</v>
      </c>
      <c r="Q10" s="1144"/>
      <c r="R10" s="1144"/>
      <c r="U10" s="26" t="s">
        <v>12</v>
      </c>
      <c r="V10" s="1145" t="s">
        <v>70</v>
      </c>
      <c r="W10" s="114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47"/>
      <c r="R11" s="1147"/>
      <c r="U11" s="26" t="s">
        <v>28</v>
      </c>
      <c r="V11" s="1148" t="s">
        <v>54</v>
      </c>
      <c r="W11" s="114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49" t="s">
        <v>71</v>
      </c>
      <c r="B12" s="1149"/>
      <c r="C12" s="1149"/>
      <c r="D12" s="1149"/>
      <c r="E12" s="1149"/>
      <c r="F12" s="1149"/>
      <c r="G12" s="1149"/>
      <c r="H12" s="1149"/>
      <c r="I12" s="1149"/>
      <c r="J12" s="1149"/>
      <c r="K12" s="1149"/>
      <c r="L12" s="1149"/>
      <c r="M12" s="1149"/>
      <c r="N12" s="73"/>
      <c r="P12" s="26" t="s">
        <v>30</v>
      </c>
      <c r="Q12" s="1150"/>
      <c r="R12" s="1150"/>
      <c r="S12" s="27"/>
      <c r="T12"/>
      <c r="U12" s="26" t="s">
        <v>45</v>
      </c>
      <c r="V12" s="1151"/>
      <c r="W12" s="1151"/>
      <c r="X12"/>
      <c r="AB12" s="57"/>
      <c r="AC12" s="57"/>
      <c r="AD12" s="57"/>
      <c r="AE12" s="57"/>
    </row>
    <row r="13" spans="1:32" s="17" customFormat="1" ht="23.25" customHeight="1" x14ac:dyDescent="0.2">
      <c r="A13" s="1149" t="s">
        <v>72</v>
      </c>
      <c r="B13" s="1149"/>
      <c r="C13" s="1149"/>
      <c r="D13" s="1149"/>
      <c r="E13" s="1149"/>
      <c r="F13" s="1149"/>
      <c r="G13" s="1149"/>
      <c r="H13" s="1149"/>
      <c r="I13" s="1149"/>
      <c r="J13" s="1149"/>
      <c r="K13" s="1149"/>
      <c r="L13" s="1149"/>
      <c r="M13" s="1149"/>
      <c r="N13" s="73"/>
      <c r="O13" s="29"/>
      <c r="P13" s="29" t="s">
        <v>31</v>
      </c>
      <c r="Q13" s="1148"/>
      <c r="R13" s="114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49" t="s">
        <v>73</v>
      </c>
      <c r="B14" s="1149"/>
      <c r="C14" s="1149"/>
      <c r="D14" s="1149"/>
      <c r="E14" s="1149"/>
      <c r="F14" s="1149"/>
      <c r="G14" s="1149"/>
      <c r="H14" s="1149"/>
      <c r="I14" s="1149"/>
      <c r="J14" s="1149"/>
      <c r="K14" s="1149"/>
      <c r="L14" s="1149"/>
      <c r="M14" s="114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52" t="s">
        <v>74</v>
      </c>
      <c r="B15" s="1152"/>
      <c r="C15" s="1152"/>
      <c r="D15" s="1152"/>
      <c r="E15" s="1152"/>
      <c r="F15" s="1152"/>
      <c r="G15" s="1152"/>
      <c r="H15" s="1152"/>
      <c r="I15" s="1152"/>
      <c r="J15" s="1152"/>
      <c r="K15" s="1152"/>
      <c r="L15" s="1152"/>
      <c r="M15" s="1152"/>
      <c r="N15" s="74"/>
      <c r="O15"/>
      <c r="P15" s="1153" t="s">
        <v>60</v>
      </c>
      <c r="Q15" s="1153"/>
      <c r="R15" s="1153"/>
      <c r="S15" s="1153"/>
      <c r="T15" s="115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4"/>
      <c r="Q16" s="1154"/>
      <c r="R16" s="1154"/>
      <c r="S16" s="1154"/>
      <c r="T16" s="11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25" t="s">
        <v>58</v>
      </c>
      <c r="B17" s="1125" t="s">
        <v>48</v>
      </c>
      <c r="C17" s="1157" t="s">
        <v>47</v>
      </c>
      <c r="D17" s="1159" t="s">
        <v>49</v>
      </c>
      <c r="E17" s="1160"/>
      <c r="F17" s="1125" t="s">
        <v>21</v>
      </c>
      <c r="G17" s="1125" t="s">
        <v>24</v>
      </c>
      <c r="H17" s="1125" t="s">
        <v>22</v>
      </c>
      <c r="I17" s="1125" t="s">
        <v>23</v>
      </c>
      <c r="J17" s="1125" t="s">
        <v>16</v>
      </c>
      <c r="K17" s="1125" t="s">
        <v>62</v>
      </c>
      <c r="L17" s="1125" t="s">
        <v>64</v>
      </c>
      <c r="M17" s="1125" t="s">
        <v>2</v>
      </c>
      <c r="N17" s="1125" t="s">
        <v>63</v>
      </c>
      <c r="O17" s="1125" t="s">
        <v>25</v>
      </c>
      <c r="P17" s="1159" t="s">
        <v>17</v>
      </c>
      <c r="Q17" s="1163"/>
      <c r="R17" s="1163"/>
      <c r="S17" s="1163"/>
      <c r="T17" s="1160"/>
      <c r="U17" s="1155" t="s">
        <v>55</v>
      </c>
      <c r="V17" s="1156"/>
      <c r="W17" s="1125" t="s">
        <v>6</v>
      </c>
      <c r="X17" s="1125" t="s">
        <v>41</v>
      </c>
      <c r="Y17" s="1127" t="s">
        <v>53</v>
      </c>
      <c r="Z17" s="1129" t="s">
        <v>18</v>
      </c>
      <c r="AA17" s="1131" t="s">
        <v>59</v>
      </c>
      <c r="AB17" s="1131" t="s">
        <v>19</v>
      </c>
      <c r="AC17" s="1131" t="s">
        <v>65</v>
      </c>
      <c r="AD17" s="1133" t="s">
        <v>56</v>
      </c>
      <c r="AE17" s="1134"/>
      <c r="AF17" s="1135"/>
      <c r="AG17" s="77"/>
      <c r="BD17" s="76" t="s">
        <v>61</v>
      </c>
    </row>
    <row r="18" spans="1:68" ht="14.25" customHeight="1" x14ac:dyDescent="0.2">
      <c r="A18" s="1126"/>
      <c r="B18" s="1126"/>
      <c r="C18" s="1158"/>
      <c r="D18" s="1161"/>
      <c r="E18" s="1162"/>
      <c r="F18" s="1126"/>
      <c r="G18" s="1126"/>
      <c r="H18" s="1126"/>
      <c r="I18" s="1126"/>
      <c r="J18" s="1126"/>
      <c r="K18" s="1126"/>
      <c r="L18" s="1126"/>
      <c r="M18" s="1126"/>
      <c r="N18" s="1126"/>
      <c r="O18" s="1126"/>
      <c r="P18" s="1161"/>
      <c r="Q18" s="1164"/>
      <c r="R18" s="1164"/>
      <c r="S18" s="1164"/>
      <c r="T18" s="1162"/>
      <c r="U18" s="78" t="s">
        <v>44</v>
      </c>
      <c r="V18" s="78" t="s">
        <v>43</v>
      </c>
      <c r="W18" s="1126"/>
      <c r="X18" s="1126"/>
      <c r="Y18" s="1128"/>
      <c r="Z18" s="1130"/>
      <c r="AA18" s="1132"/>
      <c r="AB18" s="1132"/>
      <c r="AC18" s="1132"/>
      <c r="AD18" s="1136"/>
      <c r="AE18" s="1137"/>
      <c r="AF18" s="1138"/>
      <c r="AG18" s="77"/>
      <c r="BD18" s="76"/>
    </row>
    <row r="19" spans="1:68" ht="27.75" customHeight="1" x14ac:dyDescent="0.2">
      <c r="A19" s="817" t="s">
        <v>77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52"/>
      <c r="AB19" s="52"/>
      <c r="AC19" s="52"/>
    </row>
    <row r="20" spans="1:68" ht="16.5" customHeight="1" x14ac:dyDescent="0.25">
      <c r="A20" s="783" t="s">
        <v>77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62"/>
      <c r="AB20" s="62"/>
      <c r="AC20" s="62"/>
    </row>
    <row r="21" spans="1:68" ht="14.25" customHeight="1" x14ac:dyDescent="0.25">
      <c r="A21" s="773" t="s">
        <v>78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4">
        <v>4680115885004</v>
      </c>
      <c r="E22" s="77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6"/>
      <c r="R22" s="776"/>
      <c r="S22" s="776"/>
      <c r="T22" s="77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71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2"/>
      <c r="P23" s="768" t="s">
        <v>40</v>
      </c>
      <c r="Q23" s="769"/>
      <c r="R23" s="769"/>
      <c r="S23" s="769"/>
      <c r="T23" s="769"/>
      <c r="U23" s="769"/>
      <c r="V23" s="77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71"/>
      <c r="B24" s="771"/>
      <c r="C24" s="771"/>
      <c r="D24" s="771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2"/>
      <c r="P24" s="768" t="s">
        <v>40</v>
      </c>
      <c r="Q24" s="769"/>
      <c r="R24" s="769"/>
      <c r="S24" s="769"/>
      <c r="T24" s="769"/>
      <c r="U24" s="769"/>
      <c r="V24" s="77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3" t="s">
        <v>84</v>
      </c>
      <c r="B25" s="773"/>
      <c r="C25" s="773"/>
      <c r="D25" s="773"/>
      <c r="E25" s="773"/>
      <c r="F25" s="773"/>
      <c r="G25" s="773"/>
      <c r="H25" s="773"/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4">
        <v>4680115885912</v>
      </c>
      <c r="E26" s="774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16" t="s">
        <v>87</v>
      </c>
      <c r="Q26" s="776"/>
      <c r="R26" s="776"/>
      <c r="S26" s="776"/>
      <c r="T26" s="77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4">
        <v>4607091383881</v>
      </c>
      <c r="E27" s="774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6"/>
      <c r="R27" s="776"/>
      <c r="S27" s="776"/>
      <c r="T27" s="77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4">
        <v>4607091388237</v>
      </c>
      <c r="E28" s="774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6"/>
      <c r="R28" s="776"/>
      <c r="S28" s="776"/>
      <c r="T28" s="77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4">
        <v>4607091383935</v>
      </c>
      <c r="E29" s="774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6"/>
      <c r="R29" s="776"/>
      <c r="S29" s="776"/>
      <c r="T29" s="77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4">
        <v>4680115881990</v>
      </c>
      <c r="E30" s="774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6"/>
      <c r="R30" s="776"/>
      <c r="S30" s="776"/>
      <c r="T30" s="77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4">
        <v>4680115881853</v>
      </c>
      <c r="E31" s="774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21" t="s">
        <v>103</v>
      </c>
      <c r="Q31" s="776"/>
      <c r="R31" s="776"/>
      <c r="S31" s="776"/>
      <c r="T31" s="77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74">
        <v>4607091383911</v>
      </c>
      <c r="E32" s="774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6"/>
      <c r="R32" s="776"/>
      <c r="S32" s="776"/>
      <c r="T32" s="77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74">
        <v>4680115885905</v>
      </c>
      <c r="E33" s="774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23" t="s">
        <v>110</v>
      </c>
      <c r="Q33" s="776"/>
      <c r="R33" s="776"/>
      <c r="S33" s="776"/>
      <c r="T33" s="77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4">
        <v>4607091388244</v>
      </c>
      <c r="E34" s="774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6"/>
      <c r="R34" s="776"/>
      <c r="S34" s="776"/>
      <c r="T34" s="777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71"/>
      <c r="B35" s="771"/>
      <c r="C35" s="771"/>
      <c r="D35" s="771"/>
      <c r="E35" s="771"/>
      <c r="F35" s="771"/>
      <c r="G35" s="771"/>
      <c r="H35" s="771"/>
      <c r="I35" s="771"/>
      <c r="J35" s="771"/>
      <c r="K35" s="771"/>
      <c r="L35" s="771"/>
      <c r="M35" s="771"/>
      <c r="N35" s="771"/>
      <c r="O35" s="772"/>
      <c r="P35" s="768" t="s">
        <v>40</v>
      </c>
      <c r="Q35" s="769"/>
      <c r="R35" s="769"/>
      <c r="S35" s="769"/>
      <c r="T35" s="769"/>
      <c r="U35" s="769"/>
      <c r="V35" s="77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71"/>
      <c r="B36" s="771"/>
      <c r="C36" s="771"/>
      <c r="D36" s="771"/>
      <c r="E36" s="771"/>
      <c r="F36" s="771"/>
      <c r="G36" s="771"/>
      <c r="H36" s="771"/>
      <c r="I36" s="771"/>
      <c r="J36" s="771"/>
      <c r="K36" s="771"/>
      <c r="L36" s="771"/>
      <c r="M36" s="771"/>
      <c r="N36" s="771"/>
      <c r="O36" s="772"/>
      <c r="P36" s="768" t="s">
        <v>40</v>
      </c>
      <c r="Q36" s="769"/>
      <c r="R36" s="769"/>
      <c r="S36" s="769"/>
      <c r="T36" s="769"/>
      <c r="U36" s="769"/>
      <c r="V36" s="77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3" t="s">
        <v>114</v>
      </c>
      <c r="B37" s="773"/>
      <c r="C37" s="773"/>
      <c r="D37" s="773"/>
      <c r="E37" s="773"/>
      <c r="F37" s="773"/>
      <c r="G37" s="773"/>
      <c r="H37" s="773"/>
      <c r="I37" s="773"/>
      <c r="J37" s="773"/>
      <c r="K37" s="773"/>
      <c r="L37" s="773"/>
      <c r="M37" s="773"/>
      <c r="N37" s="773"/>
      <c r="O37" s="773"/>
      <c r="P37" s="773"/>
      <c r="Q37" s="773"/>
      <c r="R37" s="773"/>
      <c r="S37" s="773"/>
      <c r="T37" s="773"/>
      <c r="U37" s="773"/>
      <c r="V37" s="773"/>
      <c r="W37" s="773"/>
      <c r="X37" s="773"/>
      <c r="Y37" s="773"/>
      <c r="Z37" s="773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4">
        <v>4607091388503</v>
      </c>
      <c r="E38" s="774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6"/>
      <c r="R38" s="776"/>
      <c r="S38" s="776"/>
      <c r="T38" s="77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71"/>
      <c r="B39" s="771"/>
      <c r="C39" s="771"/>
      <c r="D39" s="771"/>
      <c r="E39" s="771"/>
      <c r="F39" s="771"/>
      <c r="G39" s="771"/>
      <c r="H39" s="771"/>
      <c r="I39" s="771"/>
      <c r="J39" s="771"/>
      <c r="K39" s="771"/>
      <c r="L39" s="771"/>
      <c r="M39" s="771"/>
      <c r="N39" s="771"/>
      <c r="O39" s="772"/>
      <c r="P39" s="768" t="s">
        <v>40</v>
      </c>
      <c r="Q39" s="769"/>
      <c r="R39" s="769"/>
      <c r="S39" s="769"/>
      <c r="T39" s="769"/>
      <c r="U39" s="769"/>
      <c r="V39" s="77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71"/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2"/>
      <c r="P40" s="768" t="s">
        <v>40</v>
      </c>
      <c r="Q40" s="769"/>
      <c r="R40" s="769"/>
      <c r="S40" s="769"/>
      <c r="T40" s="769"/>
      <c r="U40" s="769"/>
      <c r="V40" s="77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3" t="s">
        <v>120</v>
      </c>
      <c r="B41" s="773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73"/>
      <c r="P41" s="773"/>
      <c r="Q41" s="773"/>
      <c r="R41" s="773"/>
      <c r="S41" s="773"/>
      <c r="T41" s="773"/>
      <c r="U41" s="773"/>
      <c r="V41" s="773"/>
      <c r="W41" s="773"/>
      <c r="X41" s="773"/>
      <c r="Y41" s="773"/>
      <c r="Z41" s="773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4">
        <v>4607091389111</v>
      </c>
      <c r="E42" s="774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6"/>
      <c r="R42" s="776"/>
      <c r="S42" s="776"/>
      <c r="T42" s="777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71"/>
      <c r="B43" s="771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771"/>
      <c r="O43" s="772"/>
      <c r="P43" s="768" t="s">
        <v>40</v>
      </c>
      <c r="Q43" s="769"/>
      <c r="R43" s="769"/>
      <c r="S43" s="769"/>
      <c r="T43" s="769"/>
      <c r="U43" s="769"/>
      <c r="V43" s="77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71"/>
      <c r="B44" s="771"/>
      <c r="C44" s="771"/>
      <c r="D44" s="771"/>
      <c r="E44" s="771"/>
      <c r="F44" s="771"/>
      <c r="G44" s="771"/>
      <c r="H44" s="771"/>
      <c r="I44" s="771"/>
      <c r="J44" s="771"/>
      <c r="K44" s="771"/>
      <c r="L44" s="771"/>
      <c r="M44" s="771"/>
      <c r="N44" s="771"/>
      <c r="O44" s="772"/>
      <c r="P44" s="768" t="s">
        <v>40</v>
      </c>
      <c r="Q44" s="769"/>
      <c r="R44" s="769"/>
      <c r="S44" s="769"/>
      <c r="T44" s="769"/>
      <c r="U44" s="769"/>
      <c r="V44" s="77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17" t="s">
        <v>123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52"/>
      <c r="AB45" s="52"/>
      <c r="AC45" s="52"/>
    </row>
    <row r="46" spans="1:68" ht="16.5" customHeight="1" x14ac:dyDescent="0.25">
      <c r="A46" s="783" t="s">
        <v>124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62"/>
      <c r="AB46" s="62"/>
      <c r="AC46" s="62"/>
    </row>
    <row r="47" spans="1:68" ht="14.25" customHeight="1" x14ac:dyDescent="0.25">
      <c r="A47" s="773" t="s">
        <v>125</v>
      </c>
      <c r="B47" s="77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3"/>
      <c r="P47" s="773"/>
      <c r="Q47" s="773"/>
      <c r="R47" s="773"/>
      <c r="S47" s="773"/>
      <c r="T47" s="773"/>
      <c r="U47" s="773"/>
      <c r="V47" s="773"/>
      <c r="W47" s="773"/>
      <c r="X47" s="773"/>
      <c r="Y47" s="773"/>
      <c r="Z47" s="773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4">
        <v>4607091385670</v>
      </c>
      <c r="E48" s="774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6"/>
      <c r="R48" s="776"/>
      <c r="S48" s="776"/>
      <c r="T48" s="77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4">
        <v>4607091385670</v>
      </c>
      <c r="E49" s="774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6"/>
      <c r="R49" s="776"/>
      <c r="S49" s="776"/>
      <c r="T49" s="77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4">
        <v>4680115883956</v>
      </c>
      <c r="E50" s="774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6"/>
      <c r="R50" s="776"/>
      <c r="S50" s="776"/>
      <c r="T50" s="77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4">
        <v>4607091385687</v>
      </c>
      <c r="E51" s="77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11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6"/>
      <c r="R51" s="776"/>
      <c r="S51" s="776"/>
      <c r="T51" s="77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74">
        <v>4680115882539</v>
      </c>
      <c r="E52" s="77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6"/>
      <c r="R52" s="776"/>
      <c r="S52" s="776"/>
      <c r="T52" s="77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74">
        <v>4680115883949</v>
      </c>
      <c r="E53" s="774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6"/>
      <c r="R53" s="776"/>
      <c r="S53" s="776"/>
      <c r="T53" s="777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71"/>
      <c r="B54" s="771"/>
      <c r="C54" s="771"/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2"/>
      <c r="P54" s="768" t="s">
        <v>40</v>
      </c>
      <c r="Q54" s="769"/>
      <c r="R54" s="769"/>
      <c r="S54" s="769"/>
      <c r="T54" s="769"/>
      <c r="U54" s="769"/>
      <c r="V54" s="770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71"/>
      <c r="B55" s="771"/>
      <c r="C55" s="771"/>
      <c r="D55" s="771"/>
      <c r="E55" s="771"/>
      <c r="F55" s="771"/>
      <c r="G55" s="771"/>
      <c r="H55" s="771"/>
      <c r="I55" s="771"/>
      <c r="J55" s="771"/>
      <c r="K55" s="771"/>
      <c r="L55" s="771"/>
      <c r="M55" s="771"/>
      <c r="N55" s="771"/>
      <c r="O55" s="772"/>
      <c r="P55" s="768" t="s">
        <v>40</v>
      </c>
      <c r="Q55" s="769"/>
      <c r="R55" s="769"/>
      <c r="S55" s="769"/>
      <c r="T55" s="769"/>
      <c r="U55" s="769"/>
      <c r="V55" s="770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73" t="s">
        <v>84</v>
      </c>
      <c r="B56" s="773"/>
      <c r="C56" s="773"/>
      <c r="D56" s="773"/>
      <c r="E56" s="773"/>
      <c r="F56" s="773"/>
      <c r="G56" s="773"/>
      <c r="H56" s="773"/>
      <c r="I56" s="773"/>
      <c r="J56" s="773"/>
      <c r="K56" s="773"/>
      <c r="L56" s="773"/>
      <c r="M56" s="773"/>
      <c r="N56" s="773"/>
      <c r="O56" s="773"/>
      <c r="P56" s="773"/>
      <c r="Q56" s="773"/>
      <c r="R56" s="773"/>
      <c r="S56" s="773"/>
      <c r="T56" s="773"/>
      <c r="U56" s="773"/>
      <c r="V56" s="773"/>
      <c r="W56" s="773"/>
      <c r="X56" s="773"/>
      <c r="Y56" s="773"/>
      <c r="Z56" s="773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74">
        <v>4680115885233</v>
      </c>
      <c r="E57" s="774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6"/>
      <c r="R57" s="776"/>
      <c r="S57" s="776"/>
      <c r="T57" s="77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74">
        <v>4680115884915</v>
      </c>
      <c r="E58" s="774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6"/>
      <c r="R58" s="776"/>
      <c r="S58" s="776"/>
      <c r="T58" s="77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71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1"/>
      <c r="O59" s="772"/>
      <c r="P59" s="768" t="s">
        <v>40</v>
      </c>
      <c r="Q59" s="769"/>
      <c r="R59" s="769"/>
      <c r="S59" s="769"/>
      <c r="T59" s="769"/>
      <c r="U59" s="769"/>
      <c r="V59" s="77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71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1"/>
      <c r="O60" s="772"/>
      <c r="P60" s="768" t="s">
        <v>40</v>
      </c>
      <c r="Q60" s="769"/>
      <c r="R60" s="769"/>
      <c r="S60" s="769"/>
      <c r="T60" s="769"/>
      <c r="U60" s="769"/>
      <c r="V60" s="77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83" t="s">
        <v>149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62"/>
      <c r="AB61" s="62"/>
      <c r="AC61" s="62"/>
    </row>
    <row r="62" spans="1:68" ht="14.25" customHeight="1" x14ac:dyDescent="0.25">
      <c r="A62" s="773" t="s">
        <v>125</v>
      </c>
      <c r="B62" s="773"/>
      <c r="C62" s="773"/>
      <c r="D62" s="773"/>
      <c r="E62" s="773"/>
      <c r="F62" s="773"/>
      <c r="G62" s="773"/>
      <c r="H62" s="773"/>
      <c r="I62" s="773"/>
      <c r="J62" s="773"/>
      <c r="K62" s="773"/>
      <c r="L62" s="773"/>
      <c r="M62" s="773"/>
      <c r="N62" s="773"/>
      <c r="O62" s="773"/>
      <c r="P62" s="773"/>
      <c r="Q62" s="773"/>
      <c r="R62" s="773"/>
      <c r="S62" s="773"/>
      <c r="T62" s="773"/>
      <c r="U62" s="773"/>
      <c r="V62" s="773"/>
      <c r="W62" s="773"/>
      <c r="X62" s="773"/>
      <c r="Y62" s="773"/>
      <c r="Z62" s="773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74">
        <v>4680115885882</v>
      </c>
      <c r="E63" s="774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04" t="s">
        <v>152</v>
      </c>
      <c r="Q63" s="776"/>
      <c r="R63" s="776"/>
      <c r="S63" s="776"/>
      <c r="T63" s="77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774">
        <v>4680115881426</v>
      </c>
      <c r="E64" s="77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6"/>
      <c r="R64" s="776"/>
      <c r="S64" s="776"/>
      <c r="T64" s="777"/>
      <c r="U64" s="37" t="s">
        <v>45</v>
      </c>
      <c r="V64" s="37" t="s">
        <v>45</v>
      </c>
      <c r="W64" s="38" t="s">
        <v>0</v>
      </c>
      <c r="X64" s="56">
        <v>50</v>
      </c>
      <c r="Y64" s="53">
        <f t="shared" si="11"/>
        <v>54</v>
      </c>
      <c r="Z64" s="39">
        <f>IFERROR(IF(Y64=0,"",ROUNDUP(Y64/H64,0)*0.02039),"")</f>
        <v>0.10194999999999999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52.222222222222221</v>
      </c>
      <c r="BN64" s="75">
        <f t="shared" si="13"/>
        <v>56.4</v>
      </c>
      <c r="BO64" s="75">
        <f t="shared" si="14"/>
        <v>9.6450617283950615E-2</v>
      </c>
      <c r="BP64" s="75">
        <f t="shared" si="15"/>
        <v>0.10416666666666666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774">
        <v>4680115881426</v>
      </c>
      <c r="E65" s="774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11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6"/>
      <c r="R65" s="776"/>
      <c r="S65" s="776"/>
      <c r="T65" s="77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774">
        <v>4607091382952</v>
      </c>
      <c r="E66" s="774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6"/>
      <c r="R66" s="776"/>
      <c r="S66" s="776"/>
      <c r="T66" s="77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4">
        <v>4680115885899</v>
      </c>
      <c r="E67" s="774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1095" t="s">
        <v>165</v>
      </c>
      <c r="Q67" s="776"/>
      <c r="R67" s="776"/>
      <c r="S67" s="776"/>
      <c r="T67" s="77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774">
        <v>4680115880283</v>
      </c>
      <c r="E68" s="774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0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6"/>
      <c r="R68" s="776"/>
      <c r="S68" s="776"/>
      <c r="T68" s="77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774">
        <v>4680115882720</v>
      </c>
      <c r="E69" s="77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0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6"/>
      <c r="R69" s="776"/>
      <c r="S69" s="776"/>
      <c r="T69" s="77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774">
        <v>4680115881525</v>
      </c>
      <c r="E70" s="774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109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6"/>
      <c r="R70" s="776"/>
      <c r="S70" s="776"/>
      <c r="T70" s="777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774">
        <v>4680115881419</v>
      </c>
      <c r="E71" s="774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10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6"/>
      <c r="R71" s="776"/>
      <c r="S71" s="776"/>
      <c r="T71" s="777"/>
      <c r="U71" s="37" t="s">
        <v>45</v>
      </c>
      <c r="V71" s="37" t="s">
        <v>45</v>
      </c>
      <c r="W71" s="38" t="s">
        <v>0</v>
      </c>
      <c r="X71" s="56">
        <v>100</v>
      </c>
      <c r="Y71" s="53">
        <f t="shared" si="11"/>
        <v>103.5</v>
      </c>
      <c r="Z71" s="39">
        <f>IFERROR(IF(Y71=0,"",ROUNDUP(Y71/H71,0)*0.00902),"")</f>
        <v>0.20746000000000001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104.66666666666667</v>
      </c>
      <c r="BN71" s="75">
        <f t="shared" si="13"/>
        <v>108.33</v>
      </c>
      <c r="BO71" s="75">
        <f t="shared" si="14"/>
        <v>0.16835016835016836</v>
      </c>
      <c r="BP71" s="75">
        <f t="shared" si="15"/>
        <v>0.17424242424242425</v>
      </c>
    </row>
    <row r="72" spans="1:68" x14ac:dyDescent="0.2">
      <c r="A72" s="771"/>
      <c r="B72" s="771"/>
      <c r="C72" s="771"/>
      <c r="D72" s="771"/>
      <c r="E72" s="771"/>
      <c r="F72" s="771"/>
      <c r="G72" s="771"/>
      <c r="H72" s="771"/>
      <c r="I72" s="771"/>
      <c r="J72" s="771"/>
      <c r="K72" s="771"/>
      <c r="L72" s="771"/>
      <c r="M72" s="771"/>
      <c r="N72" s="771"/>
      <c r="O72" s="772"/>
      <c r="P72" s="768" t="s">
        <v>40</v>
      </c>
      <c r="Q72" s="769"/>
      <c r="R72" s="769"/>
      <c r="S72" s="769"/>
      <c r="T72" s="769"/>
      <c r="U72" s="769"/>
      <c r="V72" s="770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26.851851851851851</v>
      </c>
      <c r="Y72" s="41">
        <f>IFERROR(Y63/H63,"0")+IFERROR(Y64/H64,"0")+IFERROR(Y65/H65,"0")+IFERROR(Y66/H66,"0")+IFERROR(Y67/H67,"0")+IFERROR(Y68/H68,"0")+IFERROR(Y69/H69,"0")+IFERROR(Y70/H70,"0")+IFERROR(Y71/H71,"0")</f>
        <v>28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0.30940999999999996</v>
      </c>
      <c r="AA72" s="64"/>
      <c r="AB72" s="64"/>
      <c r="AC72" s="64"/>
    </row>
    <row r="73" spans="1:68" x14ac:dyDescent="0.2">
      <c r="A73" s="771"/>
      <c r="B73" s="771"/>
      <c r="C73" s="771"/>
      <c r="D73" s="771"/>
      <c r="E73" s="771"/>
      <c r="F73" s="771"/>
      <c r="G73" s="771"/>
      <c r="H73" s="771"/>
      <c r="I73" s="771"/>
      <c r="J73" s="771"/>
      <c r="K73" s="771"/>
      <c r="L73" s="771"/>
      <c r="M73" s="771"/>
      <c r="N73" s="771"/>
      <c r="O73" s="772"/>
      <c r="P73" s="768" t="s">
        <v>40</v>
      </c>
      <c r="Q73" s="769"/>
      <c r="R73" s="769"/>
      <c r="S73" s="769"/>
      <c r="T73" s="769"/>
      <c r="U73" s="769"/>
      <c r="V73" s="770"/>
      <c r="W73" s="40" t="s">
        <v>0</v>
      </c>
      <c r="X73" s="41">
        <f>IFERROR(SUM(X63:X71),"0")</f>
        <v>150</v>
      </c>
      <c r="Y73" s="41">
        <f>IFERROR(SUM(Y63:Y71),"0")</f>
        <v>157.5</v>
      </c>
      <c r="Z73" s="40"/>
      <c r="AA73" s="64"/>
      <c r="AB73" s="64"/>
      <c r="AC73" s="64"/>
    </row>
    <row r="74" spans="1:68" ht="14.25" customHeight="1" x14ac:dyDescent="0.25">
      <c r="A74" s="773" t="s">
        <v>179</v>
      </c>
      <c r="B74" s="773"/>
      <c r="C74" s="773"/>
      <c r="D74" s="773"/>
      <c r="E74" s="773"/>
      <c r="F74" s="773"/>
      <c r="G74" s="773"/>
      <c r="H74" s="773"/>
      <c r="I74" s="773"/>
      <c r="J74" s="773"/>
      <c r="K74" s="773"/>
      <c r="L74" s="773"/>
      <c r="M74" s="773"/>
      <c r="N74" s="773"/>
      <c r="O74" s="773"/>
      <c r="P74" s="773"/>
      <c r="Q74" s="773"/>
      <c r="R74" s="773"/>
      <c r="S74" s="773"/>
      <c r="T74" s="773"/>
      <c r="U74" s="773"/>
      <c r="V74" s="773"/>
      <c r="W74" s="773"/>
      <c r="X74" s="773"/>
      <c r="Y74" s="773"/>
      <c r="Z74" s="773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774">
        <v>4680115881440</v>
      </c>
      <c r="E75" s="774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6"/>
      <c r="R75" s="776"/>
      <c r="S75" s="776"/>
      <c r="T75" s="777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774">
        <v>4680115882751</v>
      </c>
      <c r="E76" s="774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6"/>
      <c r="R76" s="776"/>
      <c r="S76" s="776"/>
      <c r="T76" s="77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774">
        <v>4680115885950</v>
      </c>
      <c r="E77" s="774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088" t="s">
        <v>188</v>
      </c>
      <c r="Q77" s="776"/>
      <c r="R77" s="776"/>
      <c r="S77" s="776"/>
      <c r="T77" s="777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774">
        <v>4680115881433</v>
      </c>
      <c r="E78" s="774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10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6"/>
      <c r="R78" s="776"/>
      <c r="S78" s="776"/>
      <c r="T78" s="777"/>
      <c r="U78" s="37" t="s">
        <v>45</v>
      </c>
      <c r="V78" s="37" t="s">
        <v>45</v>
      </c>
      <c r="W78" s="38" t="s">
        <v>0</v>
      </c>
      <c r="X78" s="56">
        <v>4</v>
      </c>
      <c r="Y78" s="53">
        <f>IFERROR(IF(X78="",0,CEILING((X78/$H78),1)*$H78),"")</f>
        <v>5.4</v>
      </c>
      <c r="Z78" s="39">
        <f>IFERROR(IF(Y78=0,"",ROUNDUP(Y78/H78,0)*0.00753),"")</f>
        <v>1.506E-2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4.2962962962962958</v>
      </c>
      <c r="BN78" s="75">
        <f>IFERROR(Y78*I78/H78,"0")</f>
        <v>5.8</v>
      </c>
      <c r="BO78" s="75">
        <f>IFERROR(1/J78*(X78/H78),"0")</f>
        <v>9.4966761633428296E-3</v>
      </c>
      <c r="BP78" s="75">
        <f>IFERROR(1/J78*(Y78/H78),"0")</f>
        <v>1.282051282051282E-2</v>
      </c>
    </row>
    <row r="79" spans="1:68" x14ac:dyDescent="0.2">
      <c r="A79" s="771"/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2"/>
      <c r="P79" s="768" t="s">
        <v>40</v>
      </c>
      <c r="Q79" s="769"/>
      <c r="R79" s="769"/>
      <c r="S79" s="769"/>
      <c r="T79" s="769"/>
      <c r="U79" s="769"/>
      <c r="V79" s="770"/>
      <c r="W79" s="40" t="s">
        <v>39</v>
      </c>
      <c r="X79" s="41">
        <f>IFERROR(X75/H75,"0")+IFERROR(X76/H76,"0")+IFERROR(X77/H77,"0")+IFERROR(X78/H78,"0")</f>
        <v>1.4814814814814814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1.506E-2</v>
      </c>
      <c r="AA79" s="64"/>
      <c r="AB79" s="64"/>
      <c r="AC79" s="64"/>
    </row>
    <row r="80" spans="1:68" x14ac:dyDescent="0.2">
      <c r="A80" s="771"/>
      <c r="B80" s="771"/>
      <c r="C80" s="771"/>
      <c r="D80" s="771"/>
      <c r="E80" s="771"/>
      <c r="F80" s="771"/>
      <c r="G80" s="771"/>
      <c r="H80" s="771"/>
      <c r="I80" s="771"/>
      <c r="J80" s="771"/>
      <c r="K80" s="771"/>
      <c r="L80" s="771"/>
      <c r="M80" s="771"/>
      <c r="N80" s="771"/>
      <c r="O80" s="772"/>
      <c r="P80" s="768" t="s">
        <v>40</v>
      </c>
      <c r="Q80" s="769"/>
      <c r="R80" s="769"/>
      <c r="S80" s="769"/>
      <c r="T80" s="769"/>
      <c r="U80" s="769"/>
      <c r="V80" s="770"/>
      <c r="W80" s="40" t="s">
        <v>0</v>
      </c>
      <c r="X80" s="41">
        <f>IFERROR(SUM(X75:X78),"0")</f>
        <v>4</v>
      </c>
      <c r="Y80" s="41">
        <f>IFERROR(SUM(Y75:Y78),"0")</f>
        <v>5.4</v>
      </c>
      <c r="Z80" s="40"/>
      <c r="AA80" s="64"/>
      <c r="AB80" s="64"/>
      <c r="AC80" s="64"/>
    </row>
    <row r="81" spans="1:68" ht="14.25" customHeight="1" x14ac:dyDescent="0.25">
      <c r="A81" s="773" t="s">
        <v>78</v>
      </c>
      <c r="B81" s="773"/>
      <c r="C81" s="773"/>
      <c r="D81" s="773"/>
      <c r="E81" s="773"/>
      <c r="F81" s="773"/>
      <c r="G81" s="773"/>
      <c r="H81" s="773"/>
      <c r="I81" s="773"/>
      <c r="J81" s="773"/>
      <c r="K81" s="773"/>
      <c r="L81" s="773"/>
      <c r="M81" s="773"/>
      <c r="N81" s="773"/>
      <c r="O81" s="773"/>
      <c r="P81" s="773"/>
      <c r="Q81" s="773"/>
      <c r="R81" s="773"/>
      <c r="S81" s="773"/>
      <c r="T81" s="773"/>
      <c r="U81" s="773"/>
      <c r="V81" s="773"/>
      <c r="W81" s="773"/>
      <c r="X81" s="773"/>
      <c r="Y81" s="773"/>
      <c r="Z81" s="773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774">
        <v>4680115885066</v>
      </c>
      <c r="E82" s="77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0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6"/>
      <c r="R82" s="776"/>
      <c r="S82" s="776"/>
      <c r="T82" s="77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774">
        <v>4680115885042</v>
      </c>
      <c r="E83" s="774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0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6"/>
      <c r="R83" s="776"/>
      <c r="S83" s="776"/>
      <c r="T83" s="77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774">
        <v>4680115885080</v>
      </c>
      <c r="E84" s="774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6"/>
      <c r="R84" s="776"/>
      <c r="S84" s="776"/>
      <c r="T84" s="77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774">
        <v>4680115885073</v>
      </c>
      <c r="E85" s="77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0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6"/>
      <c r="R85" s="776"/>
      <c r="S85" s="776"/>
      <c r="T85" s="77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774">
        <v>4680115885059</v>
      </c>
      <c r="E86" s="774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6"/>
      <c r="R86" s="776"/>
      <c r="S86" s="776"/>
      <c r="T86" s="77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774">
        <v>4680115885097</v>
      </c>
      <c r="E87" s="774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6"/>
      <c r="R87" s="776"/>
      <c r="S87" s="776"/>
      <c r="T87" s="77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71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2"/>
      <c r="P88" s="768" t="s">
        <v>40</v>
      </c>
      <c r="Q88" s="769"/>
      <c r="R88" s="769"/>
      <c r="S88" s="769"/>
      <c r="T88" s="769"/>
      <c r="U88" s="769"/>
      <c r="V88" s="770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71"/>
      <c r="B89" s="771"/>
      <c r="C89" s="771"/>
      <c r="D89" s="771"/>
      <c r="E89" s="771"/>
      <c r="F89" s="771"/>
      <c r="G89" s="771"/>
      <c r="H89" s="771"/>
      <c r="I89" s="771"/>
      <c r="J89" s="771"/>
      <c r="K89" s="771"/>
      <c r="L89" s="771"/>
      <c r="M89" s="771"/>
      <c r="N89" s="771"/>
      <c r="O89" s="772"/>
      <c r="P89" s="768" t="s">
        <v>40</v>
      </c>
      <c r="Q89" s="769"/>
      <c r="R89" s="769"/>
      <c r="S89" s="769"/>
      <c r="T89" s="769"/>
      <c r="U89" s="769"/>
      <c r="V89" s="770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73" t="s">
        <v>84</v>
      </c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774">
        <v>4680115881891</v>
      </c>
      <c r="E91" s="774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082" t="s">
        <v>208</v>
      </c>
      <c r="Q91" s="776"/>
      <c r="R91" s="776"/>
      <c r="S91" s="776"/>
      <c r="T91" s="777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774">
        <v>4680115885769</v>
      </c>
      <c r="E92" s="774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083" t="s">
        <v>212</v>
      </c>
      <c r="Q92" s="776"/>
      <c r="R92" s="776"/>
      <c r="S92" s="776"/>
      <c r="T92" s="77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774">
        <v>4680115884410</v>
      </c>
      <c r="E93" s="774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084" t="s">
        <v>216</v>
      </c>
      <c r="Q93" s="776"/>
      <c r="R93" s="776"/>
      <c r="S93" s="776"/>
      <c r="T93" s="77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774">
        <v>4680115885929</v>
      </c>
      <c r="E94" s="774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085" t="s">
        <v>220</v>
      </c>
      <c r="Q94" s="776"/>
      <c r="R94" s="776"/>
      <c r="S94" s="776"/>
      <c r="T94" s="77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774">
        <v>4680115884403</v>
      </c>
      <c r="E95" s="774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0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6"/>
      <c r="R95" s="776"/>
      <c r="S95" s="776"/>
      <c r="T95" s="77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774">
        <v>4680115884311</v>
      </c>
      <c r="E96" s="774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0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6"/>
      <c r="R96" s="776"/>
      <c r="S96" s="776"/>
      <c r="T96" s="77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71"/>
      <c r="B97" s="771"/>
      <c r="C97" s="771"/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2"/>
      <c r="P97" s="768" t="s">
        <v>40</v>
      </c>
      <c r="Q97" s="769"/>
      <c r="R97" s="769"/>
      <c r="S97" s="769"/>
      <c r="T97" s="769"/>
      <c r="U97" s="769"/>
      <c r="V97" s="770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71"/>
      <c r="B98" s="771"/>
      <c r="C98" s="771"/>
      <c r="D98" s="771"/>
      <c r="E98" s="771"/>
      <c r="F98" s="771"/>
      <c r="G98" s="771"/>
      <c r="H98" s="771"/>
      <c r="I98" s="771"/>
      <c r="J98" s="771"/>
      <c r="K98" s="771"/>
      <c r="L98" s="771"/>
      <c r="M98" s="771"/>
      <c r="N98" s="771"/>
      <c r="O98" s="772"/>
      <c r="P98" s="768" t="s">
        <v>40</v>
      </c>
      <c r="Q98" s="769"/>
      <c r="R98" s="769"/>
      <c r="S98" s="769"/>
      <c r="T98" s="769"/>
      <c r="U98" s="769"/>
      <c r="V98" s="770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73" t="s">
        <v>225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3"/>
      <c r="L99" s="773"/>
      <c r="M99" s="773"/>
      <c r="N99" s="773"/>
      <c r="O99" s="773"/>
      <c r="P99" s="773"/>
      <c r="Q99" s="773"/>
      <c r="R99" s="773"/>
      <c r="S99" s="773"/>
      <c r="T99" s="773"/>
      <c r="U99" s="773"/>
      <c r="V99" s="773"/>
      <c r="W99" s="773"/>
      <c r="X99" s="773"/>
      <c r="Y99" s="773"/>
      <c r="Z99" s="773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774">
        <v>4680115881532</v>
      </c>
      <c r="E100" s="774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0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6"/>
      <c r="R100" s="776"/>
      <c r="S100" s="776"/>
      <c r="T100" s="777"/>
      <c r="U100" s="37" t="s">
        <v>45</v>
      </c>
      <c r="V100" s="37" t="s">
        <v>45</v>
      </c>
      <c r="W100" s="38" t="s">
        <v>0</v>
      </c>
      <c r="X100" s="56">
        <v>140</v>
      </c>
      <c r="Y100" s="53">
        <f>IFERROR(IF(X100="",0,CEILING((X100/$H100),1)*$H100),"")</f>
        <v>140.4</v>
      </c>
      <c r="Z100" s="39">
        <f>IFERROR(IF(Y100=0,"",ROUNDUP(Y100/H100,0)*0.02175),"")</f>
        <v>0.39149999999999996</v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148.61538461538458</v>
      </c>
      <c r="BN100" s="75">
        <f>IFERROR(Y100*I100/H100,"0")</f>
        <v>149.04</v>
      </c>
      <c r="BO100" s="75">
        <f>IFERROR(1/J100*(X100/H100),"0")</f>
        <v>0.32051282051282048</v>
      </c>
      <c r="BP100" s="75">
        <f>IFERROR(1/J100*(Y100/H100),"0")</f>
        <v>0.3214285714285714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774">
        <v>4680115881532</v>
      </c>
      <c r="E101" s="774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0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6"/>
      <c r="R101" s="776"/>
      <c r="S101" s="776"/>
      <c r="T101" s="77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774">
        <v>4680115881464</v>
      </c>
      <c r="E102" s="774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07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6"/>
      <c r="R102" s="776"/>
      <c r="S102" s="776"/>
      <c r="T102" s="777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71"/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2"/>
      <c r="P103" s="768" t="s">
        <v>40</v>
      </c>
      <c r="Q103" s="769"/>
      <c r="R103" s="769"/>
      <c r="S103" s="769"/>
      <c r="T103" s="769"/>
      <c r="U103" s="769"/>
      <c r="V103" s="770"/>
      <c r="W103" s="40" t="s">
        <v>39</v>
      </c>
      <c r="X103" s="41">
        <f>IFERROR(X100/H100,"0")+IFERROR(X101/H101,"0")+IFERROR(X102/H102,"0")</f>
        <v>17.948717948717949</v>
      </c>
      <c r="Y103" s="41">
        <f>IFERROR(Y100/H100,"0")+IFERROR(Y101/H101,"0")+IFERROR(Y102/H102,"0")</f>
        <v>18</v>
      </c>
      <c r="Z103" s="41">
        <f>IFERROR(IF(Z100="",0,Z100),"0")+IFERROR(IF(Z101="",0,Z101),"0")+IFERROR(IF(Z102="",0,Z102),"0")</f>
        <v>0.39149999999999996</v>
      </c>
      <c r="AA103" s="64"/>
      <c r="AB103" s="64"/>
      <c r="AC103" s="64"/>
    </row>
    <row r="104" spans="1:68" x14ac:dyDescent="0.2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2"/>
      <c r="P104" s="768" t="s">
        <v>40</v>
      </c>
      <c r="Q104" s="769"/>
      <c r="R104" s="769"/>
      <c r="S104" s="769"/>
      <c r="T104" s="769"/>
      <c r="U104" s="769"/>
      <c r="V104" s="770"/>
      <c r="W104" s="40" t="s">
        <v>0</v>
      </c>
      <c r="X104" s="41">
        <f>IFERROR(SUM(X100:X102),"0")</f>
        <v>140</v>
      </c>
      <c r="Y104" s="41">
        <f>IFERROR(SUM(Y100:Y102),"0")</f>
        <v>140.4</v>
      </c>
      <c r="Z104" s="40"/>
      <c r="AA104" s="64"/>
      <c r="AB104" s="64"/>
      <c r="AC104" s="64"/>
    </row>
    <row r="105" spans="1:68" ht="16.5" customHeight="1" x14ac:dyDescent="0.25">
      <c r="A105" s="783" t="s">
        <v>233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62"/>
      <c r="AB105" s="62"/>
      <c r="AC105" s="62"/>
    </row>
    <row r="106" spans="1:68" ht="14.25" customHeight="1" x14ac:dyDescent="0.25">
      <c r="A106" s="773" t="s">
        <v>125</v>
      </c>
      <c r="B106" s="773"/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3"/>
      <c r="S106" s="773"/>
      <c r="T106" s="773"/>
      <c r="U106" s="773"/>
      <c r="V106" s="773"/>
      <c r="W106" s="773"/>
      <c r="X106" s="773"/>
      <c r="Y106" s="773"/>
      <c r="Z106" s="773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774">
        <v>4680115881327</v>
      </c>
      <c r="E107" s="774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10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6"/>
      <c r="R107" s="776"/>
      <c r="S107" s="776"/>
      <c r="T107" s="77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774">
        <v>4680115881518</v>
      </c>
      <c r="E108" s="774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6"/>
      <c r="R108" s="776"/>
      <c r="S108" s="776"/>
      <c r="T108" s="77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774">
        <v>4680115881303</v>
      </c>
      <c r="E109" s="774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10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6"/>
      <c r="R109" s="776"/>
      <c r="S109" s="776"/>
      <c r="T109" s="777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774">
        <v>4680115881303</v>
      </c>
      <c r="E110" s="774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10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6"/>
      <c r="R110" s="776"/>
      <c r="S110" s="776"/>
      <c r="T110" s="777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1"/>
      <c r="B111" s="771"/>
      <c r="C111" s="771"/>
      <c r="D111" s="771"/>
      <c r="E111" s="771"/>
      <c r="F111" s="771"/>
      <c r="G111" s="771"/>
      <c r="H111" s="771"/>
      <c r="I111" s="771"/>
      <c r="J111" s="771"/>
      <c r="K111" s="771"/>
      <c r="L111" s="771"/>
      <c r="M111" s="771"/>
      <c r="N111" s="771"/>
      <c r="O111" s="772"/>
      <c r="P111" s="768" t="s">
        <v>40</v>
      </c>
      <c r="Q111" s="769"/>
      <c r="R111" s="769"/>
      <c r="S111" s="769"/>
      <c r="T111" s="769"/>
      <c r="U111" s="769"/>
      <c r="V111" s="770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1"/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2"/>
      <c r="P112" s="768" t="s">
        <v>40</v>
      </c>
      <c r="Q112" s="769"/>
      <c r="R112" s="769"/>
      <c r="S112" s="769"/>
      <c r="T112" s="769"/>
      <c r="U112" s="769"/>
      <c r="V112" s="770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773" t="s">
        <v>84</v>
      </c>
      <c r="B113" s="773"/>
      <c r="C113" s="773"/>
      <c r="D113" s="773"/>
      <c r="E113" s="773"/>
      <c r="F113" s="773"/>
      <c r="G113" s="773"/>
      <c r="H113" s="773"/>
      <c r="I113" s="773"/>
      <c r="J113" s="773"/>
      <c r="K113" s="773"/>
      <c r="L113" s="773"/>
      <c r="M113" s="773"/>
      <c r="N113" s="773"/>
      <c r="O113" s="773"/>
      <c r="P113" s="773"/>
      <c r="Q113" s="773"/>
      <c r="R113" s="773"/>
      <c r="S113" s="773"/>
      <c r="T113" s="773"/>
      <c r="U113" s="773"/>
      <c r="V113" s="773"/>
      <c r="W113" s="773"/>
      <c r="X113" s="773"/>
      <c r="Y113" s="773"/>
      <c r="Z113" s="773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774">
        <v>4607091386967</v>
      </c>
      <c r="E114" s="774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6"/>
      <c r="R114" s="776"/>
      <c r="S114" s="776"/>
      <c r="T114" s="777"/>
      <c r="U114" s="37" t="s">
        <v>45</v>
      </c>
      <c r="V114" s="37" t="s">
        <v>45</v>
      </c>
      <c r="W114" s="38" t="s">
        <v>0</v>
      </c>
      <c r="X114" s="56">
        <v>50</v>
      </c>
      <c r="Y114" s="53">
        <f>IFERROR(IF(X114="",0,CEILING((X114/$H114),1)*$H114),"")</f>
        <v>56.699999999999996</v>
      </c>
      <c r="Z114" s="39">
        <f>IFERROR(IF(Y114=0,"",ROUNDUP(Y114/H114,0)*0.02175),"")</f>
        <v>0.15225</v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53.481481481481481</v>
      </c>
      <c r="BN114" s="75">
        <f>IFERROR(Y114*I114/H114,"0")</f>
        <v>60.647999999999996</v>
      </c>
      <c r="BO114" s="75">
        <f>IFERROR(1/J114*(X114/H114),"0")</f>
        <v>0.11022927689594356</v>
      </c>
      <c r="BP114" s="75">
        <f>IFERROR(1/J114*(Y114/H114),"0")</f>
        <v>0.125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774">
        <v>4607091386967</v>
      </c>
      <c r="E115" s="774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6"/>
      <c r="R115" s="776"/>
      <c r="S115" s="776"/>
      <c r="T115" s="77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774">
        <v>4607091385731</v>
      </c>
      <c r="E116" s="774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10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6"/>
      <c r="R116" s="776"/>
      <c r="S116" s="776"/>
      <c r="T116" s="77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774">
        <v>4680115880894</v>
      </c>
      <c r="E117" s="774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0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6"/>
      <c r="R117" s="776"/>
      <c r="S117" s="776"/>
      <c r="T117" s="77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774">
        <v>4680115880214</v>
      </c>
      <c r="E118" s="774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6"/>
      <c r="R118" s="776"/>
      <c r="S118" s="776"/>
      <c r="T118" s="777"/>
      <c r="U118" s="37" t="s">
        <v>45</v>
      </c>
      <c r="V118" s="37" t="s">
        <v>45</v>
      </c>
      <c r="W118" s="38" t="s">
        <v>0</v>
      </c>
      <c r="X118" s="56">
        <v>35</v>
      </c>
      <c r="Y118" s="53">
        <f>IFERROR(IF(X118="",0,CEILING((X118/$H118),1)*$H118),"")</f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38.733333333333327</v>
      </c>
      <c r="BN118" s="75">
        <f>IFERROR(Y118*I118/H118,"0")</f>
        <v>38.843999999999994</v>
      </c>
      <c r="BO118" s="75">
        <f>IFERROR(1/J118*(X118/H118),"0")</f>
        <v>9.8204264870931535E-2</v>
      </c>
      <c r="BP118" s="75">
        <f>IFERROR(1/J118*(Y118/H118),"0")</f>
        <v>9.8484848484848481E-2</v>
      </c>
    </row>
    <row r="119" spans="1:68" x14ac:dyDescent="0.2">
      <c r="A119" s="771"/>
      <c r="B119" s="771"/>
      <c r="C119" s="771"/>
      <c r="D119" s="771"/>
      <c r="E119" s="771"/>
      <c r="F119" s="771"/>
      <c r="G119" s="771"/>
      <c r="H119" s="771"/>
      <c r="I119" s="771"/>
      <c r="J119" s="771"/>
      <c r="K119" s="771"/>
      <c r="L119" s="771"/>
      <c r="M119" s="771"/>
      <c r="N119" s="771"/>
      <c r="O119" s="772"/>
      <c r="P119" s="768" t="s">
        <v>40</v>
      </c>
      <c r="Q119" s="769"/>
      <c r="R119" s="769"/>
      <c r="S119" s="769"/>
      <c r="T119" s="769"/>
      <c r="U119" s="769"/>
      <c r="V119" s="770"/>
      <c r="W119" s="40" t="s">
        <v>39</v>
      </c>
      <c r="X119" s="41">
        <f>IFERROR(X114/H114,"0")+IFERROR(X115/H115,"0")+IFERROR(X116/H116,"0")+IFERROR(X117/H117,"0")+IFERROR(X118/H118,"0")</f>
        <v>19.1358024691358</v>
      </c>
      <c r="Y119" s="41">
        <f>IFERROR(Y114/H114,"0")+IFERROR(Y115/H115,"0")+IFERROR(Y116/H116,"0")+IFERROR(Y117/H117,"0")+IFERROR(Y118/H118,"0")</f>
        <v>20</v>
      </c>
      <c r="Z119" s="41">
        <f>IFERROR(IF(Z114="",0,Z114),"0")+IFERROR(IF(Z115="",0,Z115),"0")+IFERROR(IF(Z116="",0,Z116),"0")+IFERROR(IF(Z117="",0,Z117),"0")+IFERROR(IF(Z118="",0,Z118),"0")</f>
        <v>0.26951000000000003</v>
      </c>
      <c r="AA119" s="64"/>
      <c r="AB119" s="64"/>
      <c r="AC119" s="64"/>
    </row>
    <row r="120" spans="1:68" x14ac:dyDescent="0.2">
      <c r="A120" s="771"/>
      <c r="B120" s="771"/>
      <c r="C120" s="771"/>
      <c r="D120" s="771"/>
      <c r="E120" s="771"/>
      <c r="F120" s="771"/>
      <c r="G120" s="771"/>
      <c r="H120" s="771"/>
      <c r="I120" s="771"/>
      <c r="J120" s="771"/>
      <c r="K120" s="771"/>
      <c r="L120" s="771"/>
      <c r="M120" s="771"/>
      <c r="N120" s="771"/>
      <c r="O120" s="772"/>
      <c r="P120" s="768" t="s">
        <v>40</v>
      </c>
      <c r="Q120" s="769"/>
      <c r="R120" s="769"/>
      <c r="S120" s="769"/>
      <c r="T120" s="769"/>
      <c r="U120" s="769"/>
      <c r="V120" s="770"/>
      <c r="W120" s="40" t="s">
        <v>0</v>
      </c>
      <c r="X120" s="41">
        <f>IFERROR(SUM(X114:X118),"0")</f>
        <v>85</v>
      </c>
      <c r="Y120" s="41">
        <f>IFERROR(SUM(Y114:Y118),"0")</f>
        <v>91.8</v>
      </c>
      <c r="Z120" s="40"/>
      <c r="AA120" s="64"/>
      <c r="AB120" s="64"/>
      <c r="AC120" s="64"/>
    </row>
    <row r="121" spans="1:68" ht="16.5" customHeight="1" x14ac:dyDescent="0.25">
      <c r="A121" s="783" t="s">
        <v>258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62"/>
      <c r="AB121" s="62"/>
      <c r="AC121" s="62"/>
    </row>
    <row r="122" spans="1:68" ht="14.25" customHeight="1" x14ac:dyDescent="0.25">
      <c r="A122" s="773" t="s">
        <v>125</v>
      </c>
      <c r="B122" s="773"/>
      <c r="C122" s="773"/>
      <c r="D122" s="773"/>
      <c r="E122" s="773"/>
      <c r="F122" s="773"/>
      <c r="G122" s="773"/>
      <c r="H122" s="773"/>
      <c r="I122" s="773"/>
      <c r="J122" s="773"/>
      <c r="K122" s="773"/>
      <c r="L122" s="773"/>
      <c r="M122" s="773"/>
      <c r="N122" s="773"/>
      <c r="O122" s="773"/>
      <c r="P122" s="773"/>
      <c r="Q122" s="773"/>
      <c r="R122" s="773"/>
      <c r="S122" s="773"/>
      <c r="T122" s="773"/>
      <c r="U122" s="773"/>
      <c r="V122" s="773"/>
      <c r="W122" s="773"/>
      <c r="X122" s="773"/>
      <c r="Y122" s="773"/>
      <c r="Z122" s="773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774">
        <v>4680115882133</v>
      </c>
      <c r="E123" s="774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10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6"/>
      <c r="R123" s="776"/>
      <c r="S123" s="776"/>
      <c r="T123" s="77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774">
        <v>4680115882133</v>
      </c>
      <c r="E124" s="774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6"/>
      <c r="R124" s="776"/>
      <c r="S124" s="776"/>
      <c r="T124" s="77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774">
        <v>4680115880269</v>
      </c>
      <c r="E125" s="774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10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6"/>
      <c r="R125" s="776"/>
      <c r="S125" s="776"/>
      <c r="T125" s="77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774">
        <v>4680115880429</v>
      </c>
      <c r="E126" s="774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10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6"/>
      <c r="R126" s="776"/>
      <c r="S126" s="776"/>
      <c r="T126" s="777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774">
        <v>4680115881457</v>
      </c>
      <c r="E127" s="774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6"/>
      <c r="R127" s="776"/>
      <c r="S127" s="776"/>
      <c r="T127" s="777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71"/>
      <c r="B128" s="771"/>
      <c r="C128" s="771"/>
      <c r="D128" s="771"/>
      <c r="E128" s="771"/>
      <c r="F128" s="771"/>
      <c r="G128" s="771"/>
      <c r="H128" s="771"/>
      <c r="I128" s="771"/>
      <c r="J128" s="771"/>
      <c r="K128" s="771"/>
      <c r="L128" s="771"/>
      <c r="M128" s="771"/>
      <c r="N128" s="771"/>
      <c r="O128" s="772"/>
      <c r="P128" s="768" t="s">
        <v>40</v>
      </c>
      <c r="Q128" s="769"/>
      <c r="R128" s="769"/>
      <c r="S128" s="769"/>
      <c r="T128" s="769"/>
      <c r="U128" s="769"/>
      <c r="V128" s="770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71"/>
      <c r="B129" s="771"/>
      <c r="C129" s="771"/>
      <c r="D129" s="771"/>
      <c r="E129" s="771"/>
      <c r="F129" s="771"/>
      <c r="G129" s="771"/>
      <c r="H129" s="771"/>
      <c r="I129" s="771"/>
      <c r="J129" s="771"/>
      <c r="K129" s="771"/>
      <c r="L129" s="771"/>
      <c r="M129" s="771"/>
      <c r="N129" s="771"/>
      <c r="O129" s="772"/>
      <c r="P129" s="768" t="s">
        <v>40</v>
      </c>
      <c r="Q129" s="769"/>
      <c r="R129" s="769"/>
      <c r="S129" s="769"/>
      <c r="T129" s="769"/>
      <c r="U129" s="769"/>
      <c r="V129" s="770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73" t="s">
        <v>179</v>
      </c>
      <c r="B130" s="773"/>
      <c r="C130" s="773"/>
      <c r="D130" s="773"/>
      <c r="E130" s="773"/>
      <c r="F130" s="773"/>
      <c r="G130" s="773"/>
      <c r="H130" s="773"/>
      <c r="I130" s="773"/>
      <c r="J130" s="773"/>
      <c r="K130" s="773"/>
      <c r="L130" s="773"/>
      <c r="M130" s="773"/>
      <c r="N130" s="773"/>
      <c r="O130" s="773"/>
      <c r="P130" s="773"/>
      <c r="Q130" s="773"/>
      <c r="R130" s="773"/>
      <c r="S130" s="773"/>
      <c r="T130" s="773"/>
      <c r="U130" s="773"/>
      <c r="V130" s="773"/>
      <c r="W130" s="773"/>
      <c r="X130" s="773"/>
      <c r="Y130" s="773"/>
      <c r="Z130" s="773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774">
        <v>4680115881488</v>
      </c>
      <c r="E131" s="774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10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6"/>
      <c r="R131" s="776"/>
      <c r="S131" s="776"/>
      <c r="T131" s="77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774">
        <v>4680115881488</v>
      </c>
      <c r="E132" s="774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1060" t="s">
        <v>274</v>
      </c>
      <c r="Q132" s="776"/>
      <c r="R132" s="776"/>
      <c r="S132" s="776"/>
      <c r="T132" s="77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774">
        <v>4680115882775</v>
      </c>
      <c r="E133" s="774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1061" t="s">
        <v>278</v>
      </c>
      <c r="Q133" s="776"/>
      <c r="R133" s="776"/>
      <c r="S133" s="776"/>
      <c r="T133" s="777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774">
        <v>4680115882775</v>
      </c>
      <c r="E134" s="774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10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6"/>
      <c r="R134" s="776"/>
      <c r="S134" s="776"/>
      <c r="T134" s="777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774">
        <v>4680115880658</v>
      </c>
      <c r="E135" s="774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1063" t="s">
        <v>282</v>
      </c>
      <c r="Q135" s="776"/>
      <c r="R135" s="776"/>
      <c r="S135" s="776"/>
      <c r="T135" s="777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771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2"/>
      <c r="P136" s="768" t="s">
        <v>40</v>
      </c>
      <c r="Q136" s="769"/>
      <c r="R136" s="769"/>
      <c r="S136" s="769"/>
      <c r="T136" s="769"/>
      <c r="U136" s="769"/>
      <c r="V136" s="770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2"/>
      <c r="P137" s="768" t="s">
        <v>40</v>
      </c>
      <c r="Q137" s="769"/>
      <c r="R137" s="769"/>
      <c r="S137" s="769"/>
      <c r="T137" s="769"/>
      <c r="U137" s="769"/>
      <c r="V137" s="770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773" t="s">
        <v>84</v>
      </c>
      <c r="B138" s="773"/>
      <c r="C138" s="773"/>
      <c r="D138" s="773"/>
      <c r="E138" s="773"/>
      <c r="F138" s="773"/>
      <c r="G138" s="773"/>
      <c r="H138" s="773"/>
      <c r="I138" s="773"/>
      <c r="J138" s="773"/>
      <c r="K138" s="773"/>
      <c r="L138" s="773"/>
      <c r="M138" s="773"/>
      <c r="N138" s="773"/>
      <c r="O138" s="773"/>
      <c r="P138" s="773"/>
      <c r="Q138" s="773"/>
      <c r="R138" s="773"/>
      <c r="S138" s="773"/>
      <c r="T138" s="773"/>
      <c r="U138" s="773"/>
      <c r="V138" s="773"/>
      <c r="W138" s="773"/>
      <c r="X138" s="773"/>
      <c r="Y138" s="773"/>
      <c r="Z138" s="773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774">
        <v>4607091385168</v>
      </c>
      <c r="E139" s="774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10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6"/>
      <c r="R139" s="776"/>
      <c r="S139" s="776"/>
      <c r="T139" s="777"/>
      <c r="U139" s="37" t="s">
        <v>45</v>
      </c>
      <c r="V139" s="37" t="s">
        <v>45</v>
      </c>
      <c r="W139" s="38" t="s">
        <v>0</v>
      </c>
      <c r="X139" s="56">
        <v>40</v>
      </c>
      <c r="Y139" s="53">
        <f t="shared" ref="Y139:Y145" si="26">IFERROR(IF(X139="",0,CEILING((X139/$H139),1)*$H139),"")</f>
        <v>40.5</v>
      </c>
      <c r="Z139" s="39">
        <f>IFERROR(IF(Y139=0,"",ROUNDUP(Y139/H139,0)*0.02175),"")</f>
        <v>0.10874999999999999</v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42.75555555555556</v>
      </c>
      <c r="BN139" s="75">
        <f t="shared" ref="BN139:BN145" si="28">IFERROR(Y139*I139/H139,"0")</f>
        <v>43.29</v>
      </c>
      <c r="BO139" s="75">
        <f t="shared" ref="BO139:BO145" si="29">IFERROR(1/J139*(X139/H139),"0")</f>
        <v>8.8183421516754859E-2</v>
      </c>
      <c r="BP139" s="75">
        <f t="shared" ref="BP139:BP145" si="30">IFERROR(1/J139*(Y139/H139),"0")</f>
        <v>8.9285714285714274E-2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774">
        <v>4607091385168</v>
      </c>
      <c r="E140" s="774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10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6"/>
      <c r="R140" s="776"/>
      <c r="S140" s="776"/>
      <c r="T140" s="77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774">
        <v>4680115884540</v>
      </c>
      <c r="E141" s="774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1054" t="s">
        <v>290</v>
      </c>
      <c r="Q141" s="776"/>
      <c r="R141" s="776"/>
      <c r="S141" s="776"/>
      <c r="T141" s="77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774">
        <v>4607091383256</v>
      </c>
      <c r="E142" s="774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10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6"/>
      <c r="R142" s="776"/>
      <c r="S142" s="776"/>
      <c r="T142" s="77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774">
        <v>4607091385748</v>
      </c>
      <c r="E143" s="774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6"/>
      <c r="R143" s="776"/>
      <c r="S143" s="776"/>
      <c r="T143" s="777"/>
      <c r="U143" s="37" t="s">
        <v>45</v>
      </c>
      <c r="V143" s="37" t="s">
        <v>45</v>
      </c>
      <c r="W143" s="38" t="s">
        <v>0</v>
      </c>
      <c r="X143" s="56">
        <v>32</v>
      </c>
      <c r="Y143" s="53">
        <f t="shared" si="26"/>
        <v>32.400000000000006</v>
      </c>
      <c r="Z143" s="39">
        <f>IFERROR(IF(Y143=0,"",ROUNDUP(Y143/H143,0)*0.00753),"")</f>
        <v>9.0359999999999996E-2</v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35.223703703703698</v>
      </c>
      <c r="BN143" s="75">
        <f t="shared" si="28"/>
        <v>35.664000000000001</v>
      </c>
      <c r="BO143" s="75">
        <f t="shared" si="29"/>
        <v>7.5973409306742637E-2</v>
      </c>
      <c r="BP143" s="75">
        <f t="shared" si="30"/>
        <v>7.6923076923076927E-2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774">
        <v>4680115884533</v>
      </c>
      <c r="E144" s="774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10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6"/>
      <c r="R144" s="776"/>
      <c r="S144" s="776"/>
      <c r="T144" s="777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774">
        <v>4680115882645</v>
      </c>
      <c r="E145" s="774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10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6"/>
      <c r="R145" s="776"/>
      <c r="S145" s="776"/>
      <c r="T145" s="777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771"/>
      <c r="B146" s="771"/>
      <c r="C146" s="771"/>
      <c r="D146" s="771"/>
      <c r="E146" s="771"/>
      <c r="F146" s="771"/>
      <c r="G146" s="771"/>
      <c r="H146" s="771"/>
      <c r="I146" s="771"/>
      <c r="J146" s="771"/>
      <c r="K146" s="771"/>
      <c r="L146" s="771"/>
      <c r="M146" s="771"/>
      <c r="N146" s="771"/>
      <c r="O146" s="772"/>
      <c r="P146" s="768" t="s">
        <v>40</v>
      </c>
      <c r="Q146" s="769"/>
      <c r="R146" s="769"/>
      <c r="S146" s="769"/>
      <c r="T146" s="769"/>
      <c r="U146" s="769"/>
      <c r="V146" s="770"/>
      <c r="W146" s="40" t="s">
        <v>39</v>
      </c>
      <c r="X146" s="41">
        <f>IFERROR(X139/H139,"0")+IFERROR(X140/H140,"0")+IFERROR(X141/H141,"0")+IFERROR(X142/H142,"0")+IFERROR(X143/H143,"0")+IFERROR(X144/H144,"0")+IFERROR(X145/H145,"0")</f>
        <v>16.790123456790123</v>
      </c>
      <c r="Y146" s="41">
        <f>IFERROR(Y139/H139,"0")+IFERROR(Y140/H140,"0")+IFERROR(Y141/H141,"0")+IFERROR(Y142/H142,"0")+IFERROR(Y143/H143,"0")+IFERROR(Y144/H144,"0")+IFERROR(Y145/H145,"0")</f>
        <v>17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0.19910999999999998</v>
      </c>
      <c r="AA146" s="64"/>
      <c r="AB146" s="64"/>
      <c r="AC146" s="64"/>
    </row>
    <row r="147" spans="1:68" x14ac:dyDescent="0.2">
      <c r="A147" s="771"/>
      <c r="B147" s="771"/>
      <c r="C147" s="771"/>
      <c r="D147" s="771"/>
      <c r="E147" s="771"/>
      <c r="F147" s="771"/>
      <c r="G147" s="771"/>
      <c r="H147" s="771"/>
      <c r="I147" s="771"/>
      <c r="J147" s="771"/>
      <c r="K147" s="771"/>
      <c r="L147" s="771"/>
      <c r="M147" s="771"/>
      <c r="N147" s="771"/>
      <c r="O147" s="772"/>
      <c r="P147" s="768" t="s">
        <v>40</v>
      </c>
      <c r="Q147" s="769"/>
      <c r="R147" s="769"/>
      <c r="S147" s="769"/>
      <c r="T147" s="769"/>
      <c r="U147" s="769"/>
      <c r="V147" s="770"/>
      <c r="W147" s="40" t="s">
        <v>0</v>
      </c>
      <c r="X147" s="41">
        <f>IFERROR(SUM(X139:X145),"0")</f>
        <v>72</v>
      </c>
      <c r="Y147" s="41">
        <f>IFERROR(SUM(Y139:Y145),"0")</f>
        <v>72.900000000000006</v>
      </c>
      <c r="Z147" s="40"/>
      <c r="AA147" s="64"/>
      <c r="AB147" s="64"/>
      <c r="AC147" s="64"/>
    </row>
    <row r="148" spans="1:68" ht="14.25" customHeight="1" x14ac:dyDescent="0.25">
      <c r="A148" s="773" t="s">
        <v>225</v>
      </c>
      <c r="B148" s="773"/>
      <c r="C148" s="773"/>
      <c r="D148" s="773"/>
      <c r="E148" s="773"/>
      <c r="F148" s="773"/>
      <c r="G148" s="773"/>
      <c r="H148" s="773"/>
      <c r="I148" s="773"/>
      <c r="J148" s="773"/>
      <c r="K148" s="773"/>
      <c r="L148" s="773"/>
      <c r="M148" s="773"/>
      <c r="N148" s="773"/>
      <c r="O148" s="773"/>
      <c r="P148" s="773"/>
      <c r="Q148" s="773"/>
      <c r="R148" s="773"/>
      <c r="S148" s="773"/>
      <c r="T148" s="773"/>
      <c r="U148" s="773"/>
      <c r="V148" s="773"/>
      <c r="W148" s="773"/>
      <c r="X148" s="773"/>
      <c r="Y148" s="773"/>
      <c r="Z148" s="773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774">
        <v>4680115882652</v>
      </c>
      <c r="E149" s="774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6"/>
      <c r="R149" s="776"/>
      <c r="S149" s="776"/>
      <c r="T149" s="777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774">
        <v>4680115880238</v>
      </c>
      <c r="E150" s="774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6"/>
      <c r="R150" s="776"/>
      <c r="S150" s="776"/>
      <c r="T150" s="777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71"/>
      <c r="B151" s="771"/>
      <c r="C151" s="771"/>
      <c r="D151" s="771"/>
      <c r="E151" s="771"/>
      <c r="F151" s="771"/>
      <c r="G151" s="771"/>
      <c r="H151" s="771"/>
      <c r="I151" s="771"/>
      <c r="J151" s="771"/>
      <c r="K151" s="771"/>
      <c r="L151" s="771"/>
      <c r="M151" s="771"/>
      <c r="N151" s="771"/>
      <c r="O151" s="772"/>
      <c r="P151" s="768" t="s">
        <v>40</v>
      </c>
      <c r="Q151" s="769"/>
      <c r="R151" s="769"/>
      <c r="S151" s="769"/>
      <c r="T151" s="769"/>
      <c r="U151" s="769"/>
      <c r="V151" s="770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71"/>
      <c r="B152" s="771"/>
      <c r="C152" s="771"/>
      <c r="D152" s="771"/>
      <c r="E152" s="771"/>
      <c r="F152" s="771"/>
      <c r="G152" s="771"/>
      <c r="H152" s="771"/>
      <c r="I152" s="771"/>
      <c r="J152" s="771"/>
      <c r="K152" s="771"/>
      <c r="L152" s="771"/>
      <c r="M152" s="771"/>
      <c r="N152" s="771"/>
      <c r="O152" s="772"/>
      <c r="P152" s="768" t="s">
        <v>40</v>
      </c>
      <c r="Q152" s="769"/>
      <c r="R152" s="769"/>
      <c r="S152" s="769"/>
      <c r="T152" s="769"/>
      <c r="U152" s="769"/>
      <c r="V152" s="770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83" t="s">
        <v>309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2"/>
      <c r="AB153" s="62"/>
      <c r="AC153" s="62"/>
    </row>
    <row r="154" spans="1:68" ht="14.25" customHeight="1" x14ac:dyDescent="0.25">
      <c r="A154" s="773" t="s">
        <v>125</v>
      </c>
      <c r="B154" s="773"/>
      <c r="C154" s="773"/>
      <c r="D154" s="773"/>
      <c r="E154" s="773"/>
      <c r="F154" s="773"/>
      <c r="G154" s="773"/>
      <c r="H154" s="773"/>
      <c r="I154" s="773"/>
      <c r="J154" s="773"/>
      <c r="K154" s="773"/>
      <c r="L154" s="773"/>
      <c r="M154" s="773"/>
      <c r="N154" s="773"/>
      <c r="O154" s="773"/>
      <c r="P154" s="773"/>
      <c r="Q154" s="773"/>
      <c r="R154" s="773"/>
      <c r="S154" s="773"/>
      <c r="T154" s="773"/>
      <c r="U154" s="773"/>
      <c r="V154" s="773"/>
      <c r="W154" s="773"/>
      <c r="X154" s="773"/>
      <c r="Y154" s="773"/>
      <c r="Z154" s="773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774">
        <v>4680115882577</v>
      </c>
      <c r="E155" s="774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10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6"/>
      <c r="R155" s="776"/>
      <c r="S155" s="776"/>
      <c r="T155" s="777"/>
      <c r="U155" s="37" t="s">
        <v>45</v>
      </c>
      <c r="V155" s="37" t="s">
        <v>45</v>
      </c>
      <c r="W155" s="38" t="s">
        <v>0</v>
      </c>
      <c r="X155" s="56">
        <v>112</v>
      </c>
      <c r="Y155" s="53">
        <f>IFERROR(IF(X155="",0,CEILING((X155/$H155),1)*$H155),"")</f>
        <v>112</v>
      </c>
      <c r="Z155" s="39">
        <f>IFERROR(IF(Y155=0,"",ROUNDUP(Y155/H155,0)*0.00753),"")</f>
        <v>0.26355000000000001</v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119</v>
      </c>
      <c r="BN155" s="75">
        <f>IFERROR(Y155*I155/H155,"0")</f>
        <v>119</v>
      </c>
      <c r="BO155" s="75">
        <f>IFERROR(1/J155*(X155/H155),"0")</f>
        <v>0.22435897435897434</v>
      </c>
      <c r="BP155" s="75">
        <f>IFERROR(1/J155*(Y155/H155),"0")</f>
        <v>0.22435897435897434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774">
        <v>4680115882577</v>
      </c>
      <c r="E156" s="774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6"/>
      <c r="R156" s="776"/>
      <c r="S156" s="776"/>
      <c r="T156" s="77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71"/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1"/>
      <c r="N157" s="771"/>
      <c r="O157" s="772"/>
      <c r="P157" s="768" t="s">
        <v>40</v>
      </c>
      <c r="Q157" s="769"/>
      <c r="R157" s="769"/>
      <c r="S157" s="769"/>
      <c r="T157" s="769"/>
      <c r="U157" s="769"/>
      <c r="V157" s="770"/>
      <c r="W157" s="40" t="s">
        <v>39</v>
      </c>
      <c r="X157" s="41">
        <f>IFERROR(X155/H155,"0")+IFERROR(X156/H156,"0")</f>
        <v>35</v>
      </c>
      <c r="Y157" s="41">
        <f>IFERROR(Y155/H155,"0")+IFERROR(Y156/H156,"0")</f>
        <v>35</v>
      </c>
      <c r="Z157" s="41">
        <f>IFERROR(IF(Z155="",0,Z155),"0")+IFERROR(IF(Z156="",0,Z156),"0")</f>
        <v>0.26355000000000001</v>
      </c>
      <c r="AA157" s="64"/>
      <c r="AB157" s="64"/>
      <c r="AC157" s="64"/>
    </row>
    <row r="158" spans="1:68" x14ac:dyDescent="0.2">
      <c r="A158" s="771"/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1"/>
      <c r="N158" s="771"/>
      <c r="O158" s="772"/>
      <c r="P158" s="768" t="s">
        <v>40</v>
      </c>
      <c r="Q158" s="769"/>
      <c r="R158" s="769"/>
      <c r="S158" s="769"/>
      <c r="T158" s="769"/>
      <c r="U158" s="769"/>
      <c r="V158" s="770"/>
      <c r="W158" s="40" t="s">
        <v>0</v>
      </c>
      <c r="X158" s="41">
        <f>IFERROR(SUM(X155:X156),"0")</f>
        <v>112</v>
      </c>
      <c r="Y158" s="41">
        <f>IFERROR(SUM(Y155:Y156),"0")</f>
        <v>112</v>
      </c>
      <c r="Z158" s="40"/>
      <c r="AA158" s="64"/>
      <c r="AB158" s="64"/>
      <c r="AC158" s="64"/>
    </row>
    <row r="159" spans="1:68" ht="14.25" customHeight="1" x14ac:dyDescent="0.25">
      <c r="A159" s="773" t="s">
        <v>78</v>
      </c>
      <c r="B159" s="773"/>
      <c r="C159" s="773"/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774">
        <v>4680115883444</v>
      </c>
      <c r="E160" s="774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6"/>
      <c r="R160" s="776"/>
      <c r="S160" s="776"/>
      <c r="T160" s="777"/>
      <c r="U160" s="37" t="s">
        <v>45</v>
      </c>
      <c r="V160" s="37" t="s">
        <v>45</v>
      </c>
      <c r="W160" s="38" t="s">
        <v>0</v>
      </c>
      <c r="X160" s="56">
        <v>70</v>
      </c>
      <c r="Y160" s="53">
        <f>IFERROR(IF(X160="",0,CEILING((X160/$H160),1)*$H160),"")</f>
        <v>70</v>
      </c>
      <c r="Z160" s="39">
        <f>IFERROR(IF(Y160=0,"",ROUNDUP(Y160/H160,0)*0.00753),"")</f>
        <v>0.18825</v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77.2</v>
      </c>
      <c r="BN160" s="75">
        <f>IFERROR(Y160*I160/H160,"0")</f>
        <v>77.2</v>
      </c>
      <c r="BO160" s="75">
        <f>IFERROR(1/J160*(X160/H160),"0")</f>
        <v>0.16025641025641024</v>
      </c>
      <c r="BP160" s="75">
        <f>IFERROR(1/J160*(Y160/H160),"0")</f>
        <v>0.16025641025641024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774">
        <v>4680115883444</v>
      </c>
      <c r="E161" s="774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6"/>
      <c r="R161" s="776"/>
      <c r="S161" s="776"/>
      <c r="T161" s="777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71"/>
      <c r="B162" s="771"/>
      <c r="C162" s="771"/>
      <c r="D162" s="771"/>
      <c r="E162" s="771"/>
      <c r="F162" s="771"/>
      <c r="G162" s="771"/>
      <c r="H162" s="771"/>
      <c r="I162" s="771"/>
      <c r="J162" s="771"/>
      <c r="K162" s="771"/>
      <c r="L162" s="771"/>
      <c r="M162" s="771"/>
      <c r="N162" s="771"/>
      <c r="O162" s="772"/>
      <c r="P162" s="768" t="s">
        <v>40</v>
      </c>
      <c r="Q162" s="769"/>
      <c r="R162" s="769"/>
      <c r="S162" s="769"/>
      <c r="T162" s="769"/>
      <c r="U162" s="769"/>
      <c r="V162" s="770"/>
      <c r="W162" s="40" t="s">
        <v>39</v>
      </c>
      <c r="X162" s="41">
        <f>IFERROR(X160/H160,"0")+IFERROR(X161/H161,"0")</f>
        <v>25</v>
      </c>
      <c r="Y162" s="41">
        <f>IFERROR(Y160/H160,"0")+IFERROR(Y161/H161,"0")</f>
        <v>25</v>
      </c>
      <c r="Z162" s="41">
        <f>IFERROR(IF(Z160="",0,Z160),"0")+IFERROR(IF(Z161="",0,Z161),"0")</f>
        <v>0.18825</v>
      </c>
      <c r="AA162" s="64"/>
      <c r="AB162" s="64"/>
      <c r="AC162" s="64"/>
    </row>
    <row r="163" spans="1:68" x14ac:dyDescent="0.2">
      <c r="A163" s="771"/>
      <c r="B163" s="771"/>
      <c r="C163" s="771"/>
      <c r="D163" s="771"/>
      <c r="E163" s="771"/>
      <c r="F163" s="771"/>
      <c r="G163" s="771"/>
      <c r="H163" s="771"/>
      <c r="I163" s="771"/>
      <c r="J163" s="771"/>
      <c r="K163" s="771"/>
      <c r="L163" s="771"/>
      <c r="M163" s="771"/>
      <c r="N163" s="771"/>
      <c r="O163" s="772"/>
      <c r="P163" s="768" t="s">
        <v>40</v>
      </c>
      <c r="Q163" s="769"/>
      <c r="R163" s="769"/>
      <c r="S163" s="769"/>
      <c r="T163" s="769"/>
      <c r="U163" s="769"/>
      <c r="V163" s="770"/>
      <c r="W163" s="40" t="s">
        <v>0</v>
      </c>
      <c r="X163" s="41">
        <f>IFERROR(SUM(X160:X161),"0")</f>
        <v>70</v>
      </c>
      <c r="Y163" s="41">
        <f>IFERROR(SUM(Y160:Y161),"0")</f>
        <v>70</v>
      </c>
      <c r="Z163" s="40"/>
      <c r="AA163" s="64"/>
      <c r="AB163" s="64"/>
      <c r="AC163" s="64"/>
    </row>
    <row r="164" spans="1:68" ht="14.25" customHeight="1" x14ac:dyDescent="0.25">
      <c r="A164" s="773" t="s">
        <v>84</v>
      </c>
      <c r="B164" s="773"/>
      <c r="C164" s="773"/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774">
        <v>4680115882584</v>
      </c>
      <c r="E165" s="774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10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6"/>
      <c r="R165" s="776"/>
      <c r="S165" s="776"/>
      <c r="T165" s="77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774">
        <v>4680115882584</v>
      </c>
      <c r="E166" s="774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6"/>
      <c r="R166" s="776"/>
      <c r="S166" s="776"/>
      <c r="T166" s="777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71"/>
      <c r="B167" s="771"/>
      <c r="C167" s="771"/>
      <c r="D167" s="771"/>
      <c r="E167" s="771"/>
      <c r="F167" s="771"/>
      <c r="G167" s="771"/>
      <c r="H167" s="771"/>
      <c r="I167" s="771"/>
      <c r="J167" s="771"/>
      <c r="K167" s="771"/>
      <c r="L167" s="771"/>
      <c r="M167" s="771"/>
      <c r="N167" s="771"/>
      <c r="O167" s="772"/>
      <c r="P167" s="768" t="s">
        <v>40</v>
      </c>
      <c r="Q167" s="769"/>
      <c r="R167" s="769"/>
      <c r="S167" s="769"/>
      <c r="T167" s="769"/>
      <c r="U167" s="769"/>
      <c r="V167" s="770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771"/>
      <c r="B168" s="771"/>
      <c r="C168" s="771"/>
      <c r="D168" s="771"/>
      <c r="E168" s="771"/>
      <c r="F168" s="771"/>
      <c r="G168" s="771"/>
      <c r="H168" s="771"/>
      <c r="I168" s="771"/>
      <c r="J168" s="771"/>
      <c r="K168" s="771"/>
      <c r="L168" s="771"/>
      <c r="M168" s="771"/>
      <c r="N168" s="771"/>
      <c r="O168" s="772"/>
      <c r="P168" s="768" t="s">
        <v>40</v>
      </c>
      <c r="Q168" s="769"/>
      <c r="R168" s="769"/>
      <c r="S168" s="769"/>
      <c r="T168" s="769"/>
      <c r="U168" s="769"/>
      <c r="V168" s="770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783" t="s">
        <v>123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62"/>
      <c r="AB169" s="62"/>
      <c r="AC169" s="62"/>
    </row>
    <row r="170" spans="1:68" ht="14.25" customHeight="1" x14ac:dyDescent="0.25">
      <c r="A170" s="773" t="s">
        <v>125</v>
      </c>
      <c r="B170" s="773"/>
      <c r="C170" s="773"/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774">
        <v>4607091384604</v>
      </c>
      <c r="E171" s="774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10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6"/>
      <c r="R171" s="776"/>
      <c r="S171" s="776"/>
      <c r="T171" s="77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71"/>
      <c r="B172" s="771"/>
      <c r="C172" s="771"/>
      <c r="D172" s="771"/>
      <c r="E172" s="771"/>
      <c r="F172" s="771"/>
      <c r="G172" s="771"/>
      <c r="H172" s="771"/>
      <c r="I172" s="771"/>
      <c r="J172" s="771"/>
      <c r="K172" s="771"/>
      <c r="L172" s="771"/>
      <c r="M172" s="771"/>
      <c r="N172" s="771"/>
      <c r="O172" s="772"/>
      <c r="P172" s="768" t="s">
        <v>40</v>
      </c>
      <c r="Q172" s="769"/>
      <c r="R172" s="769"/>
      <c r="S172" s="769"/>
      <c r="T172" s="769"/>
      <c r="U172" s="769"/>
      <c r="V172" s="770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71"/>
      <c r="B173" s="771"/>
      <c r="C173" s="771"/>
      <c r="D173" s="771"/>
      <c r="E173" s="771"/>
      <c r="F173" s="771"/>
      <c r="G173" s="771"/>
      <c r="H173" s="771"/>
      <c r="I173" s="771"/>
      <c r="J173" s="771"/>
      <c r="K173" s="771"/>
      <c r="L173" s="771"/>
      <c r="M173" s="771"/>
      <c r="N173" s="771"/>
      <c r="O173" s="772"/>
      <c r="P173" s="768" t="s">
        <v>40</v>
      </c>
      <c r="Q173" s="769"/>
      <c r="R173" s="769"/>
      <c r="S173" s="769"/>
      <c r="T173" s="769"/>
      <c r="U173" s="769"/>
      <c r="V173" s="770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73" t="s">
        <v>78</v>
      </c>
      <c r="B174" s="773"/>
      <c r="C174" s="773"/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774">
        <v>4607091387667</v>
      </c>
      <c r="E175" s="774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10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6"/>
      <c r="R175" s="776"/>
      <c r="S175" s="776"/>
      <c r="T175" s="77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774">
        <v>4607091387636</v>
      </c>
      <c r="E176" s="774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10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6"/>
      <c r="R176" s="776"/>
      <c r="S176" s="776"/>
      <c r="T176" s="77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774">
        <v>4607091382426</v>
      </c>
      <c r="E177" s="774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6"/>
      <c r="R177" s="776"/>
      <c r="S177" s="776"/>
      <c r="T177" s="777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774">
        <v>4607091386547</v>
      </c>
      <c r="E178" s="774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6"/>
      <c r="R178" s="776"/>
      <c r="S178" s="776"/>
      <c r="T178" s="77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774">
        <v>4607091382464</v>
      </c>
      <c r="E179" s="774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6"/>
      <c r="R179" s="776"/>
      <c r="S179" s="776"/>
      <c r="T179" s="777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71"/>
      <c r="B180" s="771"/>
      <c r="C180" s="771"/>
      <c r="D180" s="771"/>
      <c r="E180" s="771"/>
      <c r="F180" s="771"/>
      <c r="G180" s="771"/>
      <c r="H180" s="771"/>
      <c r="I180" s="771"/>
      <c r="J180" s="771"/>
      <c r="K180" s="771"/>
      <c r="L180" s="771"/>
      <c r="M180" s="771"/>
      <c r="N180" s="771"/>
      <c r="O180" s="772"/>
      <c r="P180" s="768" t="s">
        <v>40</v>
      </c>
      <c r="Q180" s="769"/>
      <c r="R180" s="769"/>
      <c r="S180" s="769"/>
      <c r="T180" s="769"/>
      <c r="U180" s="769"/>
      <c r="V180" s="770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71"/>
      <c r="B181" s="771"/>
      <c r="C181" s="771"/>
      <c r="D181" s="771"/>
      <c r="E181" s="771"/>
      <c r="F181" s="771"/>
      <c r="G181" s="771"/>
      <c r="H181" s="771"/>
      <c r="I181" s="771"/>
      <c r="J181" s="771"/>
      <c r="K181" s="771"/>
      <c r="L181" s="771"/>
      <c r="M181" s="771"/>
      <c r="N181" s="771"/>
      <c r="O181" s="772"/>
      <c r="P181" s="768" t="s">
        <v>40</v>
      </c>
      <c r="Q181" s="769"/>
      <c r="R181" s="769"/>
      <c r="S181" s="769"/>
      <c r="T181" s="769"/>
      <c r="U181" s="769"/>
      <c r="V181" s="770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customHeight="1" x14ac:dyDescent="0.25">
      <c r="A182" s="773" t="s">
        <v>84</v>
      </c>
      <c r="B182" s="773"/>
      <c r="C182" s="773"/>
      <c r="D182" s="773"/>
      <c r="E182" s="773"/>
      <c r="F182" s="773"/>
      <c r="G182" s="773"/>
      <c r="H182" s="773"/>
      <c r="I182" s="773"/>
      <c r="J182" s="773"/>
      <c r="K182" s="773"/>
      <c r="L182" s="773"/>
      <c r="M182" s="773"/>
      <c r="N182" s="773"/>
      <c r="O182" s="773"/>
      <c r="P182" s="773"/>
      <c r="Q182" s="773"/>
      <c r="R182" s="773"/>
      <c r="S182" s="773"/>
      <c r="T182" s="773"/>
      <c r="U182" s="773"/>
      <c r="V182" s="773"/>
      <c r="W182" s="773"/>
      <c r="X182" s="773"/>
      <c r="Y182" s="773"/>
      <c r="Z182" s="773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774">
        <v>4607091385304</v>
      </c>
      <c r="E183" s="774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10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6"/>
      <c r="R183" s="776"/>
      <c r="S183" s="776"/>
      <c r="T183" s="777"/>
      <c r="U183" s="37" t="s">
        <v>45</v>
      </c>
      <c r="V183" s="37" t="s">
        <v>45</v>
      </c>
      <c r="W183" s="38" t="s">
        <v>0</v>
      </c>
      <c r="X183" s="56">
        <v>50</v>
      </c>
      <c r="Y183" s="53">
        <f>IFERROR(IF(X183="",0,CEILING((X183/$H183),1)*$H183),"")</f>
        <v>50.400000000000006</v>
      </c>
      <c r="Z183" s="39">
        <f>IFERROR(IF(Y183=0,"",ROUNDUP(Y183/H183,0)*0.02175),"")</f>
        <v>0.1305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53.357142857142861</v>
      </c>
      <c r="BN183" s="75">
        <f>IFERROR(Y183*I183/H183,"0")</f>
        <v>53.784000000000006</v>
      </c>
      <c r="BO183" s="75">
        <f>IFERROR(1/J183*(X183/H183),"0")</f>
        <v>0.10629251700680271</v>
      </c>
      <c r="BP183" s="75">
        <f>IFERROR(1/J183*(Y183/H183),"0")</f>
        <v>0.10714285714285714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774">
        <v>4607091386264</v>
      </c>
      <c r="E184" s="774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10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6"/>
      <c r="R184" s="776"/>
      <c r="S184" s="776"/>
      <c r="T184" s="777"/>
      <c r="U184" s="37" t="s">
        <v>45</v>
      </c>
      <c r="V184" s="37" t="s">
        <v>45</v>
      </c>
      <c r="W184" s="38" t="s">
        <v>0</v>
      </c>
      <c r="X184" s="56">
        <v>9</v>
      </c>
      <c r="Y184" s="53">
        <f>IFERROR(IF(X184="",0,CEILING((X184/$H184),1)*$H184),"")</f>
        <v>9</v>
      </c>
      <c r="Z184" s="39">
        <f>IFERROR(IF(Y184=0,"",ROUNDUP(Y184/H184,0)*0.00753),"")</f>
        <v>2.2589999999999999E-2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9.8339999999999996</v>
      </c>
      <c r="BN184" s="75">
        <f>IFERROR(Y184*I184/H184,"0")</f>
        <v>9.8339999999999996</v>
      </c>
      <c r="BO184" s="75">
        <f>IFERROR(1/J184*(X184/H184),"0")</f>
        <v>1.9230769230769232E-2</v>
      </c>
      <c r="BP184" s="75">
        <f>IFERROR(1/J184*(Y184/H184),"0")</f>
        <v>1.9230769230769232E-2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774">
        <v>4607091385427</v>
      </c>
      <c r="E185" s="774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10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6"/>
      <c r="R185" s="776"/>
      <c r="S185" s="776"/>
      <c r="T185" s="777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771"/>
      <c r="B186" s="771"/>
      <c r="C186" s="771"/>
      <c r="D186" s="771"/>
      <c r="E186" s="771"/>
      <c r="F186" s="771"/>
      <c r="G186" s="771"/>
      <c r="H186" s="771"/>
      <c r="I186" s="771"/>
      <c r="J186" s="771"/>
      <c r="K186" s="771"/>
      <c r="L186" s="771"/>
      <c r="M186" s="771"/>
      <c r="N186" s="771"/>
      <c r="O186" s="772"/>
      <c r="P186" s="768" t="s">
        <v>40</v>
      </c>
      <c r="Q186" s="769"/>
      <c r="R186" s="769"/>
      <c r="S186" s="769"/>
      <c r="T186" s="769"/>
      <c r="U186" s="769"/>
      <c r="V186" s="770"/>
      <c r="W186" s="40" t="s">
        <v>39</v>
      </c>
      <c r="X186" s="41">
        <f>IFERROR(X183/H183,"0")+IFERROR(X184/H184,"0")+IFERROR(X185/H185,"0")</f>
        <v>8.9523809523809526</v>
      </c>
      <c r="Y186" s="41">
        <f>IFERROR(Y183/H183,"0")+IFERROR(Y184/H184,"0")+IFERROR(Y185/H185,"0")</f>
        <v>9</v>
      </c>
      <c r="Z186" s="41">
        <f>IFERROR(IF(Z183="",0,Z183),"0")+IFERROR(IF(Z184="",0,Z184),"0")+IFERROR(IF(Z185="",0,Z185),"0")</f>
        <v>0.15309</v>
      </c>
      <c r="AA186" s="64"/>
      <c r="AB186" s="64"/>
      <c r="AC186" s="64"/>
    </row>
    <row r="187" spans="1:68" x14ac:dyDescent="0.2">
      <c r="A187" s="771"/>
      <c r="B187" s="771"/>
      <c r="C187" s="771"/>
      <c r="D187" s="771"/>
      <c r="E187" s="771"/>
      <c r="F187" s="771"/>
      <c r="G187" s="771"/>
      <c r="H187" s="771"/>
      <c r="I187" s="771"/>
      <c r="J187" s="771"/>
      <c r="K187" s="771"/>
      <c r="L187" s="771"/>
      <c r="M187" s="771"/>
      <c r="N187" s="771"/>
      <c r="O187" s="772"/>
      <c r="P187" s="768" t="s">
        <v>40</v>
      </c>
      <c r="Q187" s="769"/>
      <c r="R187" s="769"/>
      <c r="S187" s="769"/>
      <c r="T187" s="769"/>
      <c r="U187" s="769"/>
      <c r="V187" s="770"/>
      <c r="W187" s="40" t="s">
        <v>0</v>
      </c>
      <c r="X187" s="41">
        <f>IFERROR(SUM(X183:X185),"0")</f>
        <v>59</v>
      </c>
      <c r="Y187" s="41">
        <f>IFERROR(SUM(Y183:Y185),"0")</f>
        <v>59.400000000000006</v>
      </c>
      <c r="Z187" s="40"/>
      <c r="AA187" s="64"/>
      <c r="AB187" s="64"/>
      <c r="AC187" s="64"/>
    </row>
    <row r="188" spans="1:68" ht="27.75" customHeight="1" x14ac:dyDescent="0.2">
      <c r="A188" s="817" t="s">
        <v>345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52"/>
      <c r="AB188" s="52"/>
      <c r="AC188" s="52"/>
    </row>
    <row r="189" spans="1:68" ht="16.5" customHeight="1" x14ac:dyDescent="0.25">
      <c r="A189" s="783" t="s">
        <v>346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2"/>
      <c r="AB189" s="62"/>
      <c r="AC189" s="62"/>
    </row>
    <row r="190" spans="1:68" ht="14.25" customHeight="1" x14ac:dyDescent="0.25">
      <c r="A190" s="773" t="s">
        <v>179</v>
      </c>
      <c r="B190" s="773"/>
      <c r="C190" s="773"/>
      <c r="D190" s="773"/>
      <c r="E190" s="773"/>
      <c r="F190" s="773"/>
      <c r="G190" s="773"/>
      <c r="H190" s="773"/>
      <c r="I190" s="773"/>
      <c r="J190" s="773"/>
      <c r="K190" s="773"/>
      <c r="L190" s="773"/>
      <c r="M190" s="773"/>
      <c r="N190" s="773"/>
      <c r="O190" s="773"/>
      <c r="P190" s="773"/>
      <c r="Q190" s="773"/>
      <c r="R190" s="773"/>
      <c r="S190" s="773"/>
      <c r="T190" s="773"/>
      <c r="U190" s="773"/>
      <c r="V190" s="773"/>
      <c r="W190" s="773"/>
      <c r="X190" s="773"/>
      <c r="Y190" s="773"/>
      <c r="Z190" s="773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774">
        <v>4680115886223</v>
      </c>
      <c r="E191" s="774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37" t="s">
        <v>349</v>
      </c>
      <c r="Q191" s="776"/>
      <c r="R191" s="776"/>
      <c r="S191" s="776"/>
      <c r="T191" s="777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1"/>
      <c r="B192" s="771"/>
      <c r="C192" s="771"/>
      <c r="D192" s="771"/>
      <c r="E192" s="771"/>
      <c r="F192" s="771"/>
      <c r="G192" s="771"/>
      <c r="H192" s="771"/>
      <c r="I192" s="771"/>
      <c r="J192" s="771"/>
      <c r="K192" s="771"/>
      <c r="L192" s="771"/>
      <c r="M192" s="771"/>
      <c r="N192" s="771"/>
      <c r="O192" s="772"/>
      <c r="P192" s="768" t="s">
        <v>40</v>
      </c>
      <c r="Q192" s="769"/>
      <c r="R192" s="769"/>
      <c r="S192" s="769"/>
      <c r="T192" s="769"/>
      <c r="U192" s="769"/>
      <c r="V192" s="770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771"/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2"/>
      <c r="P193" s="768" t="s">
        <v>40</v>
      </c>
      <c r="Q193" s="769"/>
      <c r="R193" s="769"/>
      <c r="S193" s="769"/>
      <c r="T193" s="769"/>
      <c r="U193" s="769"/>
      <c r="V193" s="770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773" t="s">
        <v>78</v>
      </c>
      <c r="B194" s="773"/>
      <c r="C194" s="773"/>
      <c r="D194" s="773"/>
      <c r="E194" s="773"/>
      <c r="F194" s="773"/>
      <c r="G194" s="773"/>
      <c r="H194" s="773"/>
      <c r="I194" s="773"/>
      <c r="J194" s="773"/>
      <c r="K194" s="773"/>
      <c r="L194" s="773"/>
      <c r="M194" s="773"/>
      <c r="N194" s="773"/>
      <c r="O194" s="773"/>
      <c r="P194" s="773"/>
      <c r="Q194" s="773"/>
      <c r="R194" s="773"/>
      <c r="S194" s="773"/>
      <c r="T194" s="773"/>
      <c r="U194" s="773"/>
      <c r="V194" s="773"/>
      <c r="W194" s="773"/>
      <c r="X194" s="773"/>
      <c r="Y194" s="773"/>
      <c r="Z194" s="773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774">
        <v>4680115880993</v>
      </c>
      <c r="E195" s="774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10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6"/>
      <c r="R195" s="776"/>
      <c r="S195" s="776"/>
      <c r="T195" s="777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774">
        <v>4680115881761</v>
      </c>
      <c r="E196" s="774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6"/>
      <c r="R196" s="776"/>
      <c r="S196" s="776"/>
      <c r="T196" s="777"/>
      <c r="U196" s="37" t="s">
        <v>45</v>
      </c>
      <c r="V196" s="37" t="s">
        <v>45</v>
      </c>
      <c r="W196" s="38" t="s">
        <v>0</v>
      </c>
      <c r="X196" s="56">
        <v>12</v>
      </c>
      <c r="Y196" s="53">
        <f t="shared" si="31"/>
        <v>12.600000000000001</v>
      </c>
      <c r="Z196" s="39">
        <f>IFERROR(IF(Y196=0,"",ROUNDUP(Y196/H196,0)*0.00753),"")</f>
        <v>2.2589999999999999E-2</v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12.742857142857142</v>
      </c>
      <c r="BN196" s="75">
        <f t="shared" si="33"/>
        <v>13.38</v>
      </c>
      <c r="BO196" s="75">
        <f t="shared" si="34"/>
        <v>1.8315018315018316E-2</v>
      </c>
      <c r="BP196" s="75">
        <f t="shared" si="35"/>
        <v>1.9230769230769232E-2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774">
        <v>4680115881563</v>
      </c>
      <c r="E197" s="774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6"/>
      <c r="R197" s="776"/>
      <c r="S197" s="776"/>
      <c r="T197" s="777"/>
      <c r="U197" s="37" t="s">
        <v>45</v>
      </c>
      <c r="V197" s="37" t="s">
        <v>45</v>
      </c>
      <c r="W197" s="38" t="s">
        <v>0</v>
      </c>
      <c r="X197" s="56">
        <v>240</v>
      </c>
      <c r="Y197" s="53">
        <f t="shared" si="31"/>
        <v>243.60000000000002</v>
      </c>
      <c r="Z197" s="39">
        <f>IFERROR(IF(Y197=0,"",ROUNDUP(Y197/H197,0)*0.00753),"")</f>
        <v>0.43674000000000002</v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251.42857142857142</v>
      </c>
      <c r="BN197" s="75">
        <f t="shared" si="33"/>
        <v>255.20000000000002</v>
      </c>
      <c r="BO197" s="75">
        <f t="shared" si="34"/>
        <v>0.36630036630036628</v>
      </c>
      <c r="BP197" s="75">
        <f t="shared" si="35"/>
        <v>0.37179487179487181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774">
        <v>4680115880986</v>
      </c>
      <c r="E198" s="774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6"/>
      <c r="R198" s="776"/>
      <c r="S198" s="776"/>
      <c r="T198" s="77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774">
        <v>4680115881785</v>
      </c>
      <c r="E199" s="774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6"/>
      <c r="R199" s="776"/>
      <c r="S199" s="776"/>
      <c r="T199" s="77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774">
        <v>4680115881679</v>
      </c>
      <c r="E200" s="774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6"/>
      <c r="R200" s="776"/>
      <c r="S200" s="776"/>
      <c r="T200" s="77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774">
        <v>4680115880191</v>
      </c>
      <c r="E201" s="774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10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6"/>
      <c r="R201" s="776"/>
      <c r="S201" s="776"/>
      <c r="T201" s="777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774">
        <v>4680115883963</v>
      </c>
      <c r="E202" s="774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6"/>
      <c r="R202" s="776"/>
      <c r="S202" s="776"/>
      <c r="T202" s="77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771"/>
      <c r="B203" s="771"/>
      <c r="C203" s="771"/>
      <c r="D203" s="771"/>
      <c r="E203" s="771"/>
      <c r="F203" s="771"/>
      <c r="G203" s="771"/>
      <c r="H203" s="771"/>
      <c r="I203" s="771"/>
      <c r="J203" s="771"/>
      <c r="K203" s="771"/>
      <c r="L203" s="771"/>
      <c r="M203" s="771"/>
      <c r="N203" s="771"/>
      <c r="O203" s="772"/>
      <c r="P203" s="768" t="s">
        <v>40</v>
      </c>
      <c r="Q203" s="769"/>
      <c r="R203" s="769"/>
      <c r="S203" s="769"/>
      <c r="T203" s="769"/>
      <c r="U203" s="769"/>
      <c r="V203" s="770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59.999999999999993</v>
      </c>
      <c r="Y203" s="41">
        <f>IFERROR(Y195/H195,"0")+IFERROR(Y196/H196,"0")+IFERROR(Y197/H197,"0")+IFERROR(Y198/H198,"0")+IFERROR(Y199/H199,"0")+IFERROR(Y200/H200,"0")+IFERROR(Y201/H201,"0")+IFERROR(Y202/H202,"0")</f>
        <v>61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0.45933000000000002</v>
      </c>
      <c r="AA203" s="64"/>
      <c r="AB203" s="64"/>
      <c r="AC203" s="64"/>
    </row>
    <row r="204" spans="1:68" x14ac:dyDescent="0.2">
      <c r="A204" s="771"/>
      <c r="B204" s="771"/>
      <c r="C204" s="771"/>
      <c r="D204" s="771"/>
      <c r="E204" s="771"/>
      <c r="F204" s="771"/>
      <c r="G204" s="771"/>
      <c r="H204" s="771"/>
      <c r="I204" s="771"/>
      <c r="J204" s="771"/>
      <c r="K204" s="771"/>
      <c r="L204" s="771"/>
      <c r="M204" s="771"/>
      <c r="N204" s="771"/>
      <c r="O204" s="772"/>
      <c r="P204" s="768" t="s">
        <v>40</v>
      </c>
      <c r="Q204" s="769"/>
      <c r="R204" s="769"/>
      <c r="S204" s="769"/>
      <c r="T204" s="769"/>
      <c r="U204" s="769"/>
      <c r="V204" s="770"/>
      <c r="W204" s="40" t="s">
        <v>0</v>
      </c>
      <c r="X204" s="41">
        <f>IFERROR(SUM(X195:X202),"0")</f>
        <v>252</v>
      </c>
      <c r="Y204" s="41">
        <f>IFERROR(SUM(Y195:Y202),"0")</f>
        <v>256.20000000000005</v>
      </c>
      <c r="Z204" s="40"/>
      <c r="AA204" s="64"/>
      <c r="AB204" s="64"/>
      <c r="AC204" s="64"/>
    </row>
    <row r="205" spans="1:68" ht="16.5" customHeight="1" x14ac:dyDescent="0.25">
      <c r="A205" s="783" t="s">
        <v>371</v>
      </c>
      <c r="B205" s="783"/>
      <c r="C205" s="783"/>
      <c r="D205" s="783"/>
      <c r="E205" s="783"/>
      <c r="F205" s="783"/>
      <c r="G205" s="783"/>
      <c r="H205" s="783"/>
      <c r="I205" s="783"/>
      <c r="J205" s="783"/>
      <c r="K205" s="783"/>
      <c r="L205" s="783"/>
      <c r="M205" s="783"/>
      <c r="N205" s="783"/>
      <c r="O205" s="783"/>
      <c r="P205" s="783"/>
      <c r="Q205" s="783"/>
      <c r="R205" s="783"/>
      <c r="S205" s="783"/>
      <c r="T205" s="783"/>
      <c r="U205" s="783"/>
      <c r="V205" s="783"/>
      <c r="W205" s="783"/>
      <c r="X205" s="783"/>
      <c r="Y205" s="783"/>
      <c r="Z205" s="783"/>
      <c r="AA205" s="62"/>
      <c r="AB205" s="62"/>
      <c r="AC205" s="62"/>
    </row>
    <row r="206" spans="1:68" ht="14.25" customHeight="1" x14ac:dyDescent="0.25">
      <c r="A206" s="773" t="s">
        <v>125</v>
      </c>
      <c r="B206" s="773"/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773"/>
      <c r="Y206" s="773"/>
      <c r="Z206" s="773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774">
        <v>4680115881402</v>
      </c>
      <c r="E207" s="774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6"/>
      <c r="R207" s="776"/>
      <c r="S207" s="776"/>
      <c r="T207" s="777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774">
        <v>4680115881396</v>
      </c>
      <c r="E208" s="774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6"/>
      <c r="R208" s="776"/>
      <c r="S208" s="776"/>
      <c r="T208" s="777"/>
      <c r="U208" s="37" t="s">
        <v>45</v>
      </c>
      <c r="V208" s="37" t="s">
        <v>45</v>
      </c>
      <c r="W208" s="38" t="s">
        <v>0</v>
      </c>
      <c r="X208" s="56">
        <v>32</v>
      </c>
      <c r="Y208" s="53">
        <f>IFERROR(IF(X208="",0,CEILING((X208/$H208),1)*$H208),"")</f>
        <v>32.400000000000006</v>
      </c>
      <c r="Z208" s="39">
        <f>IFERROR(IF(Y208=0,"",ROUNDUP(Y208/H208,0)*0.00753),"")</f>
        <v>9.0359999999999996E-2</v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34.370370370370367</v>
      </c>
      <c r="BN208" s="75">
        <f>IFERROR(Y208*I208/H208,"0")</f>
        <v>34.799999999999997</v>
      </c>
      <c r="BO208" s="75">
        <f>IFERROR(1/J208*(X208/H208),"0")</f>
        <v>7.5973409306742637E-2</v>
      </c>
      <c r="BP208" s="75">
        <f>IFERROR(1/J208*(Y208/H208),"0")</f>
        <v>7.6923076923076927E-2</v>
      </c>
    </row>
    <row r="209" spans="1:68" x14ac:dyDescent="0.2">
      <c r="A209" s="771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2"/>
      <c r="P209" s="768" t="s">
        <v>40</v>
      </c>
      <c r="Q209" s="769"/>
      <c r="R209" s="769"/>
      <c r="S209" s="769"/>
      <c r="T209" s="769"/>
      <c r="U209" s="769"/>
      <c r="V209" s="770"/>
      <c r="W209" s="40" t="s">
        <v>39</v>
      </c>
      <c r="X209" s="41">
        <f>IFERROR(X207/H207,"0")+IFERROR(X208/H208,"0")</f>
        <v>11.851851851851851</v>
      </c>
      <c r="Y209" s="41">
        <f>IFERROR(Y207/H207,"0")+IFERROR(Y208/H208,"0")</f>
        <v>12.000000000000002</v>
      </c>
      <c r="Z209" s="41">
        <f>IFERROR(IF(Z207="",0,Z207),"0")+IFERROR(IF(Z208="",0,Z208),"0")</f>
        <v>9.0359999999999996E-2</v>
      </c>
      <c r="AA209" s="64"/>
      <c r="AB209" s="64"/>
      <c r="AC209" s="64"/>
    </row>
    <row r="210" spans="1:68" x14ac:dyDescent="0.2">
      <c r="A210" s="771"/>
      <c r="B210" s="771"/>
      <c r="C210" s="771"/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2"/>
      <c r="P210" s="768" t="s">
        <v>40</v>
      </c>
      <c r="Q210" s="769"/>
      <c r="R210" s="769"/>
      <c r="S210" s="769"/>
      <c r="T210" s="769"/>
      <c r="U210" s="769"/>
      <c r="V210" s="770"/>
      <c r="W210" s="40" t="s">
        <v>0</v>
      </c>
      <c r="X210" s="41">
        <f>IFERROR(SUM(X207:X208),"0")</f>
        <v>32</v>
      </c>
      <c r="Y210" s="41">
        <f>IFERROR(SUM(Y207:Y208),"0")</f>
        <v>32.400000000000006</v>
      </c>
      <c r="Z210" s="40"/>
      <c r="AA210" s="64"/>
      <c r="AB210" s="64"/>
      <c r="AC210" s="64"/>
    </row>
    <row r="211" spans="1:68" ht="14.25" customHeight="1" x14ac:dyDescent="0.25">
      <c r="A211" s="773" t="s">
        <v>179</v>
      </c>
      <c r="B211" s="773"/>
      <c r="C211" s="773"/>
      <c r="D211" s="773"/>
      <c r="E211" s="773"/>
      <c r="F211" s="773"/>
      <c r="G211" s="773"/>
      <c r="H211" s="773"/>
      <c r="I211" s="773"/>
      <c r="J211" s="773"/>
      <c r="K211" s="773"/>
      <c r="L211" s="773"/>
      <c r="M211" s="773"/>
      <c r="N211" s="773"/>
      <c r="O211" s="773"/>
      <c r="P211" s="773"/>
      <c r="Q211" s="773"/>
      <c r="R211" s="773"/>
      <c r="S211" s="773"/>
      <c r="T211" s="773"/>
      <c r="U211" s="773"/>
      <c r="V211" s="773"/>
      <c r="W211" s="773"/>
      <c r="X211" s="773"/>
      <c r="Y211" s="773"/>
      <c r="Z211" s="773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774">
        <v>4680115882935</v>
      </c>
      <c r="E212" s="774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6"/>
      <c r="R212" s="776"/>
      <c r="S212" s="776"/>
      <c r="T212" s="777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774">
        <v>4680115880764</v>
      </c>
      <c r="E213" s="774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10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6"/>
      <c r="R213" s="776"/>
      <c r="S213" s="776"/>
      <c r="T213" s="777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771"/>
      <c r="B214" s="771"/>
      <c r="C214" s="771"/>
      <c r="D214" s="771"/>
      <c r="E214" s="771"/>
      <c r="F214" s="771"/>
      <c r="G214" s="771"/>
      <c r="H214" s="771"/>
      <c r="I214" s="771"/>
      <c r="J214" s="771"/>
      <c r="K214" s="771"/>
      <c r="L214" s="771"/>
      <c r="M214" s="771"/>
      <c r="N214" s="771"/>
      <c r="O214" s="772"/>
      <c r="P214" s="768" t="s">
        <v>40</v>
      </c>
      <c r="Q214" s="769"/>
      <c r="R214" s="769"/>
      <c r="S214" s="769"/>
      <c r="T214" s="769"/>
      <c r="U214" s="769"/>
      <c r="V214" s="770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771"/>
      <c r="B215" s="771"/>
      <c r="C215" s="771"/>
      <c r="D215" s="771"/>
      <c r="E215" s="771"/>
      <c r="F215" s="771"/>
      <c r="G215" s="771"/>
      <c r="H215" s="771"/>
      <c r="I215" s="771"/>
      <c r="J215" s="771"/>
      <c r="K215" s="771"/>
      <c r="L215" s="771"/>
      <c r="M215" s="771"/>
      <c r="N215" s="771"/>
      <c r="O215" s="772"/>
      <c r="P215" s="768" t="s">
        <v>40</v>
      </c>
      <c r="Q215" s="769"/>
      <c r="R215" s="769"/>
      <c r="S215" s="769"/>
      <c r="T215" s="769"/>
      <c r="U215" s="769"/>
      <c r="V215" s="770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773" t="s">
        <v>78</v>
      </c>
      <c r="B216" s="773"/>
      <c r="C216" s="773"/>
      <c r="D216" s="773"/>
      <c r="E216" s="773"/>
      <c r="F216" s="773"/>
      <c r="G216" s="773"/>
      <c r="H216" s="773"/>
      <c r="I216" s="773"/>
      <c r="J216" s="773"/>
      <c r="K216" s="773"/>
      <c r="L216" s="773"/>
      <c r="M216" s="773"/>
      <c r="N216" s="773"/>
      <c r="O216" s="773"/>
      <c r="P216" s="773"/>
      <c r="Q216" s="773"/>
      <c r="R216" s="773"/>
      <c r="S216" s="773"/>
      <c r="T216" s="773"/>
      <c r="U216" s="773"/>
      <c r="V216" s="773"/>
      <c r="W216" s="773"/>
      <c r="X216" s="773"/>
      <c r="Y216" s="773"/>
      <c r="Z216" s="773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774">
        <v>4680115882683</v>
      </c>
      <c r="E217" s="77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6"/>
      <c r="R217" s="776"/>
      <c r="S217" s="776"/>
      <c r="T217" s="777"/>
      <c r="U217" s="37" t="s">
        <v>45</v>
      </c>
      <c r="V217" s="37" t="s">
        <v>45</v>
      </c>
      <c r="W217" s="38" t="s">
        <v>0</v>
      </c>
      <c r="X217" s="56">
        <v>530</v>
      </c>
      <c r="Y217" s="53">
        <f t="shared" ref="Y217:Y224" si="36">IFERROR(IF(X217="",0,CEILING((X217/$H217),1)*$H217),"")</f>
        <v>534.6</v>
      </c>
      <c r="Z217" s="39">
        <f>IFERROR(IF(Y217=0,"",ROUNDUP(Y217/H217,0)*0.00902),"")</f>
        <v>0.89298</v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550.61111111111109</v>
      </c>
      <c r="BN217" s="75">
        <f t="shared" ref="BN217:BN224" si="38">IFERROR(Y217*I217/H217,"0")</f>
        <v>555.39</v>
      </c>
      <c r="BO217" s="75">
        <f t="shared" ref="BO217:BO224" si="39">IFERROR(1/J217*(X217/H217),"0")</f>
        <v>0.7435465768799101</v>
      </c>
      <c r="BP217" s="75">
        <f t="shared" ref="BP217:BP224" si="40">IFERROR(1/J217*(Y217/H217),"0")</f>
        <v>0.75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774">
        <v>4680115882690</v>
      </c>
      <c r="E218" s="77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6"/>
      <c r="R218" s="776"/>
      <c r="S218" s="776"/>
      <c r="T218" s="777"/>
      <c r="U218" s="37" t="s">
        <v>45</v>
      </c>
      <c r="V218" s="37" t="s">
        <v>45</v>
      </c>
      <c r="W218" s="38" t="s">
        <v>0</v>
      </c>
      <c r="X218" s="56">
        <v>365</v>
      </c>
      <c r="Y218" s="53">
        <f t="shared" si="36"/>
        <v>367.20000000000005</v>
      </c>
      <c r="Z218" s="39">
        <f>IFERROR(IF(Y218=0,"",ROUNDUP(Y218/H218,0)*0.00902),"")</f>
        <v>0.61336000000000002</v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379.19444444444446</v>
      </c>
      <c r="BN218" s="75">
        <f t="shared" si="38"/>
        <v>381.48</v>
      </c>
      <c r="BO218" s="75">
        <f t="shared" si="39"/>
        <v>0.51206509539842882</v>
      </c>
      <c r="BP218" s="75">
        <f t="shared" si="40"/>
        <v>0.51515151515151514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774">
        <v>4680115882669</v>
      </c>
      <c r="E219" s="774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6"/>
      <c r="R219" s="776"/>
      <c r="S219" s="776"/>
      <c r="T219" s="777"/>
      <c r="U219" s="37" t="s">
        <v>45</v>
      </c>
      <c r="V219" s="37" t="s">
        <v>45</v>
      </c>
      <c r="W219" s="38" t="s">
        <v>0</v>
      </c>
      <c r="X219" s="56">
        <v>550</v>
      </c>
      <c r="Y219" s="53">
        <f t="shared" si="36"/>
        <v>550.80000000000007</v>
      </c>
      <c r="Z219" s="39">
        <f>IFERROR(IF(Y219=0,"",ROUNDUP(Y219/H219,0)*0.00902),"")</f>
        <v>0.92003999999999997</v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571.3888888888888</v>
      </c>
      <c r="BN219" s="75">
        <f t="shared" si="38"/>
        <v>572.22000000000014</v>
      </c>
      <c r="BO219" s="75">
        <f t="shared" si="39"/>
        <v>0.77160493827160492</v>
      </c>
      <c r="BP219" s="75">
        <f t="shared" si="40"/>
        <v>0.77272727272727271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774">
        <v>4680115882676</v>
      </c>
      <c r="E220" s="774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6"/>
      <c r="R220" s="776"/>
      <c r="S220" s="776"/>
      <c r="T220" s="777"/>
      <c r="U220" s="37" t="s">
        <v>45</v>
      </c>
      <c r="V220" s="37" t="s">
        <v>45</v>
      </c>
      <c r="W220" s="38" t="s">
        <v>0</v>
      </c>
      <c r="X220" s="56">
        <v>670</v>
      </c>
      <c r="Y220" s="53">
        <f t="shared" si="36"/>
        <v>675</v>
      </c>
      <c r="Z220" s="39">
        <f>IFERROR(IF(Y220=0,"",ROUNDUP(Y220/H220,0)*0.00902),"")</f>
        <v>1.1274999999999999</v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696.05555555555554</v>
      </c>
      <c r="BN220" s="75">
        <f t="shared" si="38"/>
        <v>701.25</v>
      </c>
      <c r="BO220" s="75">
        <f t="shared" si="39"/>
        <v>0.93995510662177317</v>
      </c>
      <c r="BP220" s="75">
        <f t="shared" si="40"/>
        <v>0.94696969696969691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774">
        <v>4680115884014</v>
      </c>
      <c r="E221" s="774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6"/>
      <c r="R221" s="776"/>
      <c r="S221" s="776"/>
      <c r="T221" s="77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774">
        <v>4680115884007</v>
      </c>
      <c r="E222" s="77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6"/>
      <c r="R222" s="776"/>
      <c r="S222" s="776"/>
      <c r="T222" s="77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774">
        <v>4680115884038</v>
      </c>
      <c r="E223" s="774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6"/>
      <c r="R223" s="776"/>
      <c r="S223" s="776"/>
      <c r="T223" s="77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774">
        <v>4680115884021</v>
      </c>
      <c r="E224" s="774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6"/>
      <c r="R224" s="776"/>
      <c r="S224" s="776"/>
      <c r="T224" s="77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771"/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2"/>
      <c r="P225" s="768" t="s">
        <v>40</v>
      </c>
      <c r="Q225" s="769"/>
      <c r="R225" s="769"/>
      <c r="S225" s="769"/>
      <c r="T225" s="769"/>
      <c r="U225" s="769"/>
      <c r="V225" s="770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391.66666666666669</v>
      </c>
      <c r="Y225" s="41">
        <f>IFERROR(Y217/H217,"0")+IFERROR(Y218/H218,"0")+IFERROR(Y219/H219,"0")+IFERROR(Y220/H220,"0")+IFERROR(Y221/H221,"0")+IFERROR(Y222/H222,"0")+IFERROR(Y223/H223,"0")+IFERROR(Y224/H224,"0")</f>
        <v>394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3.5538799999999999</v>
      </c>
      <c r="AA225" s="64"/>
      <c r="AB225" s="64"/>
      <c r="AC225" s="64"/>
    </row>
    <row r="226" spans="1:68" x14ac:dyDescent="0.2">
      <c r="A226" s="771"/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2"/>
      <c r="P226" s="768" t="s">
        <v>40</v>
      </c>
      <c r="Q226" s="769"/>
      <c r="R226" s="769"/>
      <c r="S226" s="769"/>
      <c r="T226" s="769"/>
      <c r="U226" s="769"/>
      <c r="V226" s="770"/>
      <c r="W226" s="40" t="s">
        <v>0</v>
      </c>
      <c r="X226" s="41">
        <f>IFERROR(SUM(X217:X224),"0")</f>
        <v>2115</v>
      </c>
      <c r="Y226" s="41">
        <f>IFERROR(SUM(Y217:Y224),"0")</f>
        <v>2127.6000000000004</v>
      </c>
      <c r="Z226" s="40"/>
      <c r="AA226" s="64"/>
      <c r="AB226" s="64"/>
      <c r="AC226" s="64"/>
    </row>
    <row r="227" spans="1:68" ht="14.25" customHeight="1" x14ac:dyDescent="0.25">
      <c r="A227" s="773" t="s">
        <v>84</v>
      </c>
      <c r="B227" s="773"/>
      <c r="C227" s="773"/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774">
        <v>4680115881594</v>
      </c>
      <c r="E228" s="774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6"/>
      <c r="R228" s="776"/>
      <c r="S228" s="776"/>
      <c r="T228" s="777"/>
      <c r="U228" s="37" t="s">
        <v>45</v>
      </c>
      <c r="V228" s="37" t="s">
        <v>45</v>
      </c>
      <c r="W228" s="38" t="s">
        <v>0</v>
      </c>
      <c r="X228" s="56">
        <v>80</v>
      </c>
      <c r="Y228" s="53">
        <f t="shared" ref="Y228:Y238" si="41">IFERROR(IF(X228="",0,CEILING((X228/$H228),1)*$H228),"")</f>
        <v>81</v>
      </c>
      <c r="Z228" s="39">
        <f>IFERROR(IF(Y228=0,"",ROUNDUP(Y228/H228,0)*0.02175),"")</f>
        <v>0.21749999999999997</v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85.57037037037037</v>
      </c>
      <c r="BN228" s="75">
        <f t="shared" ref="BN228:BN238" si="43">IFERROR(Y228*I228/H228,"0")</f>
        <v>86.64</v>
      </c>
      <c r="BO228" s="75">
        <f t="shared" ref="BO228:BO238" si="44">IFERROR(1/J228*(X228/H228),"0")</f>
        <v>0.17636684303350972</v>
      </c>
      <c r="BP228" s="75">
        <f t="shared" ref="BP228:BP238" si="45">IFERROR(1/J228*(Y228/H228),"0")</f>
        <v>0.17857142857142855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774">
        <v>4680115880962</v>
      </c>
      <c r="E229" s="774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6"/>
      <c r="R229" s="776"/>
      <c r="S229" s="776"/>
      <c r="T229" s="777"/>
      <c r="U229" s="37" t="s">
        <v>45</v>
      </c>
      <c r="V229" s="37" t="s">
        <v>45</v>
      </c>
      <c r="W229" s="38" t="s">
        <v>0</v>
      </c>
      <c r="X229" s="56">
        <v>380</v>
      </c>
      <c r="Y229" s="53">
        <f t="shared" si="41"/>
        <v>382.2</v>
      </c>
      <c r="Z229" s="39">
        <f>IFERROR(IF(Y229=0,"",ROUNDUP(Y229/H229,0)*0.02175),"")</f>
        <v>1.06575</v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407.47692307692313</v>
      </c>
      <c r="BN229" s="75">
        <f t="shared" si="43"/>
        <v>409.83600000000001</v>
      </c>
      <c r="BO229" s="75">
        <f t="shared" si="44"/>
        <v>0.86996336996336998</v>
      </c>
      <c r="BP229" s="75">
        <f t="shared" si="45"/>
        <v>0.875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774">
        <v>4680115881617</v>
      </c>
      <c r="E230" s="774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6"/>
      <c r="R230" s="776"/>
      <c r="S230" s="776"/>
      <c r="T230" s="77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774">
        <v>4680115880573</v>
      </c>
      <c r="E231" s="774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6"/>
      <c r="R231" s="776"/>
      <c r="S231" s="776"/>
      <c r="T231" s="777"/>
      <c r="U231" s="37" t="s">
        <v>45</v>
      </c>
      <c r="V231" s="37" t="s">
        <v>45</v>
      </c>
      <c r="W231" s="38" t="s">
        <v>0</v>
      </c>
      <c r="X231" s="56">
        <v>390</v>
      </c>
      <c r="Y231" s="53">
        <f t="shared" si="41"/>
        <v>391.49999999999994</v>
      </c>
      <c r="Z231" s="39">
        <f>IFERROR(IF(Y231=0,"",ROUNDUP(Y231/H231,0)*0.02175),"")</f>
        <v>0.9787499999999999</v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415.28275862068966</v>
      </c>
      <c r="BN231" s="75">
        <f t="shared" si="43"/>
        <v>416.87999999999994</v>
      </c>
      <c r="BO231" s="75">
        <f t="shared" si="44"/>
        <v>0.80049261083743839</v>
      </c>
      <c r="BP231" s="75">
        <f t="shared" si="45"/>
        <v>0.80357142857142849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774">
        <v>4680115882195</v>
      </c>
      <c r="E232" s="774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6"/>
      <c r="R232" s="776"/>
      <c r="S232" s="776"/>
      <c r="T232" s="77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774">
        <v>4680115882607</v>
      </c>
      <c r="E233" s="774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10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6"/>
      <c r="R233" s="776"/>
      <c r="S233" s="776"/>
      <c r="T233" s="77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774">
        <v>4680115880092</v>
      </c>
      <c r="E234" s="774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6"/>
      <c r="R234" s="776"/>
      <c r="S234" s="776"/>
      <c r="T234" s="777"/>
      <c r="U234" s="37" t="s">
        <v>45</v>
      </c>
      <c r="V234" s="37" t="s">
        <v>45</v>
      </c>
      <c r="W234" s="38" t="s">
        <v>0</v>
      </c>
      <c r="X234" s="56">
        <v>100</v>
      </c>
      <c r="Y234" s="53">
        <f t="shared" si="41"/>
        <v>100.8</v>
      </c>
      <c r="Z234" s="39">
        <f t="shared" si="46"/>
        <v>0.31625999999999999</v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111.33333333333333</v>
      </c>
      <c r="BN234" s="75">
        <f t="shared" si="43"/>
        <v>112.224</v>
      </c>
      <c r="BO234" s="75">
        <f t="shared" si="44"/>
        <v>0.26709401709401709</v>
      </c>
      <c r="BP234" s="75">
        <f t="shared" si="45"/>
        <v>0.26923076923076922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774">
        <v>4680115880221</v>
      </c>
      <c r="E235" s="774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6"/>
      <c r="R235" s="776"/>
      <c r="S235" s="776"/>
      <c r="T235" s="777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1"/>
        <v>4.8</v>
      </c>
      <c r="Z235" s="39">
        <f t="shared" si="46"/>
        <v>1.506E-2</v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4.453333333333334</v>
      </c>
      <c r="BN235" s="75">
        <f t="shared" si="43"/>
        <v>5.3440000000000003</v>
      </c>
      <c r="BO235" s="75">
        <f t="shared" si="44"/>
        <v>1.0683760683760684E-2</v>
      </c>
      <c r="BP235" s="75">
        <f t="shared" si="45"/>
        <v>1.282051282051282E-2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774">
        <v>4680115882942</v>
      </c>
      <c r="E236" s="774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6"/>
      <c r="R236" s="776"/>
      <c r="S236" s="776"/>
      <c r="T236" s="77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774">
        <v>4680115880504</v>
      </c>
      <c r="E237" s="774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6"/>
      <c r="R237" s="776"/>
      <c r="S237" s="776"/>
      <c r="T237" s="777"/>
      <c r="U237" s="37" t="s">
        <v>45</v>
      </c>
      <c r="V237" s="37" t="s">
        <v>45</v>
      </c>
      <c r="W237" s="38" t="s">
        <v>0</v>
      </c>
      <c r="X237" s="56">
        <v>18</v>
      </c>
      <c r="Y237" s="53">
        <f t="shared" si="41"/>
        <v>19.2</v>
      </c>
      <c r="Z237" s="39">
        <f t="shared" si="46"/>
        <v>6.0240000000000002E-2</v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20.040000000000003</v>
      </c>
      <c r="BN237" s="75">
        <f t="shared" si="43"/>
        <v>21.376000000000001</v>
      </c>
      <c r="BO237" s="75">
        <f t="shared" si="44"/>
        <v>4.8076923076923073E-2</v>
      </c>
      <c r="BP237" s="75">
        <f t="shared" si="45"/>
        <v>5.128205128205128E-2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774">
        <v>4680115882164</v>
      </c>
      <c r="E238" s="774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6"/>
      <c r="R238" s="776"/>
      <c r="S238" s="776"/>
      <c r="T238" s="777"/>
      <c r="U238" s="37" t="s">
        <v>45</v>
      </c>
      <c r="V238" s="37" t="s">
        <v>45</v>
      </c>
      <c r="W238" s="38" t="s">
        <v>0</v>
      </c>
      <c r="X238" s="56">
        <v>60</v>
      </c>
      <c r="Y238" s="53">
        <f t="shared" si="41"/>
        <v>60</v>
      </c>
      <c r="Z238" s="39">
        <f t="shared" si="46"/>
        <v>0.18825</v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66.95</v>
      </c>
      <c r="BN238" s="75">
        <f t="shared" si="43"/>
        <v>66.95</v>
      </c>
      <c r="BO238" s="75">
        <f t="shared" si="44"/>
        <v>0.16025641025641024</v>
      </c>
      <c r="BP238" s="75">
        <f t="shared" si="45"/>
        <v>0.16025641025641024</v>
      </c>
    </row>
    <row r="239" spans="1:68" x14ac:dyDescent="0.2">
      <c r="A239" s="771"/>
      <c r="B239" s="771"/>
      <c r="C239" s="771"/>
      <c r="D239" s="771"/>
      <c r="E239" s="771"/>
      <c r="F239" s="771"/>
      <c r="G239" s="771"/>
      <c r="H239" s="771"/>
      <c r="I239" s="771"/>
      <c r="J239" s="771"/>
      <c r="K239" s="771"/>
      <c r="L239" s="771"/>
      <c r="M239" s="771"/>
      <c r="N239" s="771"/>
      <c r="O239" s="772"/>
      <c r="P239" s="768" t="s">
        <v>40</v>
      </c>
      <c r="Q239" s="769"/>
      <c r="R239" s="769"/>
      <c r="S239" s="769"/>
      <c r="T239" s="769"/>
      <c r="U239" s="769"/>
      <c r="V239" s="770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179.25541146805514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181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2.8418100000000002</v>
      </c>
      <c r="AA239" s="64"/>
      <c r="AB239" s="64"/>
      <c r="AC239" s="64"/>
    </row>
    <row r="240" spans="1:68" x14ac:dyDescent="0.2">
      <c r="A240" s="771"/>
      <c r="B240" s="771"/>
      <c r="C240" s="771"/>
      <c r="D240" s="771"/>
      <c r="E240" s="771"/>
      <c r="F240" s="771"/>
      <c r="G240" s="771"/>
      <c r="H240" s="771"/>
      <c r="I240" s="771"/>
      <c r="J240" s="771"/>
      <c r="K240" s="771"/>
      <c r="L240" s="771"/>
      <c r="M240" s="771"/>
      <c r="N240" s="771"/>
      <c r="O240" s="772"/>
      <c r="P240" s="768" t="s">
        <v>40</v>
      </c>
      <c r="Q240" s="769"/>
      <c r="R240" s="769"/>
      <c r="S240" s="769"/>
      <c r="T240" s="769"/>
      <c r="U240" s="769"/>
      <c r="V240" s="770"/>
      <c r="W240" s="40" t="s">
        <v>0</v>
      </c>
      <c r="X240" s="41">
        <f>IFERROR(SUM(X228:X238),"0")</f>
        <v>1032</v>
      </c>
      <c r="Y240" s="41">
        <f>IFERROR(SUM(Y228:Y238),"0")</f>
        <v>1039.5</v>
      </c>
      <c r="Z240" s="40"/>
      <c r="AA240" s="64"/>
      <c r="AB240" s="64"/>
      <c r="AC240" s="64"/>
    </row>
    <row r="241" spans="1:68" ht="14.25" customHeight="1" x14ac:dyDescent="0.25">
      <c r="A241" s="773" t="s">
        <v>225</v>
      </c>
      <c r="B241" s="773"/>
      <c r="C241" s="773"/>
      <c r="D241" s="773"/>
      <c r="E241" s="773"/>
      <c r="F241" s="773"/>
      <c r="G241" s="773"/>
      <c r="H241" s="773"/>
      <c r="I241" s="773"/>
      <c r="J241" s="773"/>
      <c r="K241" s="773"/>
      <c r="L241" s="773"/>
      <c r="M241" s="773"/>
      <c r="N241" s="773"/>
      <c r="O241" s="773"/>
      <c r="P241" s="773"/>
      <c r="Q241" s="773"/>
      <c r="R241" s="773"/>
      <c r="S241" s="773"/>
      <c r="T241" s="773"/>
      <c r="U241" s="773"/>
      <c r="V241" s="773"/>
      <c r="W241" s="773"/>
      <c r="X241" s="773"/>
      <c r="Y241" s="773"/>
      <c r="Z241" s="773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774">
        <v>4680115882874</v>
      </c>
      <c r="E242" s="77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6"/>
      <c r="R242" s="776"/>
      <c r="S242" s="776"/>
      <c r="T242" s="777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774">
        <v>4680115882874</v>
      </c>
      <c r="E243" s="77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6"/>
      <c r="R243" s="776"/>
      <c r="S243" s="776"/>
      <c r="T243" s="777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774">
        <v>4680115884434</v>
      </c>
      <c r="E244" s="774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6"/>
      <c r="R244" s="776"/>
      <c r="S244" s="776"/>
      <c r="T244" s="777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774">
        <v>4680115880818</v>
      </c>
      <c r="E245" s="774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6"/>
      <c r="R245" s="776"/>
      <c r="S245" s="776"/>
      <c r="T245" s="777"/>
      <c r="U245" s="37" t="s">
        <v>45</v>
      </c>
      <c r="V245" s="37" t="s">
        <v>45</v>
      </c>
      <c r="W245" s="38" t="s">
        <v>0</v>
      </c>
      <c r="X245" s="56">
        <v>100</v>
      </c>
      <c r="Y245" s="53">
        <f>IFERROR(IF(X245="",0,CEILING((X245/$H245),1)*$H245),"")</f>
        <v>100.8</v>
      </c>
      <c r="Z245" s="39">
        <f>IFERROR(IF(Y245=0,"",ROUNDUP(Y245/H245,0)*0.00753),"")</f>
        <v>0.31625999999999999</v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111.33333333333333</v>
      </c>
      <c r="BN245" s="75">
        <f>IFERROR(Y245*I245/H245,"0")</f>
        <v>112.224</v>
      </c>
      <c r="BO245" s="75">
        <f>IFERROR(1/J245*(X245/H245),"0")</f>
        <v>0.26709401709401709</v>
      </c>
      <c r="BP245" s="75">
        <f>IFERROR(1/J245*(Y245/H245),"0")</f>
        <v>0.26923076923076922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774">
        <v>4680115880801</v>
      </c>
      <c r="E246" s="774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6"/>
      <c r="R246" s="776"/>
      <c r="S246" s="776"/>
      <c r="T246" s="777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771"/>
      <c r="B247" s="771"/>
      <c r="C247" s="771"/>
      <c r="D247" s="771"/>
      <c r="E247" s="771"/>
      <c r="F247" s="771"/>
      <c r="G247" s="771"/>
      <c r="H247" s="771"/>
      <c r="I247" s="771"/>
      <c r="J247" s="771"/>
      <c r="K247" s="771"/>
      <c r="L247" s="771"/>
      <c r="M247" s="771"/>
      <c r="N247" s="771"/>
      <c r="O247" s="772"/>
      <c r="P247" s="768" t="s">
        <v>40</v>
      </c>
      <c r="Q247" s="769"/>
      <c r="R247" s="769"/>
      <c r="S247" s="769"/>
      <c r="T247" s="769"/>
      <c r="U247" s="769"/>
      <c r="V247" s="770"/>
      <c r="W247" s="40" t="s">
        <v>39</v>
      </c>
      <c r="X247" s="41">
        <f>IFERROR(X242/H242,"0")+IFERROR(X243/H243,"0")+IFERROR(X244/H244,"0")+IFERROR(X245/H245,"0")+IFERROR(X246/H246,"0")</f>
        <v>41.666666666666671</v>
      </c>
      <c r="Y247" s="41">
        <f>IFERROR(Y242/H242,"0")+IFERROR(Y243/H243,"0")+IFERROR(Y244/H244,"0")+IFERROR(Y245/H245,"0")+IFERROR(Y246/H246,"0")</f>
        <v>42</v>
      </c>
      <c r="Z247" s="41">
        <f>IFERROR(IF(Z242="",0,Z242),"0")+IFERROR(IF(Z243="",0,Z243),"0")+IFERROR(IF(Z244="",0,Z244),"0")+IFERROR(IF(Z245="",0,Z245),"0")+IFERROR(IF(Z246="",0,Z246),"0")</f>
        <v>0.31625999999999999</v>
      </c>
      <c r="AA247" s="64"/>
      <c r="AB247" s="64"/>
      <c r="AC247" s="64"/>
    </row>
    <row r="248" spans="1:68" x14ac:dyDescent="0.2">
      <c r="A248" s="771"/>
      <c r="B248" s="771"/>
      <c r="C248" s="771"/>
      <c r="D248" s="771"/>
      <c r="E248" s="771"/>
      <c r="F248" s="771"/>
      <c r="G248" s="771"/>
      <c r="H248" s="771"/>
      <c r="I248" s="771"/>
      <c r="J248" s="771"/>
      <c r="K248" s="771"/>
      <c r="L248" s="771"/>
      <c r="M248" s="771"/>
      <c r="N248" s="771"/>
      <c r="O248" s="772"/>
      <c r="P248" s="768" t="s">
        <v>40</v>
      </c>
      <c r="Q248" s="769"/>
      <c r="R248" s="769"/>
      <c r="S248" s="769"/>
      <c r="T248" s="769"/>
      <c r="U248" s="769"/>
      <c r="V248" s="770"/>
      <c r="W248" s="40" t="s">
        <v>0</v>
      </c>
      <c r="X248" s="41">
        <f>IFERROR(SUM(X242:X246),"0")</f>
        <v>100</v>
      </c>
      <c r="Y248" s="41">
        <f>IFERROR(SUM(Y242:Y246),"0")</f>
        <v>100.8</v>
      </c>
      <c r="Z248" s="40"/>
      <c r="AA248" s="64"/>
      <c r="AB248" s="64"/>
      <c r="AC248" s="64"/>
    </row>
    <row r="249" spans="1:68" ht="16.5" customHeight="1" x14ac:dyDescent="0.25">
      <c r="A249" s="783" t="s">
        <v>444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62"/>
      <c r="AB249" s="62"/>
      <c r="AC249" s="62"/>
    </row>
    <row r="250" spans="1:68" ht="14.25" customHeight="1" x14ac:dyDescent="0.25">
      <c r="A250" s="773" t="s">
        <v>125</v>
      </c>
      <c r="B250" s="773"/>
      <c r="C250" s="773"/>
      <c r="D250" s="773"/>
      <c r="E250" s="773"/>
      <c r="F250" s="773"/>
      <c r="G250" s="773"/>
      <c r="H250" s="773"/>
      <c r="I250" s="773"/>
      <c r="J250" s="773"/>
      <c r="K250" s="773"/>
      <c r="L250" s="773"/>
      <c r="M250" s="773"/>
      <c r="N250" s="773"/>
      <c r="O250" s="773"/>
      <c r="P250" s="773"/>
      <c r="Q250" s="773"/>
      <c r="R250" s="773"/>
      <c r="S250" s="773"/>
      <c r="T250" s="773"/>
      <c r="U250" s="773"/>
      <c r="V250" s="773"/>
      <c r="W250" s="773"/>
      <c r="X250" s="773"/>
      <c r="Y250" s="773"/>
      <c r="Z250" s="773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774">
        <v>4680115884274</v>
      </c>
      <c r="E251" s="774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6"/>
      <c r="R251" s="776"/>
      <c r="S251" s="776"/>
      <c r="T251" s="77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774">
        <v>4680115884274</v>
      </c>
      <c r="E252" s="774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6"/>
      <c r="R252" s="776"/>
      <c r="S252" s="776"/>
      <c r="T252" s="77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774">
        <v>4680115884298</v>
      </c>
      <c r="E253" s="774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6"/>
      <c r="R253" s="776"/>
      <c r="S253" s="776"/>
      <c r="T253" s="77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774">
        <v>4680115884250</v>
      </c>
      <c r="E254" s="774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6"/>
      <c r="R254" s="776"/>
      <c r="S254" s="776"/>
      <c r="T254" s="77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774">
        <v>4680115884250</v>
      </c>
      <c r="E255" s="774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6"/>
      <c r="R255" s="776"/>
      <c r="S255" s="776"/>
      <c r="T255" s="77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774">
        <v>4680115884281</v>
      </c>
      <c r="E256" s="774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6"/>
      <c r="R256" s="776"/>
      <c r="S256" s="776"/>
      <c r="T256" s="77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774">
        <v>4680115884199</v>
      </c>
      <c r="E257" s="774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6"/>
      <c r="R257" s="776"/>
      <c r="S257" s="776"/>
      <c r="T257" s="77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774">
        <v>4680115884267</v>
      </c>
      <c r="E258" s="774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6"/>
      <c r="R258" s="776"/>
      <c r="S258" s="776"/>
      <c r="T258" s="77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771"/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2"/>
      <c r="P259" s="768" t="s">
        <v>40</v>
      </c>
      <c r="Q259" s="769"/>
      <c r="R259" s="769"/>
      <c r="S259" s="769"/>
      <c r="T259" s="769"/>
      <c r="U259" s="769"/>
      <c r="V259" s="770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771"/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2"/>
      <c r="P260" s="768" t="s">
        <v>40</v>
      </c>
      <c r="Q260" s="769"/>
      <c r="R260" s="769"/>
      <c r="S260" s="769"/>
      <c r="T260" s="769"/>
      <c r="U260" s="769"/>
      <c r="V260" s="770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783" t="s">
        <v>464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62"/>
      <c r="AB261" s="62"/>
      <c r="AC261" s="62"/>
    </row>
    <row r="262" spans="1:68" ht="14.25" customHeight="1" x14ac:dyDescent="0.25">
      <c r="A262" s="773" t="s">
        <v>125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774">
        <v>4680115884137</v>
      </c>
      <c r="E263" s="774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6"/>
      <c r="R263" s="776"/>
      <c r="S263" s="776"/>
      <c r="T263" s="77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774">
        <v>4680115884137</v>
      </c>
      <c r="E264" s="774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6"/>
      <c r="R264" s="776"/>
      <c r="S264" s="776"/>
      <c r="T264" s="77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774">
        <v>4680115884236</v>
      </c>
      <c r="E265" s="774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6"/>
      <c r="R265" s="776"/>
      <c r="S265" s="776"/>
      <c r="T265" s="77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774">
        <v>4680115884175</v>
      </c>
      <c r="E266" s="774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6"/>
      <c r="R266" s="776"/>
      <c r="S266" s="776"/>
      <c r="T266" s="77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774">
        <v>4680115884175</v>
      </c>
      <c r="E267" s="774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5" t="s">
        <v>476</v>
      </c>
      <c r="Q267" s="776"/>
      <c r="R267" s="776"/>
      <c r="S267" s="776"/>
      <c r="T267" s="77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774">
        <v>4680115884144</v>
      </c>
      <c r="E268" s="774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6"/>
      <c r="R268" s="776"/>
      <c r="S268" s="776"/>
      <c r="T268" s="77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774">
        <v>4680115885288</v>
      </c>
      <c r="E269" s="77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6"/>
      <c r="R269" s="776"/>
      <c r="S269" s="776"/>
      <c r="T269" s="77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774">
        <v>4680115884182</v>
      </c>
      <c r="E270" s="774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6"/>
      <c r="R270" s="776"/>
      <c r="S270" s="776"/>
      <c r="T270" s="77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774">
        <v>4680115884205</v>
      </c>
      <c r="E271" s="774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6"/>
      <c r="R271" s="776"/>
      <c r="S271" s="776"/>
      <c r="T271" s="777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771"/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2"/>
      <c r="P272" s="768" t="s">
        <v>40</v>
      </c>
      <c r="Q272" s="769"/>
      <c r="R272" s="769"/>
      <c r="S272" s="769"/>
      <c r="T272" s="769"/>
      <c r="U272" s="769"/>
      <c r="V272" s="770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71"/>
      <c r="B273" s="771"/>
      <c r="C273" s="771"/>
      <c r="D273" s="771"/>
      <c r="E273" s="771"/>
      <c r="F273" s="771"/>
      <c r="G273" s="771"/>
      <c r="H273" s="771"/>
      <c r="I273" s="771"/>
      <c r="J273" s="771"/>
      <c r="K273" s="771"/>
      <c r="L273" s="771"/>
      <c r="M273" s="771"/>
      <c r="N273" s="771"/>
      <c r="O273" s="772"/>
      <c r="P273" s="768" t="s">
        <v>40</v>
      </c>
      <c r="Q273" s="769"/>
      <c r="R273" s="769"/>
      <c r="S273" s="769"/>
      <c r="T273" s="769"/>
      <c r="U273" s="769"/>
      <c r="V273" s="770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773" t="s">
        <v>179</v>
      </c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3"/>
      <c r="P274" s="773"/>
      <c r="Q274" s="773"/>
      <c r="R274" s="773"/>
      <c r="S274" s="773"/>
      <c r="T274" s="773"/>
      <c r="U274" s="773"/>
      <c r="V274" s="773"/>
      <c r="W274" s="773"/>
      <c r="X274" s="773"/>
      <c r="Y274" s="773"/>
      <c r="Z274" s="773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774">
        <v>4680115885721</v>
      </c>
      <c r="E275" s="774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77" t="s">
        <v>488</v>
      </c>
      <c r="Q275" s="776"/>
      <c r="R275" s="776"/>
      <c r="S275" s="776"/>
      <c r="T275" s="77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771"/>
      <c r="B276" s="771"/>
      <c r="C276" s="771"/>
      <c r="D276" s="771"/>
      <c r="E276" s="771"/>
      <c r="F276" s="771"/>
      <c r="G276" s="771"/>
      <c r="H276" s="771"/>
      <c r="I276" s="771"/>
      <c r="J276" s="771"/>
      <c r="K276" s="771"/>
      <c r="L276" s="771"/>
      <c r="M276" s="771"/>
      <c r="N276" s="771"/>
      <c r="O276" s="772"/>
      <c r="P276" s="768" t="s">
        <v>40</v>
      </c>
      <c r="Q276" s="769"/>
      <c r="R276" s="769"/>
      <c r="S276" s="769"/>
      <c r="T276" s="769"/>
      <c r="U276" s="769"/>
      <c r="V276" s="770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771"/>
      <c r="B277" s="771"/>
      <c r="C277" s="771"/>
      <c r="D277" s="771"/>
      <c r="E277" s="771"/>
      <c r="F277" s="771"/>
      <c r="G277" s="771"/>
      <c r="H277" s="771"/>
      <c r="I277" s="771"/>
      <c r="J277" s="771"/>
      <c r="K277" s="771"/>
      <c r="L277" s="771"/>
      <c r="M277" s="771"/>
      <c r="N277" s="771"/>
      <c r="O277" s="772"/>
      <c r="P277" s="768" t="s">
        <v>40</v>
      </c>
      <c r="Q277" s="769"/>
      <c r="R277" s="769"/>
      <c r="S277" s="769"/>
      <c r="T277" s="769"/>
      <c r="U277" s="769"/>
      <c r="V277" s="770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783" t="s">
        <v>490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62"/>
      <c r="AB278" s="62"/>
      <c r="AC278" s="62"/>
    </row>
    <row r="279" spans="1:68" ht="14.25" customHeight="1" x14ac:dyDescent="0.25">
      <c r="A279" s="773" t="s">
        <v>125</v>
      </c>
      <c r="B279" s="773"/>
      <c r="C279" s="773"/>
      <c r="D279" s="773"/>
      <c r="E279" s="773"/>
      <c r="F279" s="773"/>
      <c r="G279" s="773"/>
      <c r="H279" s="773"/>
      <c r="I279" s="773"/>
      <c r="J279" s="773"/>
      <c r="K279" s="773"/>
      <c r="L279" s="773"/>
      <c r="M279" s="773"/>
      <c r="N279" s="773"/>
      <c r="O279" s="773"/>
      <c r="P279" s="773"/>
      <c r="Q279" s="773"/>
      <c r="R279" s="773"/>
      <c r="S279" s="773"/>
      <c r="T279" s="773"/>
      <c r="U279" s="773"/>
      <c r="V279" s="773"/>
      <c r="W279" s="773"/>
      <c r="X279" s="773"/>
      <c r="Y279" s="773"/>
      <c r="Z279" s="773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774">
        <v>4607091387452</v>
      </c>
      <c r="E280" s="774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6"/>
      <c r="R280" s="776"/>
      <c r="S280" s="776"/>
      <c r="T280" s="77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774">
        <v>4680115885837</v>
      </c>
      <c r="E281" s="774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6"/>
      <c r="R281" s="776"/>
      <c r="S281" s="776"/>
      <c r="T281" s="77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774">
        <v>4680115885806</v>
      </c>
      <c r="E282" s="774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80" t="s">
        <v>499</v>
      </c>
      <c r="Q282" s="776"/>
      <c r="R282" s="776"/>
      <c r="S282" s="776"/>
      <c r="T282" s="777"/>
      <c r="U282" s="37" t="s">
        <v>45</v>
      </c>
      <c r="V282" s="37" t="s">
        <v>45</v>
      </c>
      <c r="W282" s="38" t="s">
        <v>0</v>
      </c>
      <c r="X282" s="56">
        <v>10</v>
      </c>
      <c r="Y282" s="53">
        <f t="shared" si="57"/>
        <v>10.8</v>
      </c>
      <c r="Z282" s="39">
        <f>IFERROR(IF(Y282=0,"",ROUNDUP(Y282/H282,0)*0.02039),"")</f>
        <v>2.0389999999999998E-2</v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10.444444444444443</v>
      </c>
      <c r="BN282" s="75">
        <f t="shared" si="59"/>
        <v>11.28</v>
      </c>
      <c r="BO282" s="75">
        <f t="shared" si="60"/>
        <v>1.9290123456790119E-2</v>
      </c>
      <c r="BP282" s="75">
        <f t="shared" si="61"/>
        <v>2.0833333333333332E-2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774">
        <v>4680115885806</v>
      </c>
      <c r="E283" s="774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6"/>
      <c r="R283" s="776"/>
      <c r="S283" s="776"/>
      <c r="T283" s="777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774">
        <v>4607091385984</v>
      </c>
      <c r="E284" s="774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6"/>
      <c r="R284" s="776"/>
      <c r="S284" s="776"/>
      <c r="T284" s="77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774">
        <v>4680115885851</v>
      </c>
      <c r="E285" s="774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6"/>
      <c r="R285" s="776"/>
      <c r="S285" s="776"/>
      <c r="T285" s="77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774">
        <v>4607091387469</v>
      </c>
      <c r="E286" s="774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6"/>
      <c r="R286" s="776"/>
      <c r="S286" s="776"/>
      <c r="T286" s="77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774">
        <v>4680115885844</v>
      </c>
      <c r="E287" s="774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6"/>
      <c r="R287" s="776"/>
      <c r="S287" s="776"/>
      <c r="T287" s="77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774">
        <v>4607091387438</v>
      </c>
      <c r="E288" s="774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6"/>
      <c r="R288" s="776"/>
      <c r="S288" s="776"/>
      <c r="T288" s="777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774">
        <v>4680115885820</v>
      </c>
      <c r="E289" s="774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6"/>
      <c r="R289" s="776"/>
      <c r="S289" s="776"/>
      <c r="T289" s="777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771"/>
      <c r="B290" s="771"/>
      <c r="C290" s="771"/>
      <c r="D290" s="771"/>
      <c r="E290" s="771"/>
      <c r="F290" s="771"/>
      <c r="G290" s="771"/>
      <c r="H290" s="771"/>
      <c r="I290" s="771"/>
      <c r="J290" s="771"/>
      <c r="K290" s="771"/>
      <c r="L290" s="771"/>
      <c r="M290" s="771"/>
      <c r="N290" s="771"/>
      <c r="O290" s="772"/>
      <c r="P290" s="768" t="s">
        <v>40</v>
      </c>
      <c r="Q290" s="769"/>
      <c r="R290" s="769"/>
      <c r="S290" s="769"/>
      <c r="T290" s="769"/>
      <c r="U290" s="769"/>
      <c r="V290" s="770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0.92592592592592582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1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2.0389999999999998E-2</v>
      </c>
      <c r="AA290" s="64"/>
      <c r="AB290" s="64"/>
      <c r="AC290" s="64"/>
    </row>
    <row r="291" spans="1:68" x14ac:dyDescent="0.2">
      <c r="A291" s="771"/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2"/>
      <c r="P291" s="768" t="s">
        <v>40</v>
      </c>
      <c r="Q291" s="769"/>
      <c r="R291" s="769"/>
      <c r="S291" s="769"/>
      <c r="T291" s="769"/>
      <c r="U291" s="769"/>
      <c r="V291" s="770"/>
      <c r="W291" s="40" t="s">
        <v>0</v>
      </c>
      <c r="X291" s="41">
        <f>IFERROR(SUM(X280:X289),"0")</f>
        <v>10</v>
      </c>
      <c r="Y291" s="41">
        <f>IFERROR(SUM(Y280:Y289),"0")</f>
        <v>10.8</v>
      </c>
      <c r="Z291" s="40"/>
      <c r="AA291" s="64"/>
      <c r="AB291" s="64"/>
      <c r="AC291" s="64"/>
    </row>
    <row r="292" spans="1:68" ht="16.5" customHeight="1" x14ac:dyDescent="0.25">
      <c r="A292" s="783" t="s">
        <v>519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62"/>
      <c r="AB292" s="62"/>
      <c r="AC292" s="62"/>
    </row>
    <row r="293" spans="1:68" ht="14.25" customHeight="1" x14ac:dyDescent="0.25">
      <c r="A293" s="773" t="s">
        <v>125</v>
      </c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3"/>
      <c r="P293" s="773"/>
      <c r="Q293" s="773"/>
      <c r="R293" s="773"/>
      <c r="S293" s="773"/>
      <c r="T293" s="773"/>
      <c r="U293" s="773"/>
      <c r="V293" s="773"/>
      <c r="W293" s="773"/>
      <c r="X293" s="773"/>
      <c r="Y293" s="773"/>
      <c r="Z293" s="773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774">
        <v>4680115885707</v>
      </c>
      <c r="E294" s="774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9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6"/>
      <c r="R294" s="776"/>
      <c r="S294" s="776"/>
      <c r="T294" s="77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71"/>
      <c r="B295" s="771"/>
      <c r="C295" s="771"/>
      <c r="D295" s="771"/>
      <c r="E295" s="771"/>
      <c r="F295" s="771"/>
      <c r="G295" s="771"/>
      <c r="H295" s="771"/>
      <c r="I295" s="771"/>
      <c r="J295" s="771"/>
      <c r="K295" s="771"/>
      <c r="L295" s="771"/>
      <c r="M295" s="771"/>
      <c r="N295" s="771"/>
      <c r="O295" s="772"/>
      <c r="P295" s="768" t="s">
        <v>40</v>
      </c>
      <c r="Q295" s="769"/>
      <c r="R295" s="769"/>
      <c r="S295" s="769"/>
      <c r="T295" s="769"/>
      <c r="U295" s="769"/>
      <c r="V295" s="770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771"/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2"/>
      <c r="P296" s="768" t="s">
        <v>40</v>
      </c>
      <c r="Q296" s="769"/>
      <c r="R296" s="769"/>
      <c r="S296" s="769"/>
      <c r="T296" s="769"/>
      <c r="U296" s="769"/>
      <c r="V296" s="770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783" t="s">
        <v>522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62"/>
      <c r="AB297" s="62"/>
      <c r="AC297" s="62"/>
    </row>
    <row r="298" spans="1:68" ht="14.25" customHeight="1" x14ac:dyDescent="0.25">
      <c r="A298" s="773" t="s">
        <v>125</v>
      </c>
      <c r="B298" s="773"/>
      <c r="C298" s="773"/>
      <c r="D298" s="773"/>
      <c r="E298" s="773"/>
      <c r="F298" s="773"/>
      <c r="G298" s="773"/>
      <c r="H298" s="773"/>
      <c r="I298" s="773"/>
      <c r="J298" s="773"/>
      <c r="K298" s="773"/>
      <c r="L298" s="773"/>
      <c r="M298" s="773"/>
      <c r="N298" s="773"/>
      <c r="O298" s="773"/>
      <c r="P298" s="773"/>
      <c r="Q298" s="773"/>
      <c r="R298" s="773"/>
      <c r="S298" s="773"/>
      <c r="T298" s="773"/>
      <c r="U298" s="773"/>
      <c r="V298" s="773"/>
      <c r="W298" s="773"/>
      <c r="X298" s="773"/>
      <c r="Y298" s="773"/>
      <c r="Z298" s="773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774">
        <v>4607091383423</v>
      </c>
      <c r="E299" s="774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9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6"/>
      <c r="R299" s="776"/>
      <c r="S299" s="776"/>
      <c r="T299" s="77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774">
        <v>4680115885691</v>
      </c>
      <c r="E300" s="774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9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6"/>
      <c r="R300" s="776"/>
      <c r="S300" s="776"/>
      <c r="T300" s="777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774">
        <v>4680115885660</v>
      </c>
      <c r="E301" s="774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6"/>
      <c r="R301" s="776"/>
      <c r="S301" s="776"/>
      <c r="T301" s="777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71"/>
      <c r="B302" s="771"/>
      <c r="C302" s="771"/>
      <c r="D302" s="771"/>
      <c r="E302" s="771"/>
      <c r="F302" s="771"/>
      <c r="G302" s="771"/>
      <c r="H302" s="771"/>
      <c r="I302" s="771"/>
      <c r="J302" s="771"/>
      <c r="K302" s="771"/>
      <c r="L302" s="771"/>
      <c r="M302" s="771"/>
      <c r="N302" s="771"/>
      <c r="O302" s="772"/>
      <c r="P302" s="768" t="s">
        <v>40</v>
      </c>
      <c r="Q302" s="769"/>
      <c r="R302" s="769"/>
      <c r="S302" s="769"/>
      <c r="T302" s="769"/>
      <c r="U302" s="769"/>
      <c r="V302" s="770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71"/>
      <c r="B303" s="771"/>
      <c r="C303" s="771"/>
      <c r="D303" s="771"/>
      <c r="E303" s="771"/>
      <c r="F303" s="771"/>
      <c r="G303" s="771"/>
      <c r="H303" s="771"/>
      <c r="I303" s="771"/>
      <c r="J303" s="771"/>
      <c r="K303" s="771"/>
      <c r="L303" s="771"/>
      <c r="M303" s="771"/>
      <c r="N303" s="771"/>
      <c r="O303" s="772"/>
      <c r="P303" s="768" t="s">
        <v>40</v>
      </c>
      <c r="Q303" s="769"/>
      <c r="R303" s="769"/>
      <c r="S303" s="769"/>
      <c r="T303" s="769"/>
      <c r="U303" s="769"/>
      <c r="V303" s="770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783" t="s">
        <v>531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62"/>
      <c r="AB304" s="62"/>
      <c r="AC304" s="62"/>
    </row>
    <row r="305" spans="1:68" ht="14.25" customHeight="1" x14ac:dyDescent="0.25">
      <c r="A305" s="773" t="s">
        <v>84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774">
        <v>4680115881556</v>
      </c>
      <c r="E306" s="774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9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6"/>
      <c r="R306" s="776"/>
      <c r="S306" s="776"/>
      <c r="T306" s="77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774">
        <v>4680115881037</v>
      </c>
      <c r="E307" s="774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9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6"/>
      <c r="R307" s="776"/>
      <c r="S307" s="776"/>
      <c r="T307" s="77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774">
        <v>4680115886186</v>
      </c>
      <c r="E308" s="774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962" t="s">
        <v>540</v>
      </c>
      <c r="Q308" s="776"/>
      <c r="R308" s="776"/>
      <c r="S308" s="776"/>
      <c r="T308" s="77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774">
        <v>4680115881228</v>
      </c>
      <c r="E309" s="774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6"/>
      <c r="R309" s="776"/>
      <c r="S309" s="776"/>
      <c r="T309" s="77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774">
        <v>4680115881211</v>
      </c>
      <c r="E310" s="774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9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6"/>
      <c r="R310" s="776"/>
      <c r="S310" s="776"/>
      <c r="T310" s="777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774">
        <v>4680115881020</v>
      </c>
      <c r="E311" s="774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9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6"/>
      <c r="R311" s="776"/>
      <c r="S311" s="776"/>
      <c r="T311" s="777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771"/>
      <c r="B312" s="771"/>
      <c r="C312" s="771"/>
      <c r="D312" s="771"/>
      <c r="E312" s="771"/>
      <c r="F312" s="771"/>
      <c r="G312" s="771"/>
      <c r="H312" s="771"/>
      <c r="I312" s="771"/>
      <c r="J312" s="771"/>
      <c r="K312" s="771"/>
      <c r="L312" s="771"/>
      <c r="M312" s="771"/>
      <c r="N312" s="771"/>
      <c r="O312" s="772"/>
      <c r="P312" s="768" t="s">
        <v>40</v>
      </c>
      <c r="Q312" s="769"/>
      <c r="R312" s="769"/>
      <c r="S312" s="769"/>
      <c r="T312" s="769"/>
      <c r="U312" s="769"/>
      <c r="V312" s="770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771"/>
      <c r="B313" s="771"/>
      <c r="C313" s="771"/>
      <c r="D313" s="771"/>
      <c r="E313" s="771"/>
      <c r="F313" s="771"/>
      <c r="G313" s="771"/>
      <c r="H313" s="771"/>
      <c r="I313" s="771"/>
      <c r="J313" s="771"/>
      <c r="K313" s="771"/>
      <c r="L313" s="771"/>
      <c r="M313" s="771"/>
      <c r="N313" s="771"/>
      <c r="O313" s="772"/>
      <c r="P313" s="768" t="s">
        <v>40</v>
      </c>
      <c r="Q313" s="769"/>
      <c r="R313" s="769"/>
      <c r="S313" s="769"/>
      <c r="T313" s="769"/>
      <c r="U313" s="769"/>
      <c r="V313" s="770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783" t="s">
        <v>549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62"/>
      <c r="AB314" s="62"/>
      <c r="AC314" s="62"/>
    </row>
    <row r="315" spans="1:68" ht="14.25" customHeight="1" x14ac:dyDescent="0.25">
      <c r="A315" s="773" t="s">
        <v>125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774">
        <v>4607091389296</v>
      </c>
      <c r="E316" s="774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957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6"/>
      <c r="R316" s="776"/>
      <c r="S316" s="776"/>
      <c r="T316" s="77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71"/>
      <c r="B317" s="771"/>
      <c r="C317" s="771"/>
      <c r="D317" s="771"/>
      <c r="E317" s="771"/>
      <c r="F317" s="771"/>
      <c r="G317" s="771"/>
      <c r="H317" s="771"/>
      <c r="I317" s="771"/>
      <c r="J317" s="771"/>
      <c r="K317" s="771"/>
      <c r="L317" s="771"/>
      <c r="M317" s="771"/>
      <c r="N317" s="771"/>
      <c r="O317" s="772"/>
      <c r="P317" s="768" t="s">
        <v>40</v>
      </c>
      <c r="Q317" s="769"/>
      <c r="R317" s="769"/>
      <c r="S317" s="769"/>
      <c r="T317" s="769"/>
      <c r="U317" s="769"/>
      <c r="V317" s="770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71"/>
      <c r="B318" s="771"/>
      <c r="C318" s="771"/>
      <c r="D318" s="771"/>
      <c r="E318" s="771"/>
      <c r="F318" s="771"/>
      <c r="G318" s="771"/>
      <c r="H318" s="771"/>
      <c r="I318" s="771"/>
      <c r="J318" s="771"/>
      <c r="K318" s="771"/>
      <c r="L318" s="771"/>
      <c r="M318" s="771"/>
      <c r="N318" s="771"/>
      <c r="O318" s="772"/>
      <c r="P318" s="768" t="s">
        <v>40</v>
      </c>
      <c r="Q318" s="769"/>
      <c r="R318" s="769"/>
      <c r="S318" s="769"/>
      <c r="T318" s="769"/>
      <c r="U318" s="769"/>
      <c r="V318" s="770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73" t="s">
        <v>78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774">
        <v>4680115880344</v>
      </c>
      <c r="E320" s="774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95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6"/>
      <c r="R320" s="776"/>
      <c r="S320" s="776"/>
      <c r="T320" s="777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771"/>
      <c r="B321" s="771"/>
      <c r="C321" s="771"/>
      <c r="D321" s="771"/>
      <c r="E321" s="771"/>
      <c r="F321" s="771"/>
      <c r="G321" s="771"/>
      <c r="H321" s="771"/>
      <c r="I321" s="771"/>
      <c r="J321" s="771"/>
      <c r="K321" s="771"/>
      <c r="L321" s="771"/>
      <c r="M321" s="771"/>
      <c r="N321" s="771"/>
      <c r="O321" s="772"/>
      <c r="P321" s="768" t="s">
        <v>40</v>
      </c>
      <c r="Q321" s="769"/>
      <c r="R321" s="769"/>
      <c r="S321" s="769"/>
      <c r="T321" s="769"/>
      <c r="U321" s="769"/>
      <c r="V321" s="770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771"/>
      <c r="B322" s="771"/>
      <c r="C322" s="771"/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2"/>
      <c r="P322" s="768" t="s">
        <v>40</v>
      </c>
      <c r="Q322" s="769"/>
      <c r="R322" s="769"/>
      <c r="S322" s="769"/>
      <c r="T322" s="769"/>
      <c r="U322" s="769"/>
      <c r="V322" s="770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773" t="s">
        <v>84</v>
      </c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3"/>
      <c r="P323" s="773"/>
      <c r="Q323" s="773"/>
      <c r="R323" s="773"/>
      <c r="S323" s="773"/>
      <c r="T323" s="773"/>
      <c r="U323" s="773"/>
      <c r="V323" s="773"/>
      <c r="W323" s="773"/>
      <c r="X323" s="773"/>
      <c r="Y323" s="773"/>
      <c r="Z323" s="773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774">
        <v>4680115884618</v>
      </c>
      <c r="E324" s="774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9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6"/>
      <c r="R324" s="776"/>
      <c r="S324" s="776"/>
      <c r="T324" s="777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71"/>
      <c r="B325" s="771"/>
      <c r="C325" s="771"/>
      <c r="D325" s="771"/>
      <c r="E325" s="771"/>
      <c r="F325" s="771"/>
      <c r="G325" s="771"/>
      <c r="H325" s="771"/>
      <c r="I325" s="771"/>
      <c r="J325" s="771"/>
      <c r="K325" s="771"/>
      <c r="L325" s="771"/>
      <c r="M325" s="771"/>
      <c r="N325" s="771"/>
      <c r="O325" s="772"/>
      <c r="P325" s="768" t="s">
        <v>40</v>
      </c>
      <c r="Q325" s="769"/>
      <c r="R325" s="769"/>
      <c r="S325" s="769"/>
      <c r="T325" s="769"/>
      <c r="U325" s="769"/>
      <c r="V325" s="770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71"/>
      <c r="B326" s="771"/>
      <c r="C326" s="771"/>
      <c r="D326" s="771"/>
      <c r="E326" s="771"/>
      <c r="F326" s="771"/>
      <c r="G326" s="771"/>
      <c r="H326" s="771"/>
      <c r="I326" s="771"/>
      <c r="J326" s="771"/>
      <c r="K326" s="771"/>
      <c r="L326" s="771"/>
      <c r="M326" s="771"/>
      <c r="N326" s="771"/>
      <c r="O326" s="772"/>
      <c r="P326" s="768" t="s">
        <v>40</v>
      </c>
      <c r="Q326" s="769"/>
      <c r="R326" s="769"/>
      <c r="S326" s="769"/>
      <c r="T326" s="769"/>
      <c r="U326" s="769"/>
      <c r="V326" s="770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783" t="s">
        <v>559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62"/>
      <c r="AB327" s="62"/>
      <c r="AC327" s="62"/>
    </row>
    <row r="328" spans="1:68" ht="14.25" customHeight="1" x14ac:dyDescent="0.25">
      <c r="A328" s="773" t="s">
        <v>125</v>
      </c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3"/>
      <c r="P328" s="773"/>
      <c r="Q328" s="773"/>
      <c r="R328" s="773"/>
      <c r="S328" s="773"/>
      <c r="T328" s="773"/>
      <c r="U328" s="773"/>
      <c r="V328" s="773"/>
      <c r="W328" s="773"/>
      <c r="X328" s="773"/>
      <c r="Y328" s="773"/>
      <c r="Z328" s="773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774">
        <v>4607091389807</v>
      </c>
      <c r="E329" s="774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9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6"/>
      <c r="R329" s="776"/>
      <c r="S329" s="776"/>
      <c r="T329" s="77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71"/>
      <c r="B330" s="771"/>
      <c r="C330" s="771"/>
      <c r="D330" s="771"/>
      <c r="E330" s="771"/>
      <c r="F330" s="771"/>
      <c r="G330" s="771"/>
      <c r="H330" s="771"/>
      <c r="I330" s="771"/>
      <c r="J330" s="771"/>
      <c r="K330" s="771"/>
      <c r="L330" s="771"/>
      <c r="M330" s="771"/>
      <c r="N330" s="771"/>
      <c r="O330" s="772"/>
      <c r="P330" s="768" t="s">
        <v>40</v>
      </c>
      <c r="Q330" s="769"/>
      <c r="R330" s="769"/>
      <c r="S330" s="769"/>
      <c r="T330" s="769"/>
      <c r="U330" s="769"/>
      <c r="V330" s="770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771"/>
      <c r="B331" s="771"/>
      <c r="C331" s="771"/>
      <c r="D331" s="771"/>
      <c r="E331" s="771"/>
      <c r="F331" s="771"/>
      <c r="G331" s="771"/>
      <c r="H331" s="771"/>
      <c r="I331" s="771"/>
      <c r="J331" s="771"/>
      <c r="K331" s="771"/>
      <c r="L331" s="771"/>
      <c r="M331" s="771"/>
      <c r="N331" s="771"/>
      <c r="O331" s="772"/>
      <c r="P331" s="768" t="s">
        <v>40</v>
      </c>
      <c r="Q331" s="769"/>
      <c r="R331" s="769"/>
      <c r="S331" s="769"/>
      <c r="T331" s="769"/>
      <c r="U331" s="769"/>
      <c r="V331" s="770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773" t="s">
        <v>78</v>
      </c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3"/>
      <c r="P332" s="773"/>
      <c r="Q332" s="773"/>
      <c r="R332" s="773"/>
      <c r="S332" s="773"/>
      <c r="T332" s="773"/>
      <c r="U332" s="773"/>
      <c r="V332" s="773"/>
      <c r="W332" s="773"/>
      <c r="X332" s="773"/>
      <c r="Y332" s="773"/>
      <c r="Z332" s="773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774">
        <v>4680115880481</v>
      </c>
      <c r="E333" s="774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9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6"/>
      <c r="R333" s="776"/>
      <c r="S333" s="776"/>
      <c r="T333" s="777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71"/>
      <c r="B334" s="771"/>
      <c r="C334" s="771"/>
      <c r="D334" s="771"/>
      <c r="E334" s="771"/>
      <c r="F334" s="771"/>
      <c r="G334" s="771"/>
      <c r="H334" s="771"/>
      <c r="I334" s="771"/>
      <c r="J334" s="771"/>
      <c r="K334" s="771"/>
      <c r="L334" s="771"/>
      <c r="M334" s="771"/>
      <c r="N334" s="771"/>
      <c r="O334" s="772"/>
      <c r="P334" s="768" t="s">
        <v>40</v>
      </c>
      <c r="Q334" s="769"/>
      <c r="R334" s="769"/>
      <c r="S334" s="769"/>
      <c r="T334" s="769"/>
      <c r="U334" s="769"/>
      <c r="V334" s="770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71"/>
      <c r="B335" s="771"/>
      <c r="C335" s="771"/>
      <c r="D335" s="771"/>
      <c r="E335" s="771"/>
      <c r="F335" s="771"/>
      <c r="G335" s="771"/>
      <c r="H335" s="771"/>
      <c r="I335" s="771"/>
      <c r="J335" s="771"/>
      <c r="K335" s="771"/>
      <c r="L335" s="771"/>
      <c r="M335" s="771"/>
      <c r="N335" s="771"/>
      <c r="O335" s="772"/>
      <c r="P335" s="768" t="s">
        <v>40</v>
      </c>
      <c r="Q335" s="769"/>
      <c r="R335" s="769"/>
      <c r="S335" s="769"/>
      <c r="T335" s="769"/>
      <c r="U335" s="769"/>
      <c r="V335" s="770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773" t="s">
        <v>84</v>
      </c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3"/>
      <c r="P336" s="773"/>
      <c r="Q336" s="773"/>
      <c r="R336" s="773"/>
      <c r="S336" s="773"/>
      <c r="T336" s="773"/>
      <c r="U336" s="773"/>
      <c r="V336" s="773"/>
      <c r="W336" s="773"/>
      <c r="X336" s="773"/>
      <c r="Y336" s="773"/>
      <c r="Z336" s="773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774">
        <v>4680115880412</v>
      </c>
      <c r="E337" s="774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9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6"/>
      <c r="R337" s="776"/>
      <c r="S337" s="776"/>
      <c r="T337" s="77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774">
        <v>4680115880511</v>
      </c>
      <c r="E338" s="774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9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6"/>
      <c r="R338" s="776"/>
      <c r="S338" s="776"/>
      <c r="T338" s="77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71"/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2"/>
      <c r="P339" s="768" t="s">
        <v>40</v>
      </c>
      <c r="Q339" s="769"/>
      <c r="R339" s="769"/>
      <c r="S339" s="769"/>
      <c r="T339" s="769"/>
      <c r="U339" s="769"/>
      <c r="V339" s="770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771"/>
      <c r="B340" s="771"/>
      <c r="C340" s="771"/>
      <c r="D340" s="771"/>
      <c r="E340" s="771"/>
      <c r="F340" s="771"/>
      <c r="G340" s="771"/>
      <c r="H340" s="771"/>
      <c r="I340" s="771"/>
      <c r="J340" s="771"/>
      <c r="K340" s="771"/>
      <c r="L340" s="771"/>
      <c r="M340" s="771"/>
      <c r="N340" s="771"/>
      <c r="O340" s="772"/>
      <c r="P340" s="768" t="s">
        <v>40</v>
      </c>
      <c r="Q340" s="769"/>
      <c r="R340" s="769"/>
      <c r="S340" s="769"/>
      <c r="T340" s="769"/>
      <c r="U340" s="769"/>
      <c r="V340" s="770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783" t="s">
        <v>572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62"/>
      <c r="AB341" s="62"/>
      <c r="AC341" s="62"/>
    </row>
    <row r="342" spans="1:68" ht="14.25" customHeight="1" x14ac:dyDescent="0.25">
      <c r="A342" s="773" t="s">
        <v>125</v>
      </c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3"/>
      <c r="P342" s="773"/>
      <c r="Q342" s="773"/>
      <c r="R342" s="773"/>
      <c r="S342" s="773"/>
      <c r="T342" s="773"/>
      <c r="U342" s="773"/>
      <c r="V342" s="773"/>
      <c r="W342" s="773"/>
      <c r="X342" s="773"/>
      <c r="Y342" s="773"/>
      <c r="Z342" s="773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774">
        <v>4680115882973</v>
      </c>
      <c r="E343" s="774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9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6"/>
      <c r="R343" s="776"/>
      <c r="S343" s="776"/>
      <c r="T343" s="77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771"/>
      <c r="B344" s="771"/>
      <c r="C344" s="771"/>
      <c r="D344" s="771"/>
      <c r="E344" s="771"/>
      <c r="F344" s="771"/>
      <c r="G344" s="771"/>
      <c r="H344" s="771"/>
      <c r="I344" s="771"/>
      <c r="J344" s="771"/>
      <c r="K344" s="771"/>
      <c r="L344" s="771"/>
      <c r="M344" s="771"/>
      <c r="N344" s="771"/>
      <c r="O344" s="772"/>
      <c r="P344" s="768" t="s">
        <v>40</v>
      </c>
      <c r="Q344" s="769"/>
      <c r="R344" s="769"/>
      <c r="S344" s="769"/>
      <c r="T344" s="769"/>
      <c r="U344" s="769"/>
      <c r="V344" s="770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771"/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2"/>
      <c r="P345" s="768" t="s">
        <v>40</v>
      </c>
      <c r="Q345" s="769"/>
      <c r="R345" s="769"/>
      <c r="S345" s="769"/>
      <c r="T345" s="769"/>
      <c r="U345" s="769"/>
      <c r="V345" s="770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773" t="s">
        <v>78</v>
      </c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3"/>
      <c r="P346" s="773"/>
      <c r="Q346" s="773"/>
      <c r="R346" s="773"/>
      <c r="S346" s="773"/>
      <c r="T346" s="773"/>
      <c r="U346" s="773"/>
      <c r="V346" s="773"/>
      <c r="W346" s="773"/>
      <c r="X346" s="773"/>
      <c r="Y346" s="773"/>
      <c r="Z346" s="773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774">
        <v>4607091389845</v>
      </c>
      <c r="E347" s="774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5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6"/>
      <c r="R347" s="776"/>
      <c r="S347" s="776"/>
      <c r="T347" s="77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774">
        <v>4680115882881</v>
      </c>
      <c r="E348" s="774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6"/>
      <c r="R348" s="776"/>
      <c r="S348" s="776"/>
      <c r="T348" s="777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771"/>
      <c r="B349" s="771"/>
      <c r="C349" s="771"/>
      <c r="D349" s="771"/>
      <c r="E349" s="771"/>
      <c r="F349" s="771"/>
      <c r="G349" s="771"/>
      <c r="H349" s="771"/>
      <c r="I349" s="771"/>
      <c r="J349" s="771"/>
      <c r="K349" s="771"/>
      <c r="L349" s="771"/>
      <c r="M349" s="771"/>
      <c r="N349" s="771"/>
      <c r="O349" s="772"/>
      <c r="P349" s="768" t="s">
        <v>40</v>
      </c>
      <c r="Q349" s="769"/>
      <c r="R349" s="769"/>
      <c r="S349" s="769"/>
      <c r="T349" s="769"/>
      <c r="U349" s="769"/>
      <c r="V349" s="770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771"/>
      <c r="B350" s="771"/>
      <c r="C350" s="771"/>
      <c r="D350" s="771"/>
      <c r="E350" s="771"/>
      <c r="F350" s="771"/>
      <c r="G350" s="771"/>
      <c r="H350" s="771"/>
      <c r="I350" s="771"/>
      <c r="J350" s="771"/>
      <c r="K350" s="771"/>
      <c r="L350" s="771"/>
      <c r="M350" s="771"/>
      <c r="N350" s="771"/>
      <c r="O350" s="772"/>
      <c r="P350" s="768" t="s">
        <v>40</v>
      </c>
      <c r="Q350" s="769"/>
      <c r="R350" s="769"/>
      <c r="S350" s="769"/>
      <c r="T350" s="769"/>
      <c r="U350" s="769"/>
      <c r="V350" s="770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783" t="s">
        <v>580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2"/>
      <c r="AB351" s="62"/>
      <c r="AC351" s="62"/>
    </row>
    <row r="352" spans="1:68" ht="14.25" customHeight="1" x14ac:dyDescent="0.25">
      <c r="A352" s="773" t="s">
        <v>125</v>
      </c>
      <c r="B352" s="773"/>
      <c r="C352" s="773"/>
      <c r="D352" s="773"/>
      <c r="E352" s="773"/>
      <c r="F352" s="773"/>
      <c r="G352" s="773"/>
      <c r="H352" s="773"/>
      <c r="I352" s="773"/>
      <c r="J352" s="773"/>
      <c r="K352" s="773"/>
      <c r="L352" s="773"/>
      <c r="M352" s="773"/>
      <c r="N352" s="773"/>
      <c r="O352" s="773"/>
      <c r="P352" s="773"/>
      <c r="Q352" s="773"/>
      <c r="R352" s="773"/>
      <c r="S352" s="773"/>
      <c r="T352" s="773"/>
      <c r="U352" s="773"/>
      <c r="V352" s="773"/>
      <c r="W352" s="773"/>
      <c r="X352" s="773"/>
      <c r="Y352" s="773"/>
      <c r="Z352" s="773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774">
        <v>4680115885615</v>
      </c>
      <c r="E353" s="774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6"/>
      <c r="R353" s="776"/>
      <c r="S353" s="776"/>
      <c r="T353" s="777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774">
        <v>4680115885554</v>
      </c>
      <c r="E354" s="774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943" t="s">
        <v>586</v>
      </c>
      <c r="Q354" s="776"/>
      <c r="R354" s="776"/>
      <c r="S354" s="776"/>
      <c r="T354" s="777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774">
        <v>4680115885554</v>
      </c>
      <c r="E355" s="774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6"/>
      <c r="R355" s="776"/>
      <c r="S355" s="776"/>
      <c r="T355" s="77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774">
        <v>4680115885646</v>
      </c>
      <c r="E356" s="774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6"/>
      <c r="R356" s="776"/>
      <c r="S356" s="776"/>
      <c r="T356" s="77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774">
        <v>4680115885622</v>
      </c>
      <c r="E357" s="774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6"/>
      <c r="R357" s="776"/>
      <c r="S357" s="776"/>
      <c r="T357" s="77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774">
        <v>4680115881938</v>
      </c>
      <c r="E358" s="774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6"/>
      <c r="R358" s="776"/>
      <c r="S358" s="776"/>
      <c r="T358" s="77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774">
        <v>4607091387346</v>
      </c>
      <c r="E359" s="77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9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6"/>
      <c r="R359" s="776"/>
      <c r="S359" s="776"/>
      <c r="T359" s="77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774">
        <v>4607091386011</v>
      </c>
      <c r="E360" s="774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9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6"/>
      <c r="R360" s="776"/>
      <c r="S360" s="776"/>
      <c r="T360" s="77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774">
        <v>4680115885608</v>
      </c>
      <c r="E361" s="77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6"/>
      <c r="R361" s="776"/>
      <c r="S361" s="776"/>
      <c r="T361" s="77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x14ac:dyDescent="0.2">
      <c r="A362" s="771"/>
      <c r="B362" s="771"/>
      <c r="C362" s="771"/>
      <c r="D362" s="771"/>
      <c r="E362" s="771"/>
      <c r="F362" s="771"/>
      <c r="G362" s="771"/>
      <c r="H362" s="771"/>
      <c r="I362" s="771"/>
      <c r="J362" s="771"/>
      <c r="K362" s="771"/>
      <c r="L362" s="771"/>
      <c r="M362" s="771"/>
      <c r="N362" s="771"/>
      <c r="O362" s="772"/>
      <c r="P362" s="768" t="s">
        <v>40</v>
      </c>
      <c r="Q362" s="769"/>
      <c r="R362" s="769"/>
      <c r="S362" s="769"/>
      <c r="T362" s="769"/>
      <c r="U362" s="769"/>
      <c r="V362" s="770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71"/>
      <c r="B363" s="771"/>
      <c r="C363" s="771"/>
      <c r="D363" s="771"/>
      <c r="E363" s="771"/>
      <c r="F363" s="771"/>
      <c r="G363" s="771"/>
      <c r="H363" s="771"/>
      <c r="I363" s="771"/>
      <c r="J363" s="771"/>
      <c r="K363" s="771"/>
      <c r="L363" s="771"/>
      <c r="M363" s="771"/>
      <c r="N363" s="771"/>
      <c r="O363" s="772"/>
      <c r="P363" s="768" t="s">
        <v>40</v>
      </c>
      <c r="Q363" s="769"/>
      <c r="R363" s="769"/>
      <c r="S363" s="769"/>
      <c r="T363" s="769"/>
      <c r="U363" s="769"/>
      <c r="V363" s="770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customHeight="1" x14ac:dyDescent="0.25">
      <c r="A364" s="773" t="s">
        <v>78</v>
      </c>
      <c r="B364" s="773"/>
      <c r="C364" s="773"/>
      <c r="D364" s="773"/>
      <c r="E364" s="773"/>
      <c r="F364" s="773"/>
      <c r="G364" s="773"/>
      <c r="H364" s="773"/>
      <c r="I364" s="773"/>
      <c r="J364" s="773"/>
      <c r="K364" s="773"/>
      <c r="L364" s="773"/>
      <c r="M364" s="773"/>
      <c r="N364" s="773"/>
      <c r="O364" s="773"/>
      <c r="P364" s="773"/>
      <c r="Q364" s="773"/>
      <c r="R364" s="773"/>
      <c r="S364" s="773"/>
      <c r="T364" s="773"/>
      <c r="U364" s="773"/>
      <c r="V364" s="773"/>
      <c r="W364" s="773"/>
      <c r="X364" s="773"/>
      <c r="Y364" s="773"/>
      <c r="Z364" s="773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774">
        <v>4607091387193</v>
      </c>
      <c r="E365" s="774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6"/>
      <c r="R365" s="776"/>
      <c r="S365" s="776"/>
      <c r="T365" s="777"/>
      <c r="U365" s="37" t="s">
        <v>45</v>
      </c>
      <c r="V365" s="37" t="s">
        <v>45</v>
      </c>
      <c r="W365" s="38" t="s">
        <v>0</v>
      </c>
      <c r="X365" s="56">
        <v>30</v>
      </c>
      <c r="Y365" s="53">
        <f>IFERROR(IF(X365="",0,CEILING((X365/$H365),1)*$H365),"")</f>
        <v>33.6</v>
      </c>
      <c r="Z365" s="39">
        <f>IFERROR(IF(Y365=0,"",ROUNDUP(Y365/H365,0)*0.00753),"")</f>
        <v>6.0240000000000002E-2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31.857142857142858</v>
      </c>
      <c r="BN365" s="75">
        <f>IFERROR(Y365*I365/H365,"0")</f>
        <v>35.68</v>
      </c>
      <c r="BO365" s="75">
        <f>IFERROR(1/J365*(X365/H365),"0")</f>
        <v>4.5787545787545784E-2</v>
      </c>
      <c r="BP365" s="75">
        <f>IFERROR(1/J365*(Y365/H365),"0")</f>
        <v>5.128205128205128E-2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774">
        <v>4607091387230</v>
      </c>
      <c r="E366" s="774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6"/>
      <c r="R366" s="776"/>
      <c r="S366" s="776"/>
      <c r="T366" s="777"/>
      <c r="U366" s="37" t="s">
        <v>45</v>
      </c>
      <c r="V366" s="37" t="s">
        <v>45</v>
      </c>
      <c r="W366" s="38" t="s">
        <v>0</v>
      </c>
      <c r="X366" s="56">
        <v>50</v>
      </c>
      <c r="Y366" s="53">
        <f>IFERROR(IF(X366="",0,CEILING((X366/$H366),1)*$H366),"")</f>
        <v>50.400000000000006</v>
      </c>
      <c r="Z366" s="39">
        <f>IFERROR(IF(Y366=0,"",ROUNDUP(Y366/H366,0)*0.00753),"")</f>
        <v>9.0359999999999996E-2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53.095238095238095</v>
      </c>
      <c r="BN366" s="75">
        <f>IFERROR(Y366*I366/H366,"0")</f>
        <v>53.52</v>
      </c>
      <c r="BO366" s="75">
        <f>IFERROR(1/J366*(X366/H366),"0")</f>
        <v>7.6312576312576319E-2</v>
      </c>
      <c r="BP366" s="75">
        <f>IFERROR(1/J366*(Y366/H366),"0")</f>
        <v>7.6923076923076927E-2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774">
        <v>4607091387292</v>
      </c>
      <c r="E367" s="774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9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6"/>
      <c r="R367" s="776"/>
      <c r="S367" s="776"/>
      <c r="T367" s="77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774">
        <v>4607091387285</v>
      </c>
      <c r="E368" s="774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6"/>
      <c r="R368" s="776"/>
      <c r="S368" s="776"/>
      <c r="T368" s="77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71"/>
      <c r="B369" s="771"/>
      <c r="C369" s="771"/>
      <c r="D369" s="771"/>
      <c r="E369" s="771"/>
      <c r="F369" s="771"/>
      <c r="G369" s="771"/>
      <c r="H369" s="771"/>
      <c r="I369" s="771"/>
      <c r="J369" s="771"/>
      <c r="K369" s="771"/>
      <c r="L369" s="771"/>
      <c r="M369" s="771"/>
      <c r="N369" s="771"/>
      <c r="O369" s="772"/>
      <c r="P369" s="768" t="s">
        <v>40</v>
      </c>
      <c r="Q369" s="769"/>
      <c r="R369" s="769"/>
      <c r="S369" s="769"/>
      <c r="T369" s="769"/>
      <c r="U369" s="769"/>
      <c r="V369" s="770"/>
      <c r="W369" s="40" t="s">
        <v>39</v>
      </c>
      <c r="X369" s="41">
        <f>IFERROR(X365/H365,"0")+IFERROR(X366/H366,"0")+IFERROR(X367/H367,"0")+IFERROR(X368/H368,"0")</f>
        <v>19.047619047619047</v>
      </c>
      <c r="Y369" s="41">
        <f>IFERROR(Y365/H365,"0")+IFERROR(Y366/H366,"0")+IFERROR(Y367/H367,"0")+IFERROR(Y368/H368,"0")</f>
        <v>20</v>
      </c>
      <c r="Z369" s="41">
        <f>IFERROR(IF(Z365="",0,Z365),"0")+IFERROR(IF(Z366="",0,Z366),"0")+IFERROR(IF(Z367="",0,Z367),"0")+IFERROR(IF(Z368="",0,Z368),"0")</f>
        <v>0.15060000000000001</v>
      </c>
      <c r="AA369" s="64"/>
      <c r="AB369" s="64"/>
      <c r="AC369" s="64"/>
    </row>
    <row r="370" spans="1:68" x14ac:dyDescent="0.2">
      <c r="A370" s="771"/>
      <c r="B370" s="771"/>
      <c r="C370" s="771"/>
      <c r="D370" s="771"/>
      <c r="E370" s="771"/>
      <c r="F370" s="771"/>
      <c r="G370" s="771"/>
      <c r="H370" s="771"/>
      <c r="I370" s="771"/>
      <c r="J370" s="771"/>
      <c r="K370" s="771"/>
      <c r="L370" s="771"/>
      <c r="M370" s="771"/>
      <c r="N370" s="771"/>
      <c r="O370" s="772"/>
      <c r="P370" s="768" t="s">
        <v>40</v>
      </c>
      <c r="Q370" s="769"/>
      <c r="R370" s="769"/>
      <c r="S370" s="769"/>
      <c r="T370" s="769"/>
      <c r="U370" s="769"/>
      <c r="V370" s="770"/>
      <c r="W370" s="40" t="s">
        <v>0</v>
      </c>
      <c r="X370" s="41">
        <f>IFERROR(SUM(X365:X368),"0")</f>
        <v>80</v>
      </c>
      <c r="Y370" s="41">
        <f>IFERROR(SUM(Y365:Y368),"0")</f>
        <v>84</v>
      </c>
      <c r="Z370" s="40"/>
      <c r="AA370" s="64"/>
      <c r="AB370" s="64"/>
      <c r="AC370" s="64"/>
    </row>
    <row r="371" spans="1:68" ht="14.25" customHeight="1" x14ac:dyDescent="0.25">
      <c r="A371" s="773" t="s">
        <v>84</v>
      </c>
      <c r="B371" s="773"/>
      <c r="C371" s="773"/>
      <c r="D371" s="773"/>
      <c r="E371" s="773"/>
      <c r="F371" s="773"/>
      <c r="G371" s="773"/>
      <c r="H371" s="773"/>
      <c r="I371" s="773"/>
      <c r="J371" s="773"/>
      <c r="K371" s="773"/>
      <c r="L371" s="773"/>
      <c r="M371" s="773"/>
      <c r="N371" s="773"/>
      <c r="O371" s="773"/>
      <c r="P371" s="773"/>
      <c r="Q371" s="773"/>
      <c r="R371" s="773"/>
      <c r="S371" s="773"/>
      <c r="T371" s="773"/>
      <c r="U371" s="773"/>
      <c r="V371" s="773"/>
      <c r="W371" s="773"/>
      <c r="X371" s="773"/>
      <c r="Y371" s="773"/>
      <c r="Z371" s="773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774">
        <v>4607091387766</v>
      </c>
      <c r="E372" s="774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9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6"/>
      <c r="R372" s="776"/>
      <c r="S372" s="776"/>
      <c r="T372" s="777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ref="Y372:Y377" si="72"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0</v>
      </c>
      <c r="BN372" s="75">
        <f t="shared" ref="BN372:BN377" si="74">IFERROR(Y372*I372/H372,"0")</f>
        <v>0</v>
      </c>
      <c r="BO372" s="75">
        <f t="shared" ref="BO372:BO377" si="75">IFERROR(1/J372*(X372/H372),"0")</f>
        <v>0</v>
      </c>
      <c r="BP372" s="75">
        <f t="shared" ref="BP372:BP377" si="76">IFERROR(1/J372*(Y372/H372),"0")</f>
        <v>0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774">
        <v>4607091387957</v>
      </c>
      <c r="E373" s="774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9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6"/>
      <c r="R373" s="776"/>
      <c r="S373" s="776"/>
      <c r="T373" s="77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774">
        <v>4607091387964</v>
      </c>
      <c r="E374" s="774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6"/>
      <c r="R374" s="776"/>
      <c r="S374" s="776"/>
      <c r="T374" s="77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774">
        <v>4680115884588</v>
      </c>
      <c r="E375" s="774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9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6"/>
      <c r="R375" s="776"/>
      <c r="S375" s="776"/>
      <c r="T375" s="77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774">
        <v>4607091387537</v>
      </c>
      <c r="E376" s="774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6"/>
      <c r="R376" s="776"/>
      <c r="S376" s="776"/>
      <c r="T376" s="77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774">
        <v>4607091387513</v>
      </c>
      <c r="E377" s="774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6"/>
      <c r="R377" s="776"/>
      <c r="S377" s="776"/>
      <c r="T377" s="77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771"/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2"/>
      <c r="P378" s="768" t="s">
        <v>40</v>
      </c>
      <c r="Q378" s="769"/>
      <c r="R378" s="769"/>
      <c r="S378" s="769"/>
      <c r="T378" s="769"/>
      <c r="U378" s="769"/>
      <c r="V378" s="770"/>
      <c r="W378" s="40" t="s">
        <v>39</v>
      </c>
      <c r="X378" s="41">
        <f>IFERROR(X372/H372,"0")+IFERROR(X373/H373,"0")+IFERROR(X374/H374,"0")+IFERROR(X375/H375,"0")+IFERROR(X376/H376,"0")+IFERROR(X377/H377,"0")</f>
        <v>0</v>
      </c>
      <c r="Y378" s="41">
        <f>IFERROR(Y372/H372,"0")+IFERROR(Y373/H373,"0")+IFERROR(Y374/H374,"0")+IFERROR(Y375/H375,"0")+IFERROR(Y376/H376,"0")+IFERROR(Y377/H377,"0")</f>
        <v>0</v>
      </c>
      <c r="Z378" s="41">
        <f>IFERROR(IF(Z372="",0,Z372),"0")+IFERROR(IF(Z373="",0,Z373),"0")+IFERROR(IF(Z374="",0,Z374),"0")+IFERROR(IF(Z375="",0,Z375),"0")+IFERROR(IF(Z376="",0,Z376),"0")+IFERROR(IF(Z377="",0,Z377),"0")</f>
        <v>0</v>
      </c>
      <c r="AA378" s="64"/>
      <c r="AB378" s="64"/>
      <c r="AC378" s="64"/>
    </row>
    <row r="379" spans="1:68" x14ac:dyDescent="0.2">
      <c r="A379" s="771"/>
      <c r="B379" s="771"/>
      <c r="C379" s="771"/>
      <c r="D379" s="771"/>
      <c r="E379" s="771"/>
      <c r="F379" s="771"/>
      <c r="G379" s="771"/>
      <c r="H379" s="771"/>
      <c r="I379" s="771"/>
      <c r="J379" s="771"/>
      <c r="K379" s="771"/>
      <c r="L379" s="771"/>
      <c r="M379" s="771"/>
      <c r="N379" s="771"/>
      <c r="O379" s="772"/>
      <c r="P379" s="768" t="s">
        <v>40</v>
      </c>
      <c r="Q379" s="769"/>
      <c r="R379" s="769"/>
      <c r="S379" s="769"/>
      <c r="T379" s="769"/>
      <c r="U379" s="769"/>
      <c r="V379" s="770"/>
      <c r="W379" s="40" t="s">
        <v>0</v>
      </c>
      <c r="X379" s="41">
        <f>IFERROR(SUM(X372:X377),"0")</f>
        <v>0</v>
      </c>
      <c r="Y379" s="41">
        <f>IFERROR(SUM(Y372:Y377),"0")</f>
        <v>0</v>
      </c>
      <c r="Z379" s="40"/>
      <c r="AA379" s="64"/>
      <c r="AB379" s="64"/>
      <c r="AC379" s="64"/>
    </row>
    <row r="380" spans="1:68" ht="14.25" customHeight="1" x14ac:dyDescent="0.25">
      <c r="A380" s="773" t="s">
        <v>225</v>
      </c>
      <c r="B380" s="773"/>
      <c r="C380" s="773"/>
      <c r="D380" s="773"/>
      <c r="E380" s="773"/>
      <c r="F380" s="773"/>
      <c r="G380" s="773"/>
      <c r="H380" s="773"/>
      <c r="I380" s="773"/>
      <c r="J380" s="773"/>
      <c r="K380" s="773"/>
      <c r="L380" s="773"/>
      <c r="M380" s="773"/>
      <c r="N380" s="773"/>
      <c r="O380" s="773"/>
      <c r="P380" s="773"/>
      <c r="Q380" s="773"/>
      <c r="R380" s="773"/>
      <c r="S380" s="773"/>
      <c r="T380" s="773"/>
      <c r="U380" s="773"/>
      <c r="V380" s="773"/>
      <c r="W380" s="773"/>
      <c r="X380" s="773"/>
      <c r="Y380" s="773"/>
      <c r="Z380" s="773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774">
        <v>4607091380880</v>
      </c>
      <c r="E381" s="774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92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6"/>
      <c r="R381" s="776"/>
      <c r="S381" s="776"/>
      <c r="T381" s="777"/>
      <c r="U381" s="37" t="s">
        <v>45</v>
      </c>
      <c r="V381" s="37" t="s">
        <v>45</v>
      </c>
      <c r="W381" s="38" t="s">
        <v>0</v>
      </c>
      <c r="X381" s="56">
        <v>110</v>
      </c>
      <c r="Y381" s="53">
        <f>IFERROR(IF(X381="",0,CEILING((X381/$H381),1)*$H381),"")</f>
        <v>117.60000000000001</v>
      </c>
      <c r="Z381" s="39">
        <f>IFERROR(IF(Y381=0,"",ROUNDUP(Y381/H381,0)*0.02175),"")</f>
        <v>0.30449999999999999</v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117.38571428571429</v>
      </c>
      <c r="BN381" s="75">
        <f>IFERROR(Y381*I381/H381,"0")</f>
        <v>125.49600000000001</v>
      </c>
      <c r="BO381" s="75">
        <f>IFERROR(1/J381*(X381/H381),"0")</f>
        <v>0.23384353741496597</v>
      </c>
      <c r="BP381" s="75">
        <f>IFERROR(1/J381*(Y381/H381),"0")</f>
        <v>0.25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774">
        <v>4607091384482</v>
      </c>
      <c r="E382" s="774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6"/>
      <c r="R382" s="776"/>
      <c r="S382" s="776"/>
      <c r="T382" s="777"/>
      <c r="U382" s="37" t="s">
        <v>45</v>
      </c>
      <c r="V382" s="37" t="s">
        <v>45</v>
      </c>
      <c r="W382" s="38" t="s">
        <v>0</v>
      </c>
      <c r="X382" s="56">
        <v>480</v>
      </c>
      <c r="Y382" s="53">
        <f>IFERROR(IF(X382="",0,CEILING((X382/$H382),1)*$H382),"")</f>
        <v>483.59999999999997</v>
      </c>
      <c r="Z382" s="39">
        <f>IFERROR(IF(Y382=0,"",ROUNDUP(Y382/H382,0)*0.02175),"")</f>
        <v>1.3484999999999998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514.70769230769235</v>
      </c>
      <c r="BN382" s="75">
        <f>IFERROR(Y382*I382/H382,"0")</f>
        <v>518.5680000000001</v>
      </c>
      <c r="BO382" s="75">
        <f>IFERROR(1/J382*(X382/H382),"0")</f>
        <v>1.0989010989010988</v>
      </c>
      <c r="BP382" s="75">
        <f>IFERROR(1/J382*(Y382/H382),"0")</f>
        <v>1.107142857142857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774">
        <v>4607091380897</v>
      </c>
      <c r="E383" s="774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6"/>
      <c r="R383" s="776"/>
      <c r="S383" s="776"/>
      <c r="T383" s="777"/>
      <c r="U383" s="37" t="s">
        <v>45</v>
      </c>
      <c r="V383" s="37" t="s">
        <v>45</v>
      </c>
      <c r="W383" s="38" t="s">
        <v>0</v>
      </c>
      <c r="X383" s="56">
        <v>150</v>
      </c>
      <c r="Y383" s="53">
        <f>IFERROR(IF(X383="",0,CEILING((X383/$H383),1)*$H383),"")</f>
        <v>151.20000000000002</v>
      </c>
      <c r="Z383" s="39">
        <f>IFERROR(IF(Y383=0,"",ROUNDUP(Y383/H383,0)*0.02175),"")</f>
        <v>0.39149999999999996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160.07142857142858</v>
      </c>
      <c r="BN383" s="75">
        <f>IFERROR(Y383*I383/H383,"0")</f>
        <v>161.35200000000003</v>
      </c>
      <c r="BO383" s="75">
        <f>IFERROR(1/J383*(X383/H383),"0")</f>
        <v>0.31887755102040816</v>
      </c>
      <c r="BP383" s="75">
        <f>IFERROR(1/J383*(Y383/H383),"0")</f>
        <v>0.3214285714285714</v>
      </c>
    </row>
    <row r="384" spans="1:68" x14ac:dyDescent="0.2">
      <c r="A384" s="771"/>
      <c r="B384" s="771"/>
      <c r="C384" s="771"/>
      <c r="D384" s="771"/>
      <c r="E384" s="771"/>
      <c r="F384" s="771"/>
      <c r="G384" s="771"/>
      <c r="H384" s="771"/>
      <c r="I384" s="771"/>
      <c r="J384" s="771"/>
      <c r="K384" s="771"/>
      <c r="L384" s="771"/>
      <c r="M384" s="771"/>
      <c r="N384" s="771"/>
      <c r="O384" s="772"/>
      <c r="P384" s="768" t="s">
        <v>40</v>
      </c>
      <c r="Q384" s="769"/>
      <c r="R384" s="769"/>
      <c r="S384" s="769"/>
      <c r="T384" s="769"/>
      <c r="U384" s="769"/>
      <c r="V384" s="770"/>
      <c r="W384" s="40" t="s">
        <v>39</v>
      </c>
      <c r="X384" s="41">
        <f>IFERROR(X381/H381,"0")+IFERROR(X382/H382,"0")+IFERROR(X383/H383,"0")</f>
        <v>92.490842490842496</v>
      </c>
      <c r="Y384" s="41">
        <f>IFERROR(Y381/H381,"0")+IFERROR(Y382/H382,"0")+IFERROR(Y383/H383,"0")</f>
        <v>94</v>
      </c>
      <c r="Z384" s="41">
        <f>IFERROR(IF(Z381="",0,Z381),"0")+IFERROR(IF(Z382="",0,Z382),"0")+IFERROR(IF(Z383="",0,Z383),"0")</f>
        <v>2.0444999999999998</v>
      </c>
      <c r="AA384" s="64"/>
      <c r="AB384" s="64"/>
      <c r="AC384" s="64"/>
    </row>
    <row r="385" spans="1:68" x14ac:dyDescent="0.2">
      <c r="A385" s="771"/>
      <c r="B385" s="771"/>
      <c r="C385" s="771"/>
      <c r="D385" s="771"/>
      <c r="E385" s="771"/>
      <c r="F385" s="771"/>
      <c r="G385" s="771"/>
      <c r="H385" s="771"/>
      <c r="I385" s="771"/>
      <c r="J385" s="771"/>
      <c r="K385" s="771"/>
      <c r="L385" s="771"/>
      <c r="M385" s="771"/>
      <c r="N385" s="771"/>
      <c r="O385" s="772"/>
      <c r="P385" s="768" t="s">
        <v>40</v>
      </c>
      <c r="Q385" s="769"/>
      <c r="R385" s="769"/>
      <c r="S385" s="769"/>
      <c r="T385" s="769"/>
      <c r="U385" s="769"/>
      <c r="V385" s="770"/>
      <c r="W385" s="40" t="s">
        <v>0</v>
      </c>
      <c r="X385" s="41">
        <f>IFERROR(SUM(X381:X383),"0")</f>
        <v>740</v>
      </c>
      <c r="Y385" s="41">
        <f>IFERROR(SUM(Y381:Y383),"0")</f>
        <v>752.4</v>
      </c>
      <c r="Z385" s="40"/>
      <c r="AA385" s="64"/>
      <c r="AB385" s="64"/>
      <c r="AC385" s="64"/>
    </row>
    <row r="386" spans="1:68" ht="14.25" customHeight="1" x14ac:dyDescent="0.25">
      <c r="A386" s="773" t="s">
        <v>114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774">
        <v>4607091388374</v>
      </c>
      <c r="E387" s="774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927" t="s">
        <v>646</v>
      </c>
      <c r="Q387" s="776"/>
      <c r="R387" s="776"/>
      <c r="S387" s="776"/>
      <c r="T387" s="777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774">
        <v>4607091388381</v>
      </c>
      <c r="E388" s="774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28" t="s">
        <v>650</v>
      </c>
      <c r="Q388" s="776"/>
      <c r="R388" s="776"/>
      <c r="S388" s="776"/>
      <c r="T388" s="777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774">
        <v>4607091383102</v>
      </c>
      <c r="E389" s="774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6"/>
      <c r="R389" s="776"/>
      <c r="S389" s="776"/>
      <c r="T389" s="77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774">
        <v>4607091388404</v>
      </c>
      <c r="E390" s="774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6"/>
      <c r="R390" s="776"/>
      <c r="S390" s="776"/>
      <c r="T390" s="77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771"/>
      <c r="B391" s="771"/>
      <c r="C391" s="771"/>
      <c r="D391" s="771"/>
      <c r="E391" s="771"/>
      <c r="F391" s="771"/>
      <c r="G391" s="771"/>
      <c r="H391" s="771"/>
      <c r="I391" s="771"/>
      <c r="J391" s="771"/>
      <c r="K391" s="771"/>
      <c r="L391" s="771"/>
      <c r="M391" s="771"/>
      <c r="N391" s="771"/>
      <c r="O391" s="772"/>
      <c r="P391" s="768" t="s">
        <v>40</v>
      </c>
      <c r="Q391" s="769"/>
      <c r="R391" s="769"/>
      <c r="S391" s="769"/>
      <c r="T391" s="769"/>
      <c r="U391" s="769"/>
      <c r="V391" s="770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771"/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2"/>
      <c r="P392" s="768" t="s">
        <v>40</v>
      </c>
      <c r="Q392" s="769"/>
      <c r="R392" s="769"/>
      <c r="S392" s="769"/>
      <c r="T392" s="769"/>
      <c r="U392" s="769"/>
      <c r="V392" s="770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773" t="s">
        <v>656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774">
        <v>4680115881808</v>
      </c>
      <c r="E394" s="774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6"/>
      <c r="R394" s="776"/>
      <c r="S394" s="776"/>
      <c r="T394" s="777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774">
        <v>4680115881822</v>
      </c>
      <c r="E395" s="774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6"/>
      <c r="R395" s="776"/>
      <c r="S395" s="776"/>
      <c r="T395" s="77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774">
        <v>4680115880016</v>
      </c>
      <c r="E396" s="77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6"/>
      <c r="R396" s="776"/>
      <c r="S396" s="776"/>
      <c r="T396" s="77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71"/>
      <c r="B397" s="771"/>
      <c r="C397" s="771"/>
      <c r="D397" s="771"/>
      <c r="E397" s="771"/>
      <c r="F397" s="771"/>
      <c r="G397" s="771"/>
      <c r="H397" s="771"/>
      <c r="I397" s="771"/>
      <c r="J397" s="771"/>
      <c r="K397" s="771"/>
      <c r="L397" s="771"/>
      <c r="M397" s="771"/>
      <c r="N397" s="771"/>
      <c r="O397" s="772"/>
      <c r="P397" s="768" t="s">
        <v>40</v>
      </c>
      <c r="Q397" s="769"/>
      <c r="R397" s="769"/>
      <c r="S397" s="769"/>
      <c r="T397" s="769"/>
      <c r="U397" s="769"/>
      <c r="V397" s="770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71"/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2"/>
      <c r="P398" s="768" t="s">
        <v>40</v>
      </c>
      <c r="Q398" s="769"/>
      <c r="R398" s="769"/>
      <c r="S398" s="769"/>
      <c r="T398" s="769"/>
      <c r="U398" s="769"/>
      <c r="V398" s="770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783" t="s">
        <v>666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2"/>
      <c r="AB399" s="62"/>
      <c r="AC399" s="62"/>
    </row>
    <row r="400" spans="1:68" ht="14.25" customHeight="1" x14ac:dyDescent="0.25">
      <c r="A400" s="773" t="s">
        <v>78</v>
      </c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3"/>
      <c r="P400" s="773"/>
      <c r="Q400" s="773"/>
      <c r="R400" s="773"/>
      <c r="S400" s="773"/>
      <c r="T400" s="773"/>
      <c r="U400" s="773"/>
      <c r="V400" s="773"/>
      <c r="W400" s="773"/>
      <c r="X400" s="773"/>
      <c r="Y400" s="773"/>
      <c r="Z400" s="773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774">
        <v>4607091383836</v>
      </c>
      <c r="E401" s="774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6"/>
      <c r="R401" s="776"/>
      <c r="S401" s="776"/>
      <c r="T401" s="777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71"/>
      <c r="B402" s="771"/>
      <c r="C402" s="771"/>
      <c r="D402" s="771"/>
      <c r="E402" s="771"/>
      <c r="F402" s="771"/>
      <c r="G402" s="771"/>
      <c r="H402" s="771"/>
      <c r="I402" s="771"/>
      <c r="J402" s="771"/>
      <c r="K402" s="771"/>
      <c r="L402" s="771"/>
      <c r="M402" s="771"/>
      <c r="N402" s="771"/>
      <c r="O402" s="772"/>
      <c r="P402" s="768" t="s">
        <v>40</v>
      </c>
      <c r="Q402" s="769"/>
      <c r="R402" s="769"/>
      <c r="S402" s="769"/>
      <c r="T402" s="769"/>
      <c r="U402" s="769"/>
      <c r="V402" s="770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771"/>
      <c r="B403" s="771"/>
      <c r="C403" s="771"/>
      <c r="D403" s="771"/>
      <c r="E403" s="771"/>
      <c r="F403" s="771"/>
      <c r="G403" s="771"/>
      <c r="H403" s="771"/>
      <c r="I403" s="771"/>
      <c r="J403" s="771"/>
      <c r="K403" s="771"/>
      <c r="L403" s="771"/>
      <c r="M403" s="771"/>
      <c r="N403" s="771"/>
      <c r="O403" s="772"/>
      <c r="P403" s="768" t="s">
        <v>40</v>
      </c>
      <c r="Q403" s="769"/>
      <c r="R403" s="769"/>
      <c r="S403" s="769"/>
      <c r="T403" s="769"/>
      <c r="U403" s="769"/>
      <c r="V403" s="770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773" t="s">
        <v>84</v>
      </c>
      <c r="B404" s="773"/>
      <c r="C404" s="773"/>
      <c r="D404" s="773"/>
      <c r="E404" s="773"/>
      <c r="F404" s="773"/>
      <c r="G404" s="773"/>
      <c r="H404" s="773"/>
      <c r="I404" s="773"/>
      <c r="J404" s="773"/>
      <c r="K404" s="773"/>
      <c r="L404" s="773"/>
      <c r="M404" s="773"/>
      <c r="N404" s="773"/>
      <c r="O404" s="773"/>
      <c r="P404" s="773"/>
      <c r="Q404" s="773"/>
      <c r="R404" s="773"/>
      <c r="S404" s="773"/>
      <c r="T404" s="773"/>
      <c r="U404" s="773"/>
      <c r="V404" s="773"/>
      <c r="W404" s="773"/>
      <c r="X404" s="773"/>
      <c r="Y404" s="773"/>
      <c r="Z404" s="773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774">
        <v>4607091387919</v>
      </c>
      <c r="E405" s="774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6"/>
      <c r="R405" s="776"/>
      <c r="S405" s="776"/>
      <c r="T405" s="777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774">
        <v>4680115883604</v>
      </c>
      <c r="E406" s="774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9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6"/>
      <c r="R406" s="776"/>
      <c r="S406" s="776"/>
      <c r="T406" s="777"/>
      <c r="U406" s="37" t="s">
        <v>45</v>
      </c>
      <c r="V406" s="37" t="s">
        <v>45</v>
      </c>
      <c r="W406" s="38" t="s">
        <v>0</v>
      </c>
      <c r="X406" s="56">
        <v>12</v>
      </c>
      <c r="Y406" s="53">
        <f>IFERROR(IF(X406="",0,CEILING((X406/$H406),1)*$H406),"")</f>
        <v>12.600000000000001</v>
      </c>
      <c r="Z406" s="39">
        <f>IFERROR(IF(Y406=0,"",ROUNDUP(Y406/H406,0)*0.00753),"")</f>
        <v>4.5179999999999998E-2</v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13.554285714285713</v>
      </c>
      <c r="BN406" s="75">
        <f>IFERROR(Y406*I406/H406,"0")</f>
        <v>14.232000000000001</v>
      </c>
      <c r="BO406" s="75">
        <f>IFERROR(1/J406*(X406/H406),"0")</f>
        <v>3.6630036630036632E-2</v>
      </c>
      <c r="BP406" s="75">
        <f>IFERROR(1/J406*(Y406/H406),"0")</f>
        <v>3.8461538461538464E-2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774">
        <v>4680115883567</v>
      </c>
      <c r="E407" s="774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6"/>
      <c r="R407" s="776"/>
      <c r="S407" s="776"/>
      <c r="T407" s="777"/>
      <c r="U407" s="37" t="s">
        <v>45</v>
      </c>
      <c r="V407" s="37" t="s">
        <v>45</v>
      </c>
      <c r="W407" s="38" t="s">
        <v>0</v>
      </c>
      <c r="X407" s="56">
        <v>16</v>
      </c>
      <c r="Y407" s="53">
        <f>IFERROR(IF(X407="",0,CEILING((X407/$H407),1)*$H407),"")</f>
        <v>16.8</v>
      </c>
      <c r="Z407" s="39">
        <f>IFERROR(IF(Y407=0,"",ROUNDUP(Y407/H407,0)*0.00753),"")</f>
        <v>6.0240000000000002E-2</v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17.980952380952381</v>
      </c>
      <c r="BN407" s="75">
        <f>IFERROR(Y407*I407/H407,"0")</f>
        <v>18.88</v>
      </c>
      <c r="BO407" s="75">
        <f>IFERROR(1/J407*(X407/H407),"0")</f>
        <v>4.8840048840048833E-2</v>
      </c>
      <c r="BP407" s="75">
        <f>IFERROR(1/J407*(Y407/H407),"0")</f>
        <v>5.128205128205128E-2</v>
      </c>
    </row>
    <row r="408" spans="1:68" x14ac:dyDescent="0.2">
      <c r="A408" s="771"/>
      <c r="B408" s="771"/>
      <c r="C408" s="771"/>
      <c r="D408" s="771"/>
      <c r="E408" s="771"/>
      <c r="F408" s="771"/>
      <c r="G408" s="771"/>
      <c r="H408" s="771"/>
      <c r="I408" s="771"/>
      <c r="J408" s="771"/>
      <c r="K408" s="771"/>
      <c r="L408" s="771"/>
      <c r="M408" s="771"/>
      <c r="N408" s="771"/>
      <c r="O408" s="772"/>
      <c r="P408" s="768" t="s">
        <v>40</v>
      </c>
      <c r="Q408" s="769"/>
      <c r="R408" s="769"/>
      <c r="S408" s="769"/>
      <c r="T408" s="769"/>
      <c r="U408" s="769"/>
      <c r="V408" s="770"/>
      <c r="W408" s="40" t="s">
        <v>39</v>
      </c>
      <c r="X408" s="41">
        <f>IFERROR(X405/H405,"0")+IFERROR(X406/H406,"0")+IFERROR(X407/H407,"0")</f>
        <v>13.333333333333332</v>
      </c>
      <c r="Y408" s="41">
        <f>IFERROR(Y405/H405,"0")+IFERROR(Y406/H406,"0")+IFERROR(Y407/H407,"0")</f>
        <v>14</v>
      </c>
      <c r="Z408" s="41">
        <f>IFERROR(IF(Z405="",0,Z405),"0")+IFERROR(IF(Z406="",0,Z406),"0")+IFERROR(IF(Z407="",0,Z407),"0")</f>
        <v>0.10542</v>
      </c>
      <c r="AA408" s="64"/>
      <c r="AB408" s="64"/>
      <c r="AC408" s="64"/>
    </row>
    <row r="409" spans="1:68" x14ac:dyDescent="0.2">
      <c r="A409" s="771"/>
      <c r="B409" s="771"/>
      <c r="C409" s="771"/>
      <c r="D409" s="771"/>
      <c r="E409" s="771"/>
      <c r="F409" s="771"/>
      <c r="G409" s="771"/>
      <c r="H409" s="771"/>
      <c r="I409" s="771"/>
      <c r="J409" s="771"/>
      <c r="K409" s="771"/>
      <c r="L409" s="771"/>
      <c r="M409" s="771"/>
      <c r="N409" s="771"/>
      <c r="O409" s="772"/>
      <c r="P409" s="768" t="s">
        <v>40</v>
      </c>
      <c r="Q409" s="769"/>
      <c r="R409" s="769"/>
      <c r="S409" s="769"/>
      <c r="T409" s="769"/>
      <c r="U409" s="769"/>
      <c r="V409" s="770"/>
      <c r="W409" s="40" t="s">
        <v>0</v>
      </c>
      <c r="X409" s="41">
        <f>IFERROR(SUM(X405:X407),"0")</f>
        <v>28</v>
      </c>
      <c r="Y409" s="41">
        <f>IFERROR(SUM(Y405:Y407),"0")</f>
        <v>29.400000000000002</v>
      </c>
      <c r="Z409" s="40"/>
      <c r="AA409" s="64"/>
      <c r="AB409" s="64"/>
      <c r="AC409" s="64"/>
    </row>
    <row r="410" spans="1:68" ht="27.75" customHeight="1" x14ac:dyDescent="0.2">
      <c r="A410" s="817" t="s">
        <v>679</v>
      </c>
      <c r="B410" s="817"/>
      <c r="C410" s="817"/>
      <c r="D410" s="817"/>
      <c r="E410" s="817"/>
      <c r="F410" s="817"/>
      <c r="G410" s="817"/>
      <c r="H410" s="817"/>
      <c r="I410" s="817"/>
      <c r="J410" s="817"/>
      <c r="K410" s="817"/>
      <c r="L410" s="817"/>
      <c r="M410" s="817"/>
      <c r="N410" s="817"/>
      <c r="O410" s="817"/>
      <c r="P410" s="817"/>
      <c r="Q410" s="817"/>
      <c r="R410" s="817"/>
      <c r="S410" s="817"/>
      <c r="T410" s="817"/>
      <c r="U410" s="817"/>
      <c r="V410" s="817"/>
      <c r="W410" s="817"/>
      <c r="X410" s="817"/>
      <c r="Y410" s="817"/>
      <c r="Z410" s="817"/>
      <c r="AA410" s="52"/>
      <c r="AB410" s="52"/>
      <c r="AC410" s="52"/>
    </row>
    <row r="411" spans="1:68" ht="16.5" customHeight="1" x14ac:dyDescent="0.25">
      <c r="A411" s="783" t="s">
        <v>680</v>
      </c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3"/>
      <c r="P411" s="783"/>
      <c r="Q411" s="783"/>
      <c r="R411" s="783"/>
      <c r="S411" s="783"/>
      <c r="T411" s="783"/>
      <c r="U411" s="783"/>
      <c r="V411" s="783"/>
      <c r="W411" s="783"/>
      <c r="X411" s="783"/>
      <c r="Y411" s="783"/>
      <c r="Z411" s="783"/>
      <c r="AA411" s="62"/>
      <c r="AB411" s="62"/>
      <c r="AC411" s="62"/>
    </row>
    <row r="412" spans="1:68" ht="14.25" customHeight="1" x14ac:dyDescent="0.25">
      <c r="A412" s="773" t="s">
        <v>125</v>
      </c>
      <c r="B412" s="773"/>
      <c r="C412" s="773"/>
      <c r="D412" s="773"/>
      <c r="E412" s="773"/>
      <c r="F412" s="773"/>
      <c r="G412" s="773"/>
      <c r="H412" s="773"/>
      <c r="I412" s="773"/>
      <c r="J412" s="773"/>
      <c r="K412" s="773"/>
      <c r="L412" s="773"/>
      <c r="M412" s="773"/>
      <c r="N412" s="773"/>
      <c r="O412" s="773"/>
      <c r="P412" s="773"/>
      <c r="Q412" s="773"/>
      <c r="R412" s="773"/>
      <c r="S412" s="773"/>
      <c r="T412" s="773"/>
      <c r="U412" s="773"/>
      <c r="V412" s="773"/>
      <c r="W412" s="773"/>
      <c r="X412" s="773"/>
      <c r="Y412" s="773"/>
      <c r="Z412" s="773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774">
        <v>4680115884847</v>
      </c>
      <c r="E413" s="774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9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6"/>
      <c r="R413" s="776"/>
      <c r="S413" s="776"/>
      <c r="T413" s="777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774">
        <v>4680115884847</v>
      </c>
      <c r="E414" s="774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6"/>
      <c r="R414" s="776"/>
      <c r="S414" s="776"/>
      <c r="T414" s="777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774">
        <v>4680115884854</v>
      </c>
      <c r="E415" s="77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9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6"/>
      <c r="R415" s="776"/>
      <c r="S415" s="776"/>
      <c r="T415" s="777"/>
      <c r="U415" s="37" t="s">
        <v>45</v>
      </c>
      <c r="V415" s="37" t="s">
        <v>45</v>
      </c>
      <c r="W415" s="38" t="s">
        <v>0</v>
      </c>
      <c r="X415" s="56">
        <v>300</v>
      </c>
      <c r="Y415" s="53">
        <f t="shared" si="77"/>
        <v>300</v>
      </c>
      <c r="Z415" s="39">
        <f>IFERROR(IF(Y415=0,"",ROUNDUP(Y415/H415,0)*0.02175),"")</f>
        <v>0.43499999999999994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309.60000000000002</v>
      </c>
      <c r="BN415" s="75">
        <f t="shared" si="79"/>
        <v>309.60000000000002</v>
      </c>
      <c r="BO415" s="75">
        <f t="shared" si="80"/>
        <v>0.41666666666666663</v>
      </c>
      <c r="BP415" s="75">
        <f t="shared" si="81"/>
        <v>0.41666666666666663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774">
        <v>4680115884854</v>
      </c>
      <c r="E416" s="77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6"/>
      <c r="R416" s="776"/>
      <c r="S416" s="776"/>
      <c r="T416" s="77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774">
        <v>4607091383997</v>
      </c>
      <c r="E417" s="77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9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6"/>
      <c r="R417" s="776"/>
      <c r="S417" s="776"/>
      <c r="T417" s="777"/>
      <c r="U417" s="37" t="s">
        <v>45</v>
      </c>
      <c r="V417" s="37" t="s">
        <v>45</v>
      </c>
      <c r="W417" s="38" t="s">
        <v>0</v>
      </c>
      <c r="X417" s="56">
        <v>5250</v>
      </c>
      <c r="Y417" s="53">
        <f t="shared" si="77"/>
        <v>5250</v>
      </c>
      <c r="Z417" s="39">
        <f>IFERROR(IF(Y417=0,"",ROUNDUP(Y417/H417,0)*0.02175),"")</f>
        <v>7.6124999999999998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5418</v>
      </c>
      <c r="BN417" s="75">
        <f t="shared" si="79"/>
        <v>5418</v>
      </c>
      <c r="BO417" s="75">
        <f t="shared" si="80"/>
        <v>7.2916666666666661</v>
      </c>
      <c r="BP417" s="75">
        <f t="shared" si="81"/>
        <v>7.2916666666666661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774">
        <v>4680115884830</v>
      </c>
      <c r="E418" s="77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6"/>
      <c r="R418" s="776"/>
      <c r="S418" s="776"/>
      <c r="T418" s="77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774">
        <v>4680115884830</v>
      </c>
      <c r="E419" s="77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6"/>
      <c r="R419" s="776"/>
      <c r="S419" s="776"/>
      <c r="T419" s="77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774">
        <v>4680115882638</v>
      </c>
      <c r="E420" s="774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9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6"/>
      <c r="R420" s="776"/>
      <c r="S420" s="776"/>
      <c r="T420" s="77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774">
        <v>4680115884922</v>
      </c>
      <c r="E421" s="774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6"/>
      <c r="R421" s="776"/>
      <c r="S421" s="776"/>
      <c r="T421" s="77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774">
        <v>4680115884878</v>
      </c>
      <c r="E422" s="774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6"/>
      <c r="R422" s="776"/>
      <c r="S422" s="776"/>
      <c r="T422" s="77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774">
        <v>4680115884861</v>
      </c>
      <c r="E423" s="77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6"/>
      <c r="R423" s="776"/>
      <c r="S423" s="776"/>
      <c r="T423" s="77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771"/>
      <c r="B424" s="771"/>
      <c r="C424" s="771"/>
      <c r="D424" s="771"/>
      <c r="E424" s="771"/>
      <c r="F424" s="771"/>
      <c r="G424" s="771"/>
      <c r="H424" s="771"/>
      <c r="I424" s="771"/>
      <c r="J424" s="771"/>
      <c r="K424" s="771"/>
      <c r="L424" s="771"/>
      <c r="M424" s="771"/>
      <c r="N424" s="771"/>
      <c r="O424" s="772"/>
      <c r="P424" s="768" t="s">
        <v>40</v>
      </c>
      <c r="Q424" s="769"/>
      <c r="R424" s="769"/>
      <c r="S424" s="769"/>
      <c r="T424" s="769"/>
      <c r="U424" s="769"/>
      <c r="V424" s="770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370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370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8.0474999999999994</v>
      </c>
      <c r="AA424" s="64"/>
      <c r="AB424" s="64"/>
      <c r="AC424" s="64"/>
    </row>
    <row r="425" spans="1:68" x14ac:dyDescent="0.2">
      <c r="A425" s="771"/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2"/>
      <c r="P425" s="768" t="s">
        <v>40</v>
      </c>
      <c r="Q425" s="769"/>
      <c r="R425" s="769"/>
      <c r="S425" s="769"/>
      <c r="T425" s="769"/>
      <c r="U425" s="769"/>
      <c r="V425" s="770"/>
      <c r="W425" s="40" t="s">
        <v>0</v>
      </c>
      <c r="X425" s="41">
        <f>IFERROR(SUM(X413:X423),"0")</f>
        <v>5550</v>
      </c>
      <c r="Y425" s="41">
        <f>IFERROR(SUM(Y413:Y423),"0")</f>
        <v>5550</v>
      </c>
      <c r="Z425" s="40"/>
      <c r="AA425" s="64"/>
      <c r="AB425" s="64"/>
      <c r="AC425" s="64"/>
    </row>
    <row r="426" spans="1:68" ht="14.25" customHeight="1" x14ac:dyDescent="0.25">
      <c r="A426" s="773" t="s">
        <v>179</v>
      </c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3"/>
      <c r="P426" s="773"/>
      <c r="Q426" s="773"/>
      <c r="R426" s="773"/>
      <c r="S426" s="773"/>
      <c r="T426" s="773"/>
      <c r="U426" s="773"/>
      <c r="V426" s="773"/>
      <c r="W426" s="773"/>
      <c r="X426" s="773"/>
      <c r="Y426" s="773"/>
      <c r="Z426" s="773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774">
        <v>4607091383980</v>
      </c>
      <c r="E427" s="77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6"/>
      <c r="R427" s="776"/>
      <c r="S427" s="776"/>
      <c r="T427" s="777"/>
      <c r="U427" s="37" t="s">
        <v>45</v>
      </c>
      <c r="V427" s="37" t="s">
        <v>45</v>
      </c>
      <c r="W427" s="38" t="s">
        <v>0</v>
      </c>
      <c r="X427" s="56">
        <v>2250</v>
      </c>
      <c r="Y427" s="53">
        <f>IFERROR(IF(X427="",0,CEILING((X427/$H427),1)*$H427),"")</f>
        <v>2250</v>
      </c>
      <c r="Z427" s="39">
        <f>IFERROR(IF(Y427=0,"",ROUNDUP(Y427/H427,0)*0.02175),"")</f>
        <v>3.2624999999999997</v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2322</v>
      </c>
      <c r="BN427" s="75">
        <f>IFERROR(Y427*I427/H427,"0")</f>
        <v>2322</v>
      </c>
      <c r="BO427" s="75">
        <f>IFERROR(1/J427*(X427/H427),"0")</f>
        <v>3.125</v>
      </c>
      <c r="BP427" s="75">
        <f>IFERROR(1/J427*(Y427/H427),"0")</f>
        <v>3.125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774">
        <v>4607091384178</v>
      </c>
      <c r="E428" s="77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9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6"/>
      <c r="R428" s="776"/>
      <c r="S428" s="776"/>
      <c r="T428" s="777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x14ac:dyDescent="0.2">
      <c r="A429" s="771"/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2"/>
      <c r="P429" s="768" t="s">
        <v>40</v>
      </c>
      <c r="Q429" s="769"/>
      <c r="R429" s="769"/>
      <c r="S429" s="769"/>
      <c r="T429" s="769"/>
      <c r="U429" s="769"/>
      <c r="V429" s="770"/>
      <c r="W429" s="40" t="s">
        <v>39</v>
      </c>
      <c r="X429" s="41">
        <f>IFERROR(X427/H427,"0")+IFERROR(X428/H428,"0")</f>
        <v>150</v>
      </c>
      <c r="Y429" s="41">
        <f>IFERROR(Y427/H427,"0")+IFERROR(Y428/H428,"0")</f>
        <v>150</v>
      </c>
      <c r="Z429" s="41">
        <f>IFERROR(IF(Z427="",0,Z427),"0")+IFERROR(IF(Z428="",0,Z428),"0")</f>
        <v>3.2624999999999997</v>
      </c>
      <c r="AA429" s="64"/>
      <c r="AB429" s="64"/>
      <c r="AC429" s="64"/>
    </row>
    <row r="430" spans="1:68" x14ac:dyDescent="0.2">
      <c r="A430" s="771"/>
      <c r="B430" s="771"/>
      <c r="C430" s="771"/>
      <c r="D430" s="771"/>
      <c r="E430" s="771"/>
      <c r="F430" s="771"/>
      <c r="G430" s="771"/>
      <c r="H430" s="771"/>
      <c r="I430" s="771"/>
      <c r="J430" s="771"/>
      <c r="K430" s="771"/>
      <c r="L430" s="771"/>
      <c r="M430" s="771"/>
      <c r="N430" s="771"/>
      <c r="O430" s="772"/>
      <c r="P430" s="768" t="s">
        <v>40</v>
      </c>
      <c r="Q430" s="769"/>
      <c r="R430" s="769"/>
      <c r="S430" s="769"/>
      <c r="T430" s="769"/>
      <c r="U430" s="769"/>
      <c r="V430" s="770"/>
      <c r="W430" s="40" t="s">
        <v>0</v>
      </c>
      <c r="X430" s="41">
        <f>IFERROR(SUM(X427:X428),"0")</f>
        <v>2250</v>
      </c>
      <c r="Y430" s="41">
        <f>IFERROR(SUM(Y427:Y428),"0")</f>
        <v>2250</v>
      </c>
      <c r="Z430" s="40"/>
      <c r="AA430" s="64"/>
      <c r="AB430" s="64"/>
      <c r="AC430" s="64"/>
    </row>
    <row r="431" spans="1:68" ht="14.25" customHeight="1" x14ac:dyDescent="0.25">
      <c r="A431" s="773" t="s">
        <v>84</v>
      </c>
      <c r="B431" s="773"/>
      <c r="C431" s="773"/>
      <c r="D431" s="773"/>
      <c r="E431" s="773"/>
      <c r="F431" s="773"/>
      <c r="G431" s="773"/>
      <c r="H431" s="773"/>
      <c r="I431" s="773"/>
      <c r="J431" s="773"/>
      <c r="K431" s="773"/>
      <c r="L431" s="773"/>
      <c r="M431" s="773"/>
      <c r="N431" s="773"/>
      <c r="O431" s="773"/>
      <c r="P431" s="773"/>
      <c r="Q431" s="773"/>
      <c r="R431" s="773"/>
      <c r="S431" s="773"/>
      <c r="T431" s="773"/>
      <c r="U431" s="773"/>
      <c r="V431" s="773"/>
      <c r="W431" s="773"/>
      <c r="X431" s="773"/>
      <c r="Y431" s="773"/>
      <c r="Z431" s="773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774">
        <v>4607091383928</v>
      </c>
      <c r="E432" s="774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6"/>
      <c r="R432" s="776"/>
      <c r="S432" s="776"/>
      <c r="T432" s="777"/>
      <c r="U432" s="37" t="s">
        <v>45</v>
      </c>
      <c r="V432" s="37" t="s">
        <v>45</v>
      </c>
      <c r="W432" s="38" t="s">
        <v>0</v>
      </c>
      <c r="X432" s="56">
        <v>1200</v>
      </c>
      <c r="Y432" s="53">
        <f>IFERROR(IF(X432="",0,CEILING((X432/$H432),1)*$H432),"")</f>
        <v>1201.2</v>
      </c>
      <c r="Z432" s="39">
        <f>IFERROR(IF(Y432=0,"",ROUNDUP(Y432/H432,0)*0.02175),"")</f>
        <v>3.3494999999999999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1287.6923076923074</v>
      </c>
      <c r="BN432" s="75">
        <f>IFERROR(Y432*I432/H432,"0")</f>
        <v>1288.98</v>
      </c>
      <c r="BO432" s="75">
        <f>IFERROR(1/J432*(X432/H432),"0")</f>
        <v>2.7472527472527468</v>
      </c>
      <c r="BP432" s="75">
        <f>IFERROR(1/J432*(Y432/H432),"0")</f>
        <v>2.75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774">
        <v>4607091383928</v>
      </c>
      <c r="E433" s="774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6"/>
      <c r="R433" s="776"/>
      <c r="S433" s="776"/>
      <c r="T433" s="77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774">
        <v>4607091384260</v>
      </c>
      <c r="E434" s="774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8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6"/>
      <c r="R434" s="776"/>
      <c r="S434" s="776"/>
      <c r="T434" s="777"/>
      <c r="U434" s="37" t="s">
        <v>45</v>
      </c>
      <c r="V434" s="37" t="s">
        <v>45</v>
      </c>
      <c r="W434" s="38" t="s">
        <v>0</v>
      </c>
      <c r="X434" s="56">
        <v>570</v>
      </c>
      <c r="Y434" s="53">
        <f>IFERROR(IF(X434="",0,CEILING((X434/$H434),1)*$H434),"")</f>
        <v>577.19999999999993</v>
      </c>
      <c r="Z434" s="39">
        <f>IFERROR(IF(Y434=0,"",ROUNDUP(Y434/H434,0)*0.02175),"")</f>
        <v>1.6094999999999999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611.21538461538466</v>
      </c>
      <c r="BN434" s="75">
        <f>IFERROR(Y434*I434/H434,"0")</f>
        <v>618.93599999999992</v>
      </c>
      <c r="BO434" s="75">
        <f>IFERROR(1/J434*(X434/H434),"0")</f>
        <v>1.304945054945055</v>
      </c>
      <c r="BP434" s="75">
        <f>IFERROR(1/J434*(Y434/H434),"0")</f>
        <v>1.3214285714285714</v>
      </c>
    </row>
    <row r="435" spans="1:68" x14ac:dyDescent="0.2">
      <c r="A435" s="771"/>
      <c r="B435" s="771"/>
      <c r="C435" s="771"/>
      <c r="D435" s="771"/>
      <c r="E435" s="771"/>
      <c r="F435" s="771"/>
      <c r="G435" s="771"/>
      <c r="H435" s="771"/>
      <c r="I435" s="771"/>
      <c r="J435" s="771"/>
      <c r="K435" s="771"/>
      <c r="L435" s="771"/>
      <c r="M435" s="771"/>
      <c r="N435" s="771"/>
      <c r="O435" s="772"/>
      <c r="P435" s="768" t="s">
        <v>40</v>
      </c>
      <c r="Q435" s="769"/>
      <c r="R435" s="769"/>
      <c r="S435" s="769"/>
      <c r="T435" s="769"/>
      <c r="U435" s="769"/>
      <c r="V435" s="770"/>
      <c r="W435" s="40" t="s">
        <v>39</v>
      </c>
      <c r="X435" s="41">
        <f>IFERROR(X432/H432,"0")+IFERROR(X433/H433,"0")+IFERROR(X434/H434,"0")</f>
        <v>226.92307692307691</v>
      </c>
      <c r="Y435" s="41">
        <f>IFERROR(Y432/H432,"0")+IFERROR(Y433/H433,"0")+IFERROR(Y434/H434,"0")</f>
        <v>228</v>
      </c>
      <c r="Z435" s="41">
        <f>IFERROR(IF(Z432="",0,Z432),"0")+IFERROR(IF(Z433="",0,Z433),"0")+IFERROR(IF(Z434="",0,Z434),"0")</f>
        <v>4.9589999999999996</v>
      </c>
      <c r="AA435" s="64"/>
      <c r="AB435" s="64"/>
      <c r="AC435" s="64"/>
    </row>
    <row r="436" spans="1:68" x14ac:dyDescent="0.2">
      <c r="A436" s="771"/>
      <c r="B436" s="771"/>
      <c r="C436" s="771"/>
      <c r="D436" s="771"/>
      <c r="E436" s="771"/>
      <c r="F436" s="771"/>
      <c r="G436" s="771"/>
      <c r="H436" s="771"/>
      <c r="I436" s="771"/>
      <c r="J436" s="771"/>
      <c r="K436" s="771"/>
      <c r="L436" s="771"/>
      <c r="M436" s="771"/>
      <c r="N436" s="771"/>
      <c r="O436" s="772"/>
      <c r="P436" s="768" t="s">
        <v>40</v>
      </c>
      <c r="Q436" s="769"/>
      <c r="R436" s="769"/>
      <c r="S436" s="769"/>
      <c r="T436" s="769"/>
      <c r="U436" s="769"/>
      <c r="V436" s="770"/>
      <c r="W436" s="40" t="s">
        <v>0</v>
      </c>
      <c r="X436" s="41">
        <f>IFERROR(SUM(X432:X434),"0")</f>
        <v>1770</v>
      </c>
      <c r="Y436" s="41">
        <f>IFERROR(SUM(Y432:Y434),"0")</f>
        <v>1778.4</v>
      </c>
      <c r="Z436" s="40"/>
      <c r="AA436" s="64"/>
      <c r="AB436" s="64"/>
      <c r="AC436" s="64"/>
    </row>
    <row r="437" spans="1:68" ht="14.25" customHeight="1" x14ac:dyDescent="0.25">
      <c r="A437" s="773" t="s">
        <v>225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774">
        <v>4607091384673</v>
      </c>
      <c r="E438" s="774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8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6"/>
      <c r="R438" s="776"/>
      <c r="S438" s="776"/>
      <c r="T438" s="777"/>
      <c r="U438" s="37" t="s">
        <v>45</v>
      </c>
      <c r="V438" s="37" t="s">
        <v>45</v>
      </c>
      <c r="W438" s="38" t="s">
        <v>0</v>
      </c>
      <c r="X438" s="56">
        <v>380</v>
      </c>
      <c r="Y438" s="53">
        <f>IFERROR(IF(X438="",0,CEILING((X438/$H438),1)*$H438),"")</f>
        <v>382.2</v>
      </c>
      <c r="Z438" s="39">
        <f>IFERROR(IF(Y438=0,"",ROUNDUP(Y438/H438,0)*0.02175),"")</f>
        <v>1.06575</v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407.47692307692313</v>
      </c>
      <c r="BN438" s="75">
        <f>IFERROR(Y438*I438/H438,"0")</f>
        <v>409.83600000000001</v>
      </c>
      <c r="BO438" s="75">
        <f>IFERROR(1/J438*(X438/H438),"0")</f>
        <v>0.86996336996336998</v>
      </c>
      <c r="BP438" s="75">
        <f>IFERROR(1/J438*(Y438/H438),"0")</f>
        <v>0.875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774">
        <v>4607091384673</v>
      </c>
      <c r="E439" s="774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90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6"/>
      <c r="R439" s="776"/>
      <c r="S439" s="776"/>
      <c r="T439" s="77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771"/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2"/>
      <c r="P440" s="768" t="s">
        <v>40</v>
      </c>
      <c r="Q440" s="769"/>
      <c r="R440" s="769"/>
      <c r="S440" s="769"/>
      <c r="T440" s="769"/>
      <c r="U440" s="769"/>
      <c r="V440" s="770"/>
      <c r="W440" s="40" t="s">
        <v>39</v>
      </c>
      <c r="X440" s="41">
        <f>IFERROR(X438/H438,"0")+IFERROR(X439/H439,"0")</f>
        <v>48.717948717948723</v>
      </c>
      <c r="Y440" s="41">
        <f>IFERROR(Y438/H438,"0")+IFERROR(Y439/H439,"0")</f>
        <v>49</v>
      </c>
      <c r="Z440" s="41">
        <f>IFERROR(IF(Z438="",0,Z438),"0")+IFERROR(IF(Z439="",0,Z439),"0")</f>
        <v>1.06575</v>
      </c>
      <c r="AA440" s="64"/>
      <c r="AB440" s="64"/>
      <c r="AC440" s="64"/>
    </row>
    <row r="441" spans="1:68" x14ac:dyDescent="0.2">
      <c r="A441" s="771"/>
      <c r="B441" s="771"/>
      <c r="C441" s="771"/>
      <c r="D441" s="771"/>
      <c r="E441" s="771"/>
      <c r="F441" s="771"/>
      <c r="G441" s="771"/>
      <c r="H441" s="771"/>
      <c r="I441" s="771"/>
      <c r="J441" s="771"/>
      <c r="K441" s="771"/>
      <c r="L441" s="771"/>
      <c r="M441" s="771"/>
      <c r="N441" s="771"/>
      <c r="O441" s="772"/>
      <c r="P441" s="768" t="s">
        <v>40</v>
      </c>
      <c r="Q441" s="769"/>
      <c r="R441" s="769"/>
      <c r="S441" s="769"/>
      <c r="T441" s="769"/>
      <c r="U441" s="769"/>
      <c r="V441" s="770"/>
      <c r="W441" s="40" t="s">
        <v>0</v>
      </c>
      <c r="X441" s="41">
        <f>IFERROR(SUM(X438:X439),"0")</f>
        <v>380</v>
      </c>
      <c r="Y441" s="41">
        <f>IFERROR(SUM(Y438:Y439),"0")</f>
        <v>382.2</v>
      </c>
      <c r="Z441" s="40"/>
      <c r="AA441" s="64"/>
      <c r="AB441" s="64"/>
      <c r="AC441" s="64"/>
    </row>
    <row r="442" spans="1:68" ht="16.5" customHeight="1" x14ac:dyDescent="0.25">
      <c r="A442" s="783" t="s">
        <v>725</v>
      </c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3"/>
      <c r="P442" s="783"/>
      <c r="Q442" s="783"/>
      <c r="R442" s="783"/>
      <c r="S442" s="783"/>
      <c r="T442" s="783"/>
      <c r="U442" s="783"/>
      <c r="V442" s="783"/>
      <c r="W442" s="783"/>
      <c r="X442" s="783"/>
      <c r="Y442" s="783"/>
      <c r="Z442" s="783"/>
      <c r="AA442" s="62"/>
      <c r="AB442" s="62"/>
      <c r="AC442" s="62"/>
    </row>
    <row r="443" spans="1:68" ht="14.25" customHeight="1" x14ac:dyDescent="0.25">
      <c r="A443" s="773" t="s">
        <v>125</v>
      </c>
      <c r="B443" s="773"/>
      <c r="C443" s="773"/>
      <c r="D443" s="773"/>
      <c r="E443" s="773"/>
      <c r="F443" s="773"/>
      <c r="G443" s="773"/>
      <c r="H443" s="773"/>
      <c r="I443" s="773"/>
      <c r="J443" s="773"/>
      <c r="K443" s="773"/>
      <c r="L443" s="773"/>
      <c r="M443" s="773"/>
      <c r="N443" s="773"/>
      <c r="O443" s="773"/>
      <c r="P443" s="773"/>
      <c r="Q443" s="773"/>
      <c r="R443" s="773"/>
      <c r="S443" s="773"/>
      <c r="T443" s="773"/>
      <c r="U443" s="773"/>
      <c r="V443" s="773"/>
      <c r="W443" s="773"/>
      <c r="X443" s="773"/>
      <c r="Y443" s="773"/>
      <c r="Z443" s="773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774">
        <v>4680115881907</v>
      </c>
      <c r="E444" s="774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9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6"/>
      <c r="R444" s="776"/>
      <c r="S444" s="776"/>
      <c r="T444" s="77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774">
        <v>4680115881907</v>
      </c>
      <c r="E445" s="774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891" t="s">
        <v>730</v>
      </c>
      <c r="Q445" s="776"/>
      <c r="R445" s="776"/>
      <c r="S445" s="776"/>
      <c r="T445" s="77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774">
        <v>4680115883925</v>
      </c>
      <c r="E446" s="77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8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6"/>
      <c r="R446" s="776"/>
      <c r="S446" s="776"/>
      <c r="T446" s="77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774">
        <v>4607091384192</v>
      </c>
      <c r="E447" s="774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8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6"/>
      <c r="R447" s="776"/>
      <c r="S447" s="776"/>
      <c r="T447" s="777"/>
      <c r="U447" s="37" t="s">
        <v>45</v>
      </c>
      <c r="V447" s="37" t="s">
        <v>45</v>
      </c>
      <c r="W447" s="38" t="s">
        <v>0</v>
      </c>
      <c r="X447" s="56">
        <v>36</v>
      </c>
      <c r="Y447" s="53">
        <f t="shared" si="82"/>
        <v>43.2</v>
      </c>
      <c r="Z447" s="39">
        <f t="shared" si="83"/>
        <v>8.6999999999999994E-2</v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37.599999999999994</v>
      </c>
      <c r="BN447" s="75">
        <f t="shared" si="85"/>
        <v>45.12</v>
      </c>
      <c r="BO447" s="75">
        <f t="shared" si="86"/>
        <v>5.9523809523809514E-2</v>
      </c>
      <c r="BP447" s="75">
        <f t="shared" si="87"/>
        <v>7.1428571428571425E-2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774">
        <v>4680115884892</v>
      </c>
      <c r="E448" s="774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8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6"/>
      <c r="R448" s="776"/>
      <c r="S448" s="776"/>
      <c r="T448" s="77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774">
        <v>4680115884885</v>
      </c>
      <c r="E449" s="774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8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6"/>
      <c r="R449" s="776"/>
      <c r="S449" s="776"/>
      <c r="T449" s="77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774">
        <v>4680115884908</v>
      </c>
      <c r="E450" s="77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6"/>
      <c r="R450" s="776"/>
      <c r="S450" s="776"/>
      <c r="T450" s="77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771"/>
      <c r="B451" s="771"/>
      <c r="C451" s="771"/>
      <c r="D451" s="771"/>
      <c r="E451" s="771"/>
      <c r="F451" s="771"/>
      <c r="G451" s="771"/>
      <c r="H451" s="771"/>
      <c r="I451" s="771"/>
      <c r="J451" s="771"/>
      <c r="K451" s="771"/>
      <c r="L451" s="771"/>
      <c r="M451" s="771"/>
      <c r="N451" s="771"/>
      <c r="O451" s="772"/>
      <c r="P451" s="768" t="s">
        <v>40</v>
      </c>
      <c r="Q451" s="769"/>
      <c r="R451" s="769"/>
      <c r="S451" s="769"/>
      <c r="T451" s="769"/>
      <c r="U451" s="769"/>
      <c r="V451" s="770"/>
      <c r="W451" s="40" t="s">
        <v>39</v>
      </c>
      <c r="X451" s="41">
        <f>IFERROR(X444/H444,"0")+IFERROR(X445/H445,"0")+IFERROR(X446/H446,"0")+IFERROR(X447/H447,"0")+IFERROR(X448/H448,"0")+IFERROR(X449/H449,"0")+IFERROR(X450/H450,"0")</f>
        <v>3.333333333333333</v>
      </c>
      <c r="Y451" s="41">
        <f>IFERROR(Y444/H444,"0")+IFERROR(Y445/H445,"0")+IFERROR(Y446/H446,"0")+IFERROR(Y447/H447,"0")+IFERROR(Y448/H448,"0")+IFERROR(Y449/H449,"0")+IFERROR(Y450/H450,"0")</f>
        <v>4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8.6999999999999994E-2</v>
      </c>
      <c r="AA451" s="64"/>
      <c r="AB451" s="64"/>
      <c r="AC451" s="64"/>
    </row>
    <row r="452" spans="1:68" x14ac:dyDescent="0.2">
      <c r="A452" s="771"/>
      <c r="B452" s="771"/>
      <c r="C452" s="771"/>
      <c r="D452" s="771"/>
      <c r="E452" s="771"/>
      <c r="F452" s="771"/>
      <c r="G452" s="771"/>
      <c r="H452" s="771"/>
      <c r="I452" s="771"/>
      <c r="J452" s="771"/>
      <c r="K452" s="771"/>
      <c r="L452" s="771"/>
      <c r="M452" s="771"/>
      <c r="N452" s="771"/>
      <c r="O452" s="772"/>
      <c r="P452" s="768" t="s">
        <v>40</v>
      </c>
      <c r="Q452" s="769"/>
      <c r="R452" s="769"/>
      <c r="S452" s="769"/>
      <c r="T452" s="769"/>
      <c r="U452" s="769"/>
      <c r="V452" s="770"/>
      <c r="W452" s="40" t="s">
        <v>0</v>
      </c>
      <c r="X452" s="41">
        <f>IFERROR(SUM(X444:X450),"0")</f>
        <v>36</v>
      </c>
      <c r="Y452" s="41">
        <f>IFERROR(SUM(Y444:Y450),"0")</f>
        <v>43.2</v>
      </c>
      <c r="Z452" s="40"/>
      <c r="AA452" s="64"/>
      <c r="AB452" s="64"/>
      <c r="AC452" s="64"/>
    </row>
    <row r="453" spans="1:68" ht="14.25" customHeight="1" x14ac:dyDescent="0.25">
      <c r="A453" s="773" t="s">
        <v>78</v>
      </c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3"/>
      <c r="P453" s="773"/>
      <c r="Q453" s="773"/>
      <c r="R453" s="773"/>
      <c r="S453" s="773"/>
      <c r="T453" s="773"/>
      <c r="U453" s="773"/>
      <c r="V453" s="773"/>
      <c r="W453" s="773"/>
      <c r="X453" s="773"/>
      <c r="Y453" s="773"/>
      <c r="Z453" s="773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774">
        <v>4607091384802</v>
      </c>
      <c r="E454" s="774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6"/>
      <c r="R454" s="776"/>
      <c r="S454" s="776"/>
      <c r="T454" s="777"/>
      <c r="U454" s="37" t="s">
        <v>45</v>
      </c>
      <c r="V454" s="37" t="s">
        <v>45</v>
      </c>
      <c r="W454" s="38" t="s">
        <v>0</v>
      </c>
      <c r="X454" s="56">
        <v>240</v>
      </c>
      <c r="Y454" s="53">
        <f>IFERROR(IF(X454="",0,CEILING((X454/$H454),1)*$H454),"")</f>
        <v>240.9</v>
      </c>
      <c r="Z454" s="39">
        <f>IFERROR(IF(Y454=0,"",ROUNDUP(Y454/H454,0)*0.00753),"")</f>
        <v>0.41415000000000002</v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254.24657534246575</v>
      </c>
      <c r="BN454" s="75">
        <f>IFERROR(Y454*I454/H454,"0")</f>
        <v>255.19999999999996</v>
      </c>
      <c r="BO454" s="75">
        <f>IFERROR(1/J454*(X454/H454),"0")</f>
        <v>0.35124692658939233</v>
      </c>
      <c r="BP454" s="75">
        <f>IFERROR(1/J454*(Y454/H454),"0")</f>
        <v>0.35256410256410253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774">
        <v>4607091384826</v>
      </c>
      <c r="E455" s="77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6"/>
      <c r="R455" s="776"/>
      <c r="S455" s="776"/>
      <c r="T455" s="77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71"/>
      <c r="B456" s="771"/>
      <c r="C456" s="771"/>
      <c r="D456" s="771"/>
      <c r="E456" s="771"/>
      <c r="F456" s="771"/>
      <c r="G456" s="771"/>
      <c r="H456" s="771"/>
      <c r="I456" s="771"/>
      <c r="J456" s="771"/>
      <c r="K456" s="771"/>
      <c r="L456" s="771"/>
      <c r="M456" s="771"/>
      <c r="N456" s="771"/>
      <c r="O456" s="772"/>
      <c r="P456" s="768" t="s">
        <v>40</v>
      </c>
      <c r="Q456" s="769"/>
      <c r="R456" s="769"/>
      <c r="S456" s="769"/>
      <c r="T456" s="769"/>
      <c r="U456" s="769"/>
      <c r="V456" s="770"/>
      <c r="W456" s="40" t="s">
        <v>39</v>
      </c>
      <c r="X456" s="41">
        <f>IFERROR(X454/H454,"0")+IFERROR(X455/H455,"0")</f>
        <v>54.794520547945204</v>
      </c>
      <c r="Y456" s="41">
        <f>IFERROR(Y454/H454,"0")+IFERROR(Y455/H455,"0")</f>
        <v>55</v>
      </c>
      <c r="Z456" s="41">
        <f>IFERROR(IF(Z454="",0,Z454),"0")+IFERROR(IF(Z455="",0,Z455),"0")</f>
        <v>0.41415000000000002</v>
      </c>
      <c r="AA456" s="64"/>
      <c r="AB456" s="64"/>
      <c r="AC456" s="64"/>
    </row>
    <row r="457" spans="1:68" x14ac:dyDescent="0.2">
      <c r="A457" s="771"/>
      <c r="B457" s="771"/>
      <c r="C457" s="771"/>
      <c r="D457" s="771"/>
      <c r="E457" s="771"/>
      <c r="F457" s="771"/>
      <c r="G457" s="771"/>
      <c r="H457" s="771"/>
      <c r="I457" s="771"/>
      <c r="J457" s="771"/>
      <c r="K457" s="771"/>
      <c r="L457" s="771"/>
      <c r="M457" s="771"/>
      <c r="N457" s="771"/>
      <c r="O457" s="772"/>
      <c r="P457" s="768" t="s">
        <v>40</v>
      </c>
      <c r="Q457" s="769"/>
      <c r="R457" s="769"/>
      <c r="S457" s="769"/>
      <c r="T457" s="769"/>
      <c r="U457" s="769"/>
      <c r="V457" s="770"/>
      <c r="W457" s="40" t="s">
        <v>0</v>
      </c>
      <c r="X457" s="41">
        <f>IFERROR(SUM(X454:X455),"0")</f>
        <v>240</v>
      </c>
      <c r="Y457" s="41">
        <f>IFERROR(SUM(Y454:Y455),"0")</f>
        <v>240.9</v>
      </c>
      <c r="Z457" s="40"/>
      <c r="AA457" s="64"/>
      <c r="AB457" s="64"/>
      <c r="AC457" s="64"/>
    </row>
    <row r="458" spans="1:68" ht="14.25" customHeight="1" x14ac:dyDescent="0.25">
      <c r="A458" s="773" t="s">
        <v>84</v>
      </c>
      <c r="B458" s="773"/>
      <c r="C458" s="773"/>
      <c r="D458" s="773"/>
      <c r="E458" s="773"/>
      <c r="F458" s="773"/>
      <c r="G458" s="773"/>
      <c r="H458" s="773"/>
      <c r="I458" s="773"/>
      <c r="J458" s="773"/>
      <c r="K458" s="773"/>
      <c r="L458" s="773"/>
      <c r="M458" s="773"/>
      <c r="N458" s="773"/>
      <c r="O458" s="773"/>
      <c r="P458" s="773"/>
      <c r="Q458" s="773"/>
      <c r="R458" s="773"/>
      <c r="S458" s="773"/>
      <c r="T458" s="773"/>
      <c r="U458" s="773"/>
      <c r="V458" s="773"/>
      <c r="W458" s="773"/>
      <c r="X458" s="773"/>
      <c r="Y458" s="773"/>
      <c r="Z458" s="773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774">
        <v>4607091384246</v>
      </c>
      <c r="E459" s="774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8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6"/>
      <c r="R459" s="776"/>
      <c r="S459" s="776"/>
      <c r="T459" s="777"/>
      <c r="U459" s="37" t="s">
        <v>45</v>
      </c>
      <c r="V459" s="37" t="s">
        <v>45</v>
      </c>
      <c r="W459" s="38" t="s">
        <v>0</v>
      </c>
      <c r="X459" s="56">
        <v>100</v>
      </c>
      <c r="Y459" s="53">
        <f>IFERROR(IF(X459="",0,CEILING((X459/$H459),1)*$H459),"")</f>
        <v>101.39999999999999</v>
      </c>
      <c r="Z459" s="39">
        <f>IFERROR(IF(Y459=0,"",ROUNDUP(Y459/H459,0)*0.02175),"")</f>
        <v>0.28275</v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107.23076923076924</v>
      </c>
      <c r="BN459" s="75">
        <f>IFERROR(Y459*I459/H459,"0")</f>
        <v>108.732</v>
      </c>
      <c r="BO459" s="75">
        <f>IFERROR(1/J459*(X459/H459),"0")</f>
        <v>0.22893772893772893</v>
      </c>
      <c r="BP459" s="75">
        <f>IFERROR(1/J459*(Y459/H459),"0")</f>
        <v>0.23214285714285712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774">
        <v>4680115881976</v>
      </c>
      <c r="E460" s="774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8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6"/>
      <c r="R460" s="776"/>
      <c r="S460" s="776"/>
      <c r="T460" s="77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774">
        <v>4607091384253</v>
      </c>
      <c r="E461" s="774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6"/>
      <c r="R461" s="776"/>
      <c r="S461" s="776"/>
      <c r="T461" s="77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774">
        <v>4607091384253</v>
      </c>
      <c r="E462" s="774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6"/>
      <c r="R462" s="776"/>
      <c r="S462" s="776"/>
      <c r="T462" s="77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774">
        <v>4680115881969</v>
      </c>
      <c r="E463" s="774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6"/>
      <c r="R463" s="776"/>
      <c r="S463" s="776"/>
      <c r="T463" s="77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71"/>
      <c r="B464" s="771"/>
      <c r="C464" s="771"/>
      <c r="D464" s="771"/>
      <c r="E464" s="771"/>
      <c r="F464" s="771"/>
      <c r="G464" s="771"/>
      <c r="H464" s="771"/>
      <c r="I464" s="771"/>
      <c r="J464" s="771"/>
      <c r="K464" s="771"/>
      <c r="L464" s="771"/>
      <c r="M464" s="771"/>
      <c r="N464" s="771"/>
      <c r="O464" s="772"/>
      <c r="P464" s="768" t="s">
        <v>40</v>
      </c>
      <c r="Q464" s="769"/>
      <c r="R464" s="769"/>
      <c r="S464" s="769"/>
      <c r="T464" s="769"/>
      <c r="U464" s="769"/>
      <c r="V464" s="770"/>
      <c r="W464" s="40" t="s">
        <v>39</v>
      </c>
      <c r="X464" s="41">
        <f>IFERROR(X459/H459,"0")+IFERROR(X460/H460,"0")+IFERROR(X461/H461,"0")+IFERROR(X462/H462,"0")+IFERROR(X463/H463,"0")</f>
        <v>12.820512820512821</v>
      </c>
      <c r="Y464" s="41">
        <f>IFERROR(Y459/H459,"0")+IFERROR(Y460/H460,"0")+IFERROR(Y461/H461,"0")+IFERROR(Y462/H462,"0")+IFERROR(Y463/H463,"0")</f>
        <v>13</v>
      </c>
      <c r="Z464" s="41">
        <f>IFERROR(IF(Z459="",0,Z459),"0")+IFERROR(IF(Z460="",0,Z460),"0")+IFERROR(IF(Z461="",0,Z461),"0")+IFERROR(IF(Z462="",0,Z462),"0")+IFERROR(IF(Z463="",0,Z463),"0")</f>
        <v>0.28275</v>
      </c>
      <c r="AA464" s="64"/>
      <c r="AB464" s="64"/>
      <c r="AC464" s="64"/>
    </row>
    <row r="465" spans="1:68" x14ac:dyDescent="0.2">
      <c r="A465" s="771"/>
      <c r="B465" s="771"/>
      <c r="C465" s="771"/>
      <c r="D465" s="771"/>
      <c r="E465" s="771"/>
      <c r="F465" s="771"/>
      <c r="G465" s="771"/>
      <c r="H465" s="771"/>
      <c r="I465" s="771"/>
      <c r="J465" s="771"/>
      <c r="K465" s="771"/>
      <c r="L465" s="771"/>
      <c r="M465" s="771"/>
      <c r="N465" s="771"/>
      <c r="O465" s="772"/>
      <c r="P465" s="768" t="s">
        <v>40</v>
      </c>
      <c r="Q465" s="769"/>
      <c r="R465" s="769"/>
      <c r="S465" s="769"/>
      <c r="T465" s="769"/>
      <c r="U465" s="769"/>
      <c r="V465" s="770"/>
      <c r="W465" s="40" t="s">
        <v>0</v>
      </c>
      <c r="X465" s="41">
        <f>IFERROR(SUM(X459:X463),"0")</f>
        <v>100</v>
      </c>
      <c r="Y465" s="41">
        <f>IFERROR(SUM(Y459:Y463),"0")</f>
        <v>101.39999999999999</v>
      </c>
      <c r="Z465" s="40"/>
      <c r="AA465" s="64"/>
      <c r="AB465" s="64"/>
      <c r="AC465" s="64"/>
    </row>
    <row r="466" spans="1:68" ht="14.25" customHeight="1" x14ac:dyDescent="0.25">
      <c r="A466" s="773" t="s">
        <v>225</v>
      </c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3"/>
      <c r="P466" s="773"/>
      <c r="Q466" s="773"/>
      <c r="R466" s="773"/>
      <c r="S466" s="773"/>
      <c r="T466" s="773"/>
      <c r="U466" s="773"/>
      <c r="V466" s="773"/>
      <c r="W466" s="773"/>
      <c r="X466" s="773"/>
      <c r="Y466" s="773"/>
      <c r="Z466" s="773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774">
        <v>4607091389357</v>
      </c>
      <c r="E467" s="774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8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6"/>
      <c r="R467" s="776"/>
      <c r="S467" s="776"/>
      <c r="T467" s="777"/>
      <c r="U467" s="37" t="s">
        <v>45</v>
      </c>
      <c r="V467" s="37" t="s">
        <v>45</v>
      </c>
      <c r="W467" s="38" t="s">
        <v>0</v>
      </c>
      <c r="X467" s="56">
        <v>80</v>
      </c>
      <c r="Y467" s="53">
        <f>IFERROR(IF(X467="",0,CEILING((X467/$H467),1)*$H467),"")</f>
        <v>85.8</v>
      </c>
      <c r="Z467" s="39">
        <f>IFERROR(IF(Y467=0,"",ROUNDUP(Y467/H467,0)*0.02175),"")</f>
        <v>0.23924999999999999</v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84.92307692307692</v>
      </c>
      <c r="BN467" s="75">
        <f>IFERROR(Y467*I467/H467,"0")</f>
        <v>91.08</v>
      </c>
      <c r="BO467" s="75">
        <f>IFERROR(1/J467*(X467/H467),"0")</f>
        <v>0.18315018315018317</v>
      </c>
      <c r="BP467" s="75">
        <f>IFERROR(1/J467*(Y467/H467),"0")</f>
        <v>0.19642857142857142</v>
      </c>
    </row>
    <row r="468" spans="1:68" x14ac:dyDescent="0.2">
      <c r="A468" s="771"/>
      <c r="B468" s="771"/>
      <c r="C468" s="771"/>
      <c r="D468" s="771"/>
      <c r="E468" s="771"/>
      <c r="F468" s="771"/>
      <c r="G468" s="771"/>
      <c r="H468" s="771"/>
      <c r="I468" s="771"/>
      <c r="J468" s="771"/>
      <c r="K468" s="771"/>
      <c r="L468" s="771"/>
      <c r="M468" s="771"/>
      <c r="N468" s="771"/>
      <c r="O468" s="772"/>
      <c r="P468" s="768" t="s">
        <v>40</v>
      </c>
      <c r="Q468" s="769"/>
      <c r="R468" s="769"/>
      <c r="S468" s="769"/>
      <c r="T468" s="769"/>
      <c r="U468" s="769"/>
      <c r="V468" s="770"/>
      <c r="W468" s="40" t="s">
        <v>39</v>
      </c>
      <c r="X468" s="41">
        <f>IFERROR(X467/H467,"0")</f>
        <v>10.256410256410257</v>
      </c>
      <c r="Y468" s="41">
        <f>IFERROR(Y467/H467,"0")</f>
        <v>11</v>
      </c>
      <c r="Z468" s="41">
        <f>IFERROR(IF(Z467="",0,Z467),"0")</f>
        <v>0.23924999999999999</v>
      </c>
      <c r="AA468" s="64"/>
      <c r="AB468" s="64"/>
      <c r="AC468" s="64"/>
    </row>
    <row r="469" spans="1:68" x14ac:dyDescent="0.2">
      <c r="A469" s="771"/>
      <c r="B469" s="771"/>
      <c r="C469" s="771"/>
      <c r="D469" s="771"/>
      <c r="E469" s="771"/>
      <c r="F469" s="771"/>
      <c r="G469" s="771"/>
      <c r="H469" s="771"/>
      <c r="I469" s="771"/>
      <c r="J469" s="771"/>
      <c r="K469" s="771"/>
      <c r="L469" s="771"/>
      <c r="M469" s="771"/>
      <c r="N469" s="771"/>
      <c r="O469" s="772"/>
      <c r="P469" s="768" t="s">
        <v>40</v>
      </c>
      <c r="Q469" s="769"/>
      <c r="R469" s="769"/>
      <c r="S469" s="769"/>
      <c r="T469" s="769"/>
      <c r="U469" s="769"/>
      <c r="V469" s="770"/>
      <c r="W469" s="40" t="s">
        <v>0</v>
      </c>
      <c r="X469" s="41">
        <f>IFERROR(SUM(X467:X467),"0")</f>
        <v>80</v>
      </c>
      <c r="Y469" s="41">
        <f>IFERROR(SUM(Y467:Y467),"0")</f>
        <v>85.8</v>
      </c>
      <c r="Z469" s="40"/>
      <c r="AA469" s="64"/>
      <c r="AB469" s="64"/>
      <c r="AC469" s="64"/>
    </row>
    <row r="470" spans="1:68" ht="27.75" customHeight="1" x14ac:dyDescent="0.2">
      <c r="A470" s="817" t="s">
        <v>764</v>
      </c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7"/>
      <c r="P470" s="817"/>
      <c r="Q470" s="817"/>
      <c r="R470" s="817"/>
      <c r="S470" s="817"/>
      <c r="T470" s="817"/>
      <c r="U470" s="817"/>
      <c r="V470" s="817"/>
      <c r="W470" s="817"/>
      <c r="X470" s="817"/>
      <c r="Y470" s="817"/>
      <c r="Z470" s="817"/>
      <c r="AA470" s="52"/>
      <c r="AB470" s="52"/>
      <c r="AC470" s="52"/>
    </row>
    <row r="471" spans="1:68" ht="16.5" customHeight="1" x14ac:dyDescent="0.25">
      <c r="A471" s="783" t="s">
        <v>765</v>
      </c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3"/>
      <c r="P471" s="783"/>
      <c r="Q471" s="783"/>
      <c r="R471" s="783"/>
      <c r="S471" s="783"/>
      <c r="T471" s="783"/>
      <c r="U471" s="783"/>
      <c r="V471" s="783"/>
      <c r="W471" s="783"/>
      <c r="X471" s="783"/>
      <c r="Y471" s="783"/>
      <c r="Z471" s="783"/>
      <c r="AA471" s="62"/>
      <c r="AB471" s="62"/>
      <c r="AC471" s="62"/>
    </row>
    <row r="472" spans="1:68" ht="14.25" customHeight="1" x14ac:dyDescent="0.25">
      <c r="A472" s="773" t="s">
        <v>125</v>
      </c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3"/>
      <c r="P472" s="773"/>
      <c r="Q472" s="773"/>
      <c r="R472" s="773"/>
      <c r="S472" s="773"/>
      <c r="T472" s="773"/>
      <c r="U472" s="773"/>
      <c r="V472" s="773"/>
      <c r="W472" s="773"/>
      <c r="X472" s="773"/>
      <c r="Y472" s="773"/>
      <c r="Z472" s="773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774">
        <v>4607091389708</v>
      </c>
      <c r="E473" s="774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6"/>
      <c r="R473" s="776"/>
      <c r="S473" s="776"/>
      <c r="T473" s="77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71"/>
      <c r="B474" s="771"/>
      <c r="C474" s="771"/>
      <c r="D474" s="771"/>
      <c r="E474" s="771"/>
      <c r="F474" s="771"/>
      <c r="G474" s="771"/>
      <c r="H474" s="771"/>
      <c r="I474" s="771"/>
      <c r="J474" s="771"/>
      <c r="K474" s="771"/>
      <c r="L474" s="771"/>
      <c r="M474" s="771"/>
      <c r="N474" s="771"/>
      <c r="O474" s="772"/>
      <c r="P474" s="768" t="s">
        <v>40</v>
      </c>
      <c r="Q474" s="769"/>
      <c r="R474" s="769"/>
      <c r="S474" s="769"/>
      <c r="T474" s="769"/>
      <c r="U474" s="769"/>
      <c r="V474" s="77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71"/>
      <c r="B475" s="771"/>
      <c r="C475" s="771"/>
      <c r="D475" s="771"/>
      <c r="E475" s="771"/>
      <c r="F475" s="771"/>
      <c r="G475" s="771"/>
      <c r="H475" s="771"/>
      <c r="I475" s="771"/>
      <c r="J475" s="771"/>
      <c r="K475" s="771"/>
      <c r="L475" s="771"/>
      <c r="M475" s="771"/>
      <c r="N475" s="771"/>
      <c r="O475" s="772"/>
      <c r="P475" s="768" t="s">
        <v>40</v>
      </c>
      <c r="Q475" s="769"/>
      <c r="R475" s="769"/>
      <c r="S475" s="769"/>
      <c r="T475" s="769"/>
      <c r="U475" s="769"/>
      <c r="V475" s="77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73" t="s">
        <v>78</v>
      </c>
      <c r="B476" s="773"/>
      <c r="C476" s="773"/>
      <c r="D476" s="773"/>
      <c r="E476" s="773"/>
      <c r="F476" s="773"/>
      <c r="G476" s="773"/>
      <c r="H476" s="773"/>
      <c r="I476" s="773"/>
      <c r="J476" s="773"/>
      <c r="K476" s="773"/>
      <c r="L476" s="773"/>
      <c r="M476" s="773"/>
      <c r="N476" s="773"/>
      <c r="O476" s="773"/>
      <c r="P476" s="773"/>
      <c r="Q476" s="773"/>
      <c r="R476" s="773"/>
      <c r="S476" s="773"/>
      <c r="T476" s="773"/>
      <c r="U476" s="773"/>
      <c r="V476" s="773"/>
      <c r="W476" s="773"/>
      <c r="X476" s="773"/>
      <c r="Y476" s="773"/>
      <c r="Z476" s="773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774">
        <v>4607091389753</v>
      </c>
      <c r="E477" s="774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8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6"/>
      <c r="R477" s="776"/>
      <c r="S477" s="776"/>
      <c r="T477" s="777"/>
      <c r="U477" s="37" t="s">
        <v>45</v>
      </c>
      <c r="V477" s="37" t="s">
        <v>45</v>
      </c>
      <c r="W477" s="38" t="s">
        <v>0</v>
      </c>
      <c r="X477" s="56">
        <v>55</v>
      </c>
      <c r="Y477" s="53">
        <f t="shared" ref="Y477:Y495" si="88">IFERROR(IF(X477="",0,CEILING((X477/$H477),1)*$H477),"")</f>
        <v>58.800000000000004</v>
      </c>
      <c r="Z477" s="39">
        <f>IFERROR(IF(Y477=0,"",ROUNDUP(Y477/H477,0)*0.00753),"")</f>
        <v>0.10542</v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58.011904761904752</v>
      </c>
      <c r="BN477" s="75">
        <f t="shared" ref="BN477:BN495" si="90">IFERROR(Y477*I477/H477,"0")</f>
        <v>62.019999999999996</v>
      </c>
      <c r="BO477" s="75">
        <f t="shared" ref="BO477:BO495" si="91">IFERROR(1/J477*(X477/H477),"0")</f>
        <v>8.3943833943833937E-2</v>
      </c>
      <c r="BP477" s="75">
        <f t="shared" ref="BP477:BP495" si="92">IFERROR(1/J477*(Y477/H477),"0")</f>
        <v>8.9743589743589744E-2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774">
        <v>4607091389753</v>
      </c>
      <c r="E478" s="774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8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6"/>
      <c r="R478" s="776"/>
      <c r="S478" s="776"/>
      <c r="T478" s="77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774">
        <v>4607091389760</v>
      </c>
      <c r="E479" s="774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8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6"/>
      <c r="R479" s="776"/>
      <c r="S479" s="776"/>
      <c r="T479" s="77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774">
        <v>4607091389746</v>
      </c>
      <c r="E480" s="774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8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6"/>
      <c r="R480" s="776"/>
      <c r="S480" s="776"/>
      <c r="T480" s="777"/>
      <c r="U480" s="37" t="s">
        <v>45</v>
      </c>
      <c r="V480" s="37" t="s">
        <v>45</v>
      </c>
      <c r="W480" s="38" t="s">
        <v>0</v>
      </c>
      <c r="X480" s="56">
        <v>120</v>
      </c>
      <c r="Y480" s="53">
        <f t="shared" si="88"/>
        <v>121.80000000000001</v>
      </c>
      <c r="Z480" s="39">
        <f>IFERROR(IF(Y480=0,"",ROUNDUP(Y480/H480,0)*0.00753),"")</f>
        <v>0.21837000000000001</v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126.57142857142854</v>
      </c>
      <c r="BN480" s="75">
        <f t="shared" si="90"/>
        <v>128.47</v>
      </c>
      <c r="BO480" s="75">
        <f t="shared" si="91"/>
        <v>0.18315018315018314</v>
      </c>
      <c r="BP480" s="75">
        <f t="shared" si="92"/>
        <v>0.1858974358974359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774">
        <v>4607091389746</v>
      </c>
      <c r="E481" s="774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8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6"/>
      <c r="R481" s="776"/>
      <c r="S481" s="776"/>
      <c r="T481" s="77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774">
        <v>4680115883147</v>
      </c>
      <c r="E482" s="77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8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6"/>
      <c r="R482" s="776"/>
      <c r="S482" s="776"/>
      <c r="T482" s="77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774">
        <v>4680115883147</v>
      </c>
      <c r="E483" s="774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6"/>
      <c r="R483" s="776"/>
      <c r="S483" s="776"/>
      <c r="T483" s="77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774">
        <v>4607091384338</v>
      </c>
      <c r="E484" s="774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79" t="s">
        <v>786</v>
      </c>
      <c r="Q484" s="776"/>
      <c r="R484" s="776"/>
      <c r="S484" s="776"/>
      <c r="T484" s="77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774">
        <v>4607091384338</v>
      </c>
      <c r="E485" s="774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6"/>
      <c r="R485" s="776"/>
      <c r="S485" s="776"/>
      <c r="T485" s="77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774">
        <v>4680115883154</v>
      </c>
      <c r="E486" s="774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8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6"/>
      <c r="R486" s="776"/>
      <c r="S486" s="776"/>
      <c r="T486" s="77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774">
        <v>4680115883154</v>
      </c>
      <c r="E487" s="774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6"/>
      <c r="R487" s="776"/>
      <c r="S487" s="776"/>
      <c r="T487" s="77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774">
        <v>4607091389524</v>
      </c>
      <c r="E488" s="774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65" t="s">
        <v>795</v>
      </c>
      <c r="Q488" s="776"/>
      <c r="R488" s="776"/>
      <c r="S488" s="776"/>
      <c r="T488" s="77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774">
        <v>4607091389524</v>
      </c>
      <c r="E489" s="774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6"/>
      <c r="R489" s="776"/>
      <c r="S489" s="776"/>
      <c r="T489" s="77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774">
        <v>4680115883161</v>
      </c>
      <c r="E490" s="774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6"/>
      <c r="R490" s="776"/>
      <c r="S490" s="776"/>
      <c r="T490" s="77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774">
        <v>4607091389531</v>
      </c>
      <c r="E491" s="77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6"/>
      <c r="R491" s="776"/>
      <c r="S491" s="776"/>
      <c r="T491" s="77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774">
        <v>4607091389531</v>
      </c>
      <c r="E492" s="77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6"/>
      <c r="R492" s="776"/>
      <c r="S492" s="776"/>
      <c r="T492" s="77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774">
        <v>4607091384345</v>
      </c>
      <c r="E493" s="774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6"/>
      <c r="R493" s="776"/>
      <c r="S493" s="776"/>
      <c r="T493" s="77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774">
        <v>4680115883185</v>
      </c>
      <c r="E494" s="77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6"/>
      <c r="R494" s="776"/>
      <c r="S494" s="776"/>
      <c r="T494" s="77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774">
        <v>4680115883185</v>
      </c>
      <c r="E495" s="774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6"/>
      <c r="R495" s="776"/>
      <c r="S495" s="776"/>
      <c r="T495" s="77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771"/>
      <c r="B496" s="771"/>
      <c r="C496" s="771"/>
      <c r="D496" s="771"/>
      <c r="E496" s="771"/>
      <c r="F496" s="771"/>
      <c r="G496" s="771"/>
      <c r="H496" s="771"/>
      <c r="I496" s="771"/>
      <c r="J496" s="771"/>
      <c r="K496" s="771"/>
      <c r="L496" s="771"/>
      <c r="M496" s="771"/>
      <c r="N496" s="771"/>
      <c r="O496" s="772"/>
      <c r="P496" s="768" t="s">
        <v>40</v>
      </c>
      <c r="Q496" s="769"/>
      <c r="R496" s="769"/>
      <c r="S496" s="769"/>
      <c r="T496" s="769"/>
      <c r="U496" s="769"/>
      <c r="V496" s="770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41.666666666666664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43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0.32379000000000002</v>
      </c>
      <c r="AA496" s="64"/>
      <c r="AB496" s="64"/>
      <c r="AC496" s="64"/>
    </row>
    <row r="497" spans="1:68" x14ac:dyDescent="0.2">
      <c r="A497" s="771"/>
      <c r="B497" s="771"/>
      <c r="C497" s="771"/>
      <c r="D497" s="771"/>
      <c r="E497" s="771"/>
      <c r="F497" s="771"/>
      <c r="G497" s="771"/>
      <c r="H497" s="771"/>
      <c r="I497" s="771"/>
      <c r="J497" s="771"/>
      <c r="K497" s="771"/>
      <c r="L497" s="771"/>
      <c r="M497" s="771"/>
      <c r="N497" s="771"/>
      <c r="O497" s="772"/>
      <c r="P497" s="768" t="s">
        <v>40</v>
      </c>
      <c r="Q497" s="769"/>
      <c r="R497" s="769"/>
      <c r="S497" s="769"/>
      <c r="T497" s="769"/>
      <c r="U497" s="769"/>
      <c r="V497" s="770"/>
      <c r="W497" s="40" t="s">
        <v>0</v>
      </c>
      <c r="X497" s="41">
        <f>IFERROR(SUM(X477:X495),"0")</f>
        <v>175</v>
      </c>
      <c r="Y497" s="41">
        <f>IFERROR(SUM(Y477:Y495),"0")</f>
        <v>180.60000000000002</v>
      </c>
      <c r="Z497" s="40"/>
      <c r="AA497" s="64"/>
      <c r="AB497" s="64"/>
      <c r="AC497" s="64"/>
    </row>
    <row r="498" spans="1:68" ht="14.25" customHeight="1" x14ac:dyDescent="0.25">
      <c r="A498" s="773" t="s">
        <v>84</v>
      </c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3"/>
      <c r="P498" s="773"/>
      <c r="Q498" s="773"/>
      <c r="R498" s="773"/>
      <c r="S498" s="773"/>
      <c r="T498" s="773"/>
      <c r="U498" s="773"/>
      <c r="V498" s="773"/>
      <c r="W498" s="773"/>
      <c r="X498" s="773"/>
      <c r="Y498" s="773"/>
      <c r="Z498" s="773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774">
        <v>4607091384352</v>
      </c>
      <c r="E499" s="774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6"/>
      <c r="R499" s="776"/>
      <c r="S499" s="776"/>
      <c r="T499" s="77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774">
        <v>4607091389654</v>
      </c>
      <c r="E500" s="774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6"/>
      <c r="R500" s="776"/>
      <c r="S500" s="776"/>
      <c r="T500" s="777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71"/>
      <c r="B501" s="771"/>
      <c r="C501" s="771"/>
      <c r="D501" s="771"/>
      <c r="E501" s="771"/>
      <c r="F501" s="771"/>
      <c r="G501" s="771"/>
      <c r="H501" s="771"/>
      <c r="I501" s="771"/>
      <c r="J501" s="771"/>
      <c r="K501" s="771"/>
      <c r="L501" s="771"/>
      <c r="M501" s="771"/>
      <c r="N501" s="771"/>
      <c r="O501" s="772"/>
      <c r="P501" s="768" t="s">
        <v>40</v>
      </c>
      <c r="Q501" s="769"/>
      <c r="R501" s="769"/>
      <c r="S501" s="769"/>
      <c r="T501" s="769"/>
      <c r="U501" s="769"/>
      <c r="V501" s="770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771"/>
      <c r="B502" s="771"/>
      <c r="C502" s="771"/>
      <c r="D502" s="771"/>
      <c r="E502" s="771"/>
      <c r="F502" s="771"/>
      <c r="G502" s="771"/>
      <c r="H502" s="771"/>
      <c r="I502" s="771"/>
      <c r="J502" s="771"/>
      <c r="K502" s="771"/>
      <c r="L502" s="771"/>
      <c r="M502" s="771"/>
      <c r="N502" s="771"/>
      <c r="O502" s="772"/>
      <c r="P502" s="768" t="s">
        <v>40</v>
      </c>
      <c r="Q502" s="769"/>
      <c r="R502" s="769"/>
      <c r="S502" s="769"/>
      <c r="T502" s="769"/>
      <c r="U502" s="769"/>
      <c r="V502" s="770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773" t="s">
        <v>114</v>
      </c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3"/>
      <c r="P503" s="773"/>
      <c r="Q503" s="773"/>
      <c r="R503" s="773"/>
      <c r="S503" s="773"/>
      <c r="T503" s="773"/>
      <c r="U503" s="773"/>
      <c r="V503" s="773"/>
      <c r="W503" s="773"/>
      <c r="X503" s="773"/>
      <c r="Y503" s="773"/>
      <c r="Z503" s="773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774">
        <v>4680115884335</v>
      </c>
      <c r="E504" s="774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8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6"/>
      <c r="R504" s="776"/>
      <c r="S504" s="776"/>
      <c r="T504" s="777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774">
        <v>4680115884113</v>
      </c>
      <c r="E505" s="774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8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6"/>
      <c r="R505" s="776"/>
      <c r="S505" s="776"/>
      <c r="T505" s="777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71"/>
      <c r="B506" s="771"/>
      <c r="C506" s="771"/>
      <c r="D506" s="771"/>
      <c r="E506" s="771"/>
      <c r="F506" s="771"/>
      <c r="G506" s="771"/>
      <c r="H506" s="771"/>
      <c r="I506" s="771"/>
      <c r="J506" s="771"/>
      <c r="K506" s="771"/>
      <c r="L506" s="771"/>
      <c r="M506" s="771"/>
      <c r="N506" s="771"/>
      <c r="O506" s="772"/>
      <c r="P506" s="768" t="s">
        <v>40</v>
      </c>
      <c r="Q506" s="769"/>
      <c r="R506" s="769"/>
      <c r="S506" s="769"/>
      <c r="T506" s="769"/>
      <c r="U506" s="769"/>
      <c r="V506" s="770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71"/>
      <c r="B507" s="771"/>
      <c r="C507" s="771"/>
      <c r="D507" s="771"/>
      <c r="E507" s="771"/>
      <c r="F507" s="771"/>
      <c r="G507" s="771"/>
      <c r="H507" s="771"/>
      <c r="I507" s="771"/>
      <c r="J507" s="771"/>
      <c r="K507" s="771"/>
      <c r="L507" s="771"/>
      <c r="M507" s="771"/>
      <c r="N507" s="771"/>
      <c r="O507" s="772"/>
      <c r="P507" s="768" t="s">
        <v>40</v>
      </c>
      <c r="Q507" s="769"/>
      <c r="R507" s="769"/>
      <c r="S507" s="769"/>
      <c r="T507" s="769"/>
      <c r="U507" s="769"/>
      <c r="V507" s="770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783" t="s">
        <v>824</v>
      </c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3"/>
      <c r="P508" s="783"/>
      <c r="Q508" s="783"/>
      <c r="R508" s="783"/>
      <c r="S508" s="783"/>
      <c r="T508" s="783"/>
      <c r="U508" s="783"/>
      <c r="V508" s="783"/>
      <c r="W508" s="783"/>
      <c r="X508" s="783"/>
      <c r="Y508" s="783"/>
      <c r="Z508" s="783"/>
      <c r="AA508" s="62"/>
      <c r="AB508" s="62"/>
      <c r="AC508" s="62"/>
    </row>
    <row r="509" spans="1:68" ht="14.25" customHeight="1" x14ac:dyDescent="0.25">
      <c r="A509" s="773" t="s">
        <v>179</v>
      </c>
      <c r="B509" s="773"/>
      <c r="C509" s="773"/>
      <c r="D509" s="773"/>
      <c r="E509" s="773"/>
      <c r="F509" s="773"/>
      <c r="G509" s="773"/>
      <c r="H509" s="773"/>
      <c r="I509" s="773"/>
      <c r="J509" s="773"/>
      <c r="K509" s="773"/>
      <c r="L509" s="773"/>
      <c r="M509" s="773"/>
      <c r="N509" s="773"/>
      <c r="O509" s="773"/>
      <c r="P509" s="773"/>
      <c r="Q509" s="773"/>
      <c r="R509" s="773"/>
      <c r="S509" s="773"/>
      <c r="T509" s="773"/>
      <c r="U509" s="773"/>
      <c r="V509" s="773"/>
      <c r="W509" s="773"/>
      <c r="X509" s="773"/>
      <c r="Y509" s="773"/>
      <c r="Z509" s="773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774">
        <v>4607091389364</v>
      </c>
      <c r="E510" s="774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6"/>
      <c r="R510" s="776"/>
      <c r="S510" s="776"/>
      <c r="T510" s="777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71"/>
      <c r="B511" s="771"/>
      <c r="C511" s="771"/>
      <c r="D511" s="771"/>
      <c r="E511" s="771"/>
      <c r="F511" s="771"/>
      <c r="G511" s="771"/>
      <c r="H511" s="771"/>
      <c r="I511" s="771"/>
      <c r="J511" s="771"/>
      <c r="K511" s="771"/>
      <c r="L511" s="771"/>
      <c r="M511" s="771"/>
      <c r="N511" s="771"/>
      <c r="O511" s="772"/>
      <c r="P511" s="768" t="s">
        <v>40</v>
      </c>
      <c r="Q511" s="769"/>
      <c r="R511" s="769"/>
      <c r="S511" s="769"/>
      <c r="T511" s="769"/>
      <c r="U511" s="769"/>
      <c r="V511" s="770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71"/>
      <c r="B512" s="771"/>
      <c r="C512" s="771"/>
      <c r="D512" s="771"/>
      <c r="E512" s="771"/>
      <c r="F512" s="771"/>
      <c r="G512" s="771"/>
      <c r="H512" s="771"/>
      <c r="I512" s="771"/>
      <c r="J512" s="771"/>
      <c r="K512" s="771"/>
      <c r="L512" s="771"/>
      <c r="M512" s="771"/>
      <c r="N512" s="771"/>
      <c r="O512" s="772"/>
      <c r="P512" s="768" t="s">
        <v>40</v>
      </c>
      <c r="Q512" s="769"/>
      <c r="R512" s="769"/>
      <c r="S512" s="769"/>
      <c r="T512" s="769"/>
      <c r="U512" s="769"/>
      <c r="V512" s="770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773" t="s">
        <v>78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774">
        <v>4607091389739</v>
      </c>
      <c r="E514" s="774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6"/>
      <c r="R514" s="776"/>
      <c r="S514" s="776"/>
      <c r="T514" s="777"/>
      <c r="U514" s="37" t="s">
        <v>45</v>
      </c>
      <c r="V514" s="37" t="s">
        <v>45</v>
      </c>
      <c r="W514" s="38" t="s">
        <v>0</v>
      </c>
      <c r="X514" s="56">
        <v>80</v>
      </c>
      <c r="Y514" s="53">
        <f>IFERROR(IF(X514="",0,CEILING((X514/$H514),1)*$H514),"")</f>
        <v>84</v>
      </c>
      <c r="Z514" s="39">
        <f>IFERROR(IF(Y514=0,"",ROUNDUP(Y514/H514,0)*0.00753),"")</f>
        <v>0.15060000000000001</v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84.380952380952365</v>
      </c>
      <c r="BN514" s="75">
        <f>IFERROR(Y514*I514/H514,"0")</f>
        <v>88.6</v>
      </c>
      <c r="BO514" s="75">
        <f>IFERROR(1/J514*(X514/H514),"0")</f>
        <v>0.1221001221001221</v>
      </c>
      <c r="BP514" s="75">
        <f>IFERROR(1/J514*(Y514/H514),"0")</f>
        <v>0.12820512820512819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774">
        <v>4607091389425</v>
      </c>
      <c r="E515" s="77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6"/>
      <c r="R515" s="776"/>
      <c r="S515" s="776"/>
      <c r="T515" s="77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774">
        <v>4680115880771</v>
      </c>
      <c r="E516" s="774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5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6"/>
      <c r="R516" s="776"/>
      <c r="S516" s="776"/>
      <c r="T516" s="77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774">
        <v>4607091389500</v>
      </c>
      <c r="E517" s="774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858" t="s">
        <v>839</v>
      </c>
      <c r="Q517" s="776"/>
      <c r="R517" s="776"/>
      <c r="S517" s="776"/>
      <c r="T517" s="777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774">
        <v>4607091389500</v>
      </c>
      <c r="E518" s="77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6"/>
      <c r="R518" s="776"/>
      <c r="S518" s="776"/>
      <c r="T518" s="77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71"/>
      <c r="B519" s="771"/>
      <c r="C519" s="771"/>
      <c r="D519" s="771"/>
      <c r="E519" s="771"/>
      <c r="F519" s="771"/>
      <c r="G519" s="771"/>
      <c r="H519" s="771"/>
      <c r="I519" s="771"/>
      <c r="J519" s="771"/>
      <c r="K519" s="771"/>
      <c r="L519" s="771"/>
      <c r="M519" s="771"/>
      <c r="N519" s="771"/>
      <c r="O519" s="772"/>
      <c r="P519" s="768" t="s">
        <v>40</v>
      </c>
      <c r="Q519" s="769"/>
      <c r="R519" s="769"/>
      <c r="S519" s="769"/>
      <c r="T519" s="769"/>
      <c r="U519" s="769"/>
      <c r="V519" s="770"/>
      <c r="W519" s="40" t="s">
        <v>39</v>
      </c>
      <c r="X519" s="41">
        <f>IFERROR(X514/H514,"0")+IFERROR(X515/H515,"0")+IFERROR(X516/H516,"0")+IFERROR(X517/H517,"0")+IFERROR(X518/H518,"0")</f>
        <v>19.047619047619047</v>
      </c>
      <c r="Y519" s="41">
        <f>IFERROR(Y514/H514,"0")+IFERROR(Y515/H515,"0")+IFERROR(Y516/H516,"0")+IFERROR(Y517/H517,"0")+IFERROR(Y518/H518,"0")</f>
        <v>20</v>
      </c>
      <c r="Z519" s="41">
        <f>IFERROR(IF(Z514="",0,Z514),"0")+IFERROR(IF(Z515="",0,Z515),"0")+IFERROR(IF(Z516="",0,Z516),"0")+IFERROR(IF(Z517="",0,Z517),"0")+IFERROR(IF(Z518="",0,Z518),"0")</f>
        <v>0.15060000000000001</v>
      </c>
      <c r="AA519" s="64"/>
      <c r="AB519" s="64"/>
      <c r="AC519" s="64"/>
    </row>
    <row r="520" spans="1:68" x14ac:dyDescent="0.2">
      <c r="A520" s="771"/>
      <c r="B520" s="771"/>
      <c r="C520" s="771"/>
      <c r="D520" s="771"/>
      <c r="E520" s="771"/>
      <c r="F520" s="771"/>
      <c r="G520" s="771"/>
      <c r="H520" s="771"/>
      <c r="I520" s="771"/>
      <c r="J520" s="771"/>
      <c r="K520" s="771"/>
      <c r="L520" s="771"/>
      <c r="M520" s="771"/>
      <c r="N520" s="771"/>
      <c r="O520" s="772"/>
      <c r="P520" s="768" t="s">
        <v>40</v>
      </c>
      <c r="Q520" s="769"/>
      <c r="R520" s="769"/>
      <c r="S520" s="769"/>
      <c r="T520" s="769"/>
      <c r="U520" s="769"/>
      <c r="V520" s="770"/>
      <c r="W520" s="40" t="s">
        <v>0</v>
      </c>
      <c r="X520" s="41">
        <f>IFERROR(SUM(X514:X518),"0")</f>
        <v>80</v>
      </c>
      <c r="Y520" s="41">
        <f>IFERROR(SUM(Y514:Y518),"0")</f>
        <v>84</v>
      </c>
      <c r="Z520" s="40"/>
      <c r="AA520" s="64"/>
      <c r="AB520" s="64"/>
      <c r="AC520" s="64"/>
    </row>
    <row r="521" spans="1:68" ht="14.25" customHeight="1" x14ac:dyDescent="0.25">
      <c r="A521" s="773" t="s">
        <v>114</v>
      </c>
      <c r="B521" s="773"/>
      <c r="C521" s="773"/>
      <c r="D521" s="773"/>
      <c r="E521" s="773"/>
      <c r="F521" s="773"/>
      <c r="G521" s="773"/>
      <c r="H521" s="773"/>
      <c r="I521" s="773"/>
      <c r="J521" s="773"/>
      <c r="K521" s="773"/>
      <c r="L521" s="773"/>
      <c r="M521" s="773"/>
      <c r="N521" s="773"/>
      <c r="O521" s="773"/>
      <c r="P521" s="773"/>
      <c r="Q521" s="773"/>
      <c r="R521" s="773"/>
      <c r="S521" s="773"/>
      <c r="T521" s="773"/>
      <c r="U521" s="773"/>
      <c r="V521" s="773"/>
      <c r="W521" s="773"/>
      <c r="X521" s="773"/>
      <c r="Y521" s="773"/>
      <c r="Z521" s="773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774">
        <v>4680115884359</v>
      </c>
      <c r="E522" s="774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8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6"/>
      <c r="R522" s="776"/>
      <c r="S522" s="776"/>
      <c r="T522" s="77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71"/>
      <c r="B523" s="771"/>
      <c r="C523" s="771"/>
      <c r="D523" s="771"/>
      <c r="E523" s="771"/>
      <c r="F523" s="771"/>
      <c r="G523" s="771"/>
      <c r="H523" s="771"/>
      <c r="I523" s="771"/>
      <c r="J523" s="771"/>
      <c r="K523" s="771"/>
      <c r="L523" s="771"/>
      <c r="M523" s="771"/>
      <c r="N523" s="771"/>
      <c r="O523" s="772"/>
      <c r="P523" s="768" t="s">
        <v>40</v>
      </c>
      <c r="Q523" s="769"/>
      <c r="R523" s="769"/>
      <c r="S523" s="769"/>
      <c r="T523" s="769"/>
      <c r="U523" s="769"/>
      <c r="V523" s="770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771"/>
      <c r="B524" s="771"/>
      <c r="C524" s="771"/>
      <c r="D524" s="771"/>
      <c r="E524" s="771"/>
      <c r="F524" s="771"/>
      <c r="G524" s="771"/>
      <c r="H524" s="771"/>
      <c r="I524" s="771"/>
      <c r="J524" s="771"/>
      <c r="K524" s="771"/>
      <c r="L524" s="771"/>
      <c r="M524" s="771"/>
      <c r="N524" s="771"/>
      <c r="O524" s="772"/>
      <c r="P524" s="768" t="s">
        <v>40</v>
      </c>
      <c r="Q524" s="769"/>
      <c r="R524" s="769"/>
      <c r="S524" s="769"/>
      <c r="T524" s="769"/>
      <c r="U524" s="769"/>
      <c r="V524" s="770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773" t="s">
        <v>843</v>
      </c>
      <c r="B525" s="773"/>
      <c r="C525" s="773"/>
      <c r="D525" s="773"/>
      <c r="E525" s="773"/>
      <c r="F525" s="773"/>
      <c r="G525" s="773"/>
      <c r="H525" s="773"/>
      <c r="I525" s="773"/>
      <c r="J525" s="773"/>
      <c r="K525" s="773"/>
      <c r="L525" s="773"/>
      <c r="M525" s="773"/>
      <c r="N525" s="773"/>
      <c r="O525" s="773"/>
      <c r="P525" s="773"/>
      <c r="Q525" s="773"/>
      <c r="R525" s="773"/>
      <c r="S525" s="773"/>
      <c r="T525" s="773"/>
      <c r="U525" s="773"/>
      <c r="V525" s="773"/>
      <c r="W525" s="773"/>
      <c r="X525" s="773"/>
      <c r="Y525" s="773"/>
      <c r="Z525" s="773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774">
        <v>4680115884564</v>
      </c>
      <c r="E526" s="774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8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6"/>
      <c r="R526" s="776"/>
      <c r="S526" s="776"/>
      <c r="T526" s="77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71"/>
      <c r="B527" s="771"/>
      <c r="C527" s="771"/>
      <c r="D527" s="771"/>
      <c r="E527" s="771"/>
      <c r="F527" s="771"/>
      <c r="G527" s="771"/>
      <c r="H527" s="771"/>
      <c r="I527" s="771"/>
      <c r="J527" s="771"/>
      <c r="K527" s="771"/>
      <c r="L527" s="771"/>
      <c r="M527" s="771"/>
      <c r="N527" s="771"/>
      <c r="O527" s="772"/>
      <c r="P527" s="768" t="s">
        <v>40</v>
      </c>
      <c r="Q527" s="769"/>
      <c r="R527" s="769"/>
      <c r="S527" s="769"/>
      <c r="T527" s="769"/>
      <c r="U527" s="769"/>
      <c r="V527" s="770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771"/>
      <c r="B528" s="771"/>
      <c r="C528" s="771"/>
      <c r="D528" s="771"/>
      <c r="E528" s="771"/>
      <c r="F528" s="771"/>
      <c r="G528" s="771"/>
      <c r="H528" s="771"/>
      <c r="I528" s="771"/>
      <c r="J528" s="771"/>
      <c r="K528" s="771"/>
      <c r="L528" s="771"/>
      <c r="M528" s="771"/>
      <c r="N528" s="771"/>
      <c r="O528" s="772"/>
      <c r="P528" s="768" t="s">
        <v>40</v>
      </c>
      <c r="Q528" s="769"/>
      <c r="R528" s="769"/>
      <c r="S528" s="769"/>
      <c r="T528" s="769"/>
      <c r="U528" s="769"/>
      <c r="V528" s="770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783" t="s">
        <v>847</v>
      </c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3"/>
      <c r="P529" s="783"/>
      <c r="Q529" s="783"/>
      <c r="R529" s="783"/>
      <c r="S529" s="783"/>
      <c r="T529" s="783"/>
      <c r="U529" s="783"/>
      <c r="V529" s="783"/>
      <c r="W529" s="783"/>
      <c r="X529" s="783"/>
      <c r="Y529" s="783"/>
      <c r="Z529" s="783"/>
      <c r="AA529" s="62"/>
      <c r="AB529" s="62"/>
      <c r="AC529" s="62"/>
    </row>
    <row r="530" spans="1:68" ht="14.25" customHeight="1" x14ac:dyDescent="0.25">
      <c r="A530" s="773" t="s">
        <v>78</v>
      </c>
      <c r="B530" s="773"/>
      <c r="C530" s="773"/>
      <c r="D530" s="773"/>
      <c r="E530" s="773"/>
      <c r="F530" s="773"/>
      <c r="G530" s="773"/>
      <c r="H530" s="773"/>
      <c r="I530" s="773"/>
      <c r="J530" s="773"/>
      <c r="K530" s="773"/>
      <c r="L530" s="773"/>
      <c r="M530" s="773"/>
      <c r="N530" s="773"/>
      <c r="O530" s="773"/>
      <c r="P530" s="773"/>
      <c r="Q530" s="773"/>
      <c r="R530" s="773"/>
      <c r="S530" s="773"/>
      <c r="T530" s="773"/>
      <c r="U530" s="773"/>
      <c r="V530" s="773"/>
      <c r="W530" s="773"/>
      <c r="X530" s="773"/>
      <c r="Y530" s="773"/>
      <c r="Z530" s="773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774">
        <v>4680115885189</v>
      </c>
      <c r="E531" s="774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8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6"/>
      <c r="R531" s="776"/>
      <c r="S531" s="776"/>
      <c r="T531" s="77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774">
        <v>4680115885172</v>
      </c>
      <c r="E532" s="774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8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6"/>
      <c r="R532" s="776"/>
      <c r="S532" s="776"/>
      <c r="T532" s="77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774">
        <v>4680115885110</v>
      </c>
      <c r="E533" s="774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8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6"/>
      <c r="R533" s="776"/>
      <c r="S533" s="776"/>
      <c r="T533" s="77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774">
        <v>4680115885219</v>
      </c>
      <c r="E534" s="774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850" t="s">
        <v>858</v>
      </c>
      <c r="Q534" s="776"/>
      <c r="R534" s="776"/>
      <c r="S534" s="776"/>
      <c r="T534" s="777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71"/>
      <c r="B535" s="771"/>
      <c r="C535" s="771"/>
      <c r="D535" s="771"/>
      <c r="E535" s="771"/>
      <c r="F535" s="771"/>
      <c r="G535" s="771"/>
      <c r="H535" s="771"/>
      <c r="I535" s="771"/>
      <c r="J535" s="771"/>
      <c r="K535" s="771"/>
      <c r="L535" s="771"/>
      <c r="M535" s="771"/>
      <c r="N535" s="771"/>
      <c r="O535" s="772"/>
      <c r="P535" s="768" t="s">
        <v>40</v>
      </c>
      <c r="Q535" s="769"/>
      <c r="R535" s="769"/>
      <c r="S535" s="769"/>
      <c r="T535" s="769"/>
      <c r="U535" s="769"/>
      <c r="V535" s="770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71"/>
      <c r="B536" s="771"/>
      <c r="C536" s="771"/>
      <c r="D536" s="771"/>
      <c r="E536" s="771"/>
      <c r="F536" s="771"/>
      <c r="G536" s="771"/>
      <c r="H536" s="771"/>
      <c r="I536" s="771"/>
      <c r="J536" s="771"/>
      <c r="K536" s="771"/>
      <c r="L536" s="771"/>
      <c r="M536" s="771"/>
      <c r="N536" s="771"/>
      <c r="O536" s="772"/>
      <c r="P536" s="768" t="s">
        <v>40</v>
      </c>
      <c r="Q536" s="769"/>
      <c r="R536" s="769"/>
      <c r="S536" s="769"/>
      <c r="T536" s="769"/>
      <c r="U536" s="769"/>
      <c r="V536" s="770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783" t="s">
        <v>860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2"/>
      <c r="AB537" s="62"/>
      <c r="AC537" s="62"/>
    </row>
    <row r="538" spans="1:68" ht="14.25" customHeight="1" x14ac:dyDescent="0.25">
      <c r="A538" s="773" t="s">
        <v>78</v>
      </c>
      <c r="B538" s="773"/>
      <c r="C538" s="773"/>
      <c r="D538" s="773"/>
      <c r="E538" s="773"/>
      <c r="F538" s="773"/>
      <c r="G538" s="773"/>
      <c r="H538" s="773"/>
      <c r="I538" s="773"/>
      <c r="J538" s="773"/>
      <c r="K538" s="773"/>
      <c r="L538" s="773"/>
      <c r="M538" s="773"/>
      <c r="N538" s="773"/>
      <c r="O538" s="773"/>
      <c r="P538" s="773"/>
      <c r="Q538" s="773"/>
      <c r="R538" s="773"/>
      <c r="S538" s="773"/>
      <c r="T538" s="773"/>
      <c r="U538" s="773"/>
      <c r="V538" s="773"/>
      <c r="W538" s="773"/>
      <c r="X538" s="773"/>
      <c r="Y538" s="773"/>
      <c r="Z538" s="773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774">
        <v>4680115885103</v>
      </c>
      <c r="E539" s="774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6"/>
      <c r="R539" s="776"/>
      <c r="S539" s="776"/>
      <c r="T539" s="777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71"/>
      <c r="B540" s="771"/>
      <c r="C540" s="771"/>
      <c r="D540" s="771"/>
      <c r="E540" s="771"/>
      <c r="F540" s="771"/>
      <c r="G540" s="771"/>
      <c r="H540" s="771"/>
      <c r="I540" s="771"/>
      <c r="J540" s="771"/>
      <c r="K540" s="771"/>
      <c r="L540" s="771"/>
      <c r="M540" s="771"/>
      <c r="N540" s="771"/>
      <c r="O540" s="772"/>
      <c r="P540" s="768" t="s">
        <v>40</v>
      </c>
      <c r="Q540" s="769"/>
      <c r="R540" s="769"/>
      <c r="S540" s="769"/>
      <c r="T540" s="769"/>
      <c r="U540" s="769"/>
      <c r="V540" s="770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771"/>
      <c r="B541" s="771"/>
      <c r="C541" s="771"/>
      <c r="D541" s="771"/>
      <c r="E541" s="771"/>
      <c r="F541" s="771"/>
      <c r="G541" s="771"/>
      <c r="H541" s="771"/>
      <c r="I541" s="771"/>
      <c r="J541" s="771"/>
      <c r="K541" s="771"/>
      <c r="L541" s="771"/>
      <c r="M541" s="771"/>
      <c r="N541" s="771"/>
      <c r="O541" s="772"/>
      <c r="P541" s="768" t="s">
        <v>40</v>
      </c>
      <c r="Q541" s="769"/>
      <c r="R541" s="769"/>
      <c r="S541" s="769"/>
      <c r="T541" s="769"/>
      <c r="U541" s="769"/>
      <c r="V541" s="770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17" t="s">
        <v>864</v>
      </c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7"/>
      <c r="P542" s="817"/>
      <c r="Q542" s="817"/>
      <c r="R542" s="817"/>
      <c r="S542" s="817"/>
      <c r="T542" s="817"/>
      <c r="U542" s="817"/>
      <c r="V542" s="817"/>
      <c r="W542" s="817"/>
      <c r="X542" s="817"/>
      <c r="Y542" s="817"/>
      <c r="Z542" s="817"/>
      <c r="AA542" s="52"/>
      <c r="AB542" s="52"/>
      <c r="AC542" s="52"/>
    </row>
    <row r="543" spans="1:68" ht="16.5" customHeight="1" x14ac:dyDescent="0.25">
      <c r="A543" s="783" t="s">
        <v>864</v>
      </c>
      <c r="B543" s="783"/>
      <c r="C543" s="783"/>
      <c r="D543" s="783"/>
      <c r="E543" s="783"/>
      <c r="F543" s="783"/>
      <c r="G543" s="783"/>
      <c r="H543" s="783"/>
      <c r="I543" s="783"/>
      <c r="J543" s="783"/>
      <c r="K543" s="783"/>
      <c r="L543" s="783"/>
      <c r="M543" s="783"/>
      <c r="N543" s="783"/>
      <c r="O543" s="783"/>
      <c r="P543" s="783"/>
      <c r="Q543" s="783"/>
      <c r="R543" s="783"/>
      <c r="S543" s="783"/>
      <c r="T543" s="783"/>
      <c r="U543" s="783"/>
      <c r="V543" s="783"/>
      <c r="W543" s="783"/>
      <c r="X543" s="783"/>
      <c r="Y543" s="783"/>
      <c r="Z543" s="783"/>
      <c r="AA543" s="62"/>
      <c r="AB543" s="62"/>
      <c r="AC543" s="62"/>
    </row>
    <row r="544" spans="1:68" ht="14.25" customHeight="1" x14ac:dyDescent="0.25">
      <c r="A544" s="773" t="s">
        <v>125</v>
      </c>
      <c r="B544" s="773"/>
      <c r="C544" s="773"/>
      <c r="D544" s="773"/>
      <c r="E544" s="773"/>
      <c r="F544" s="773"/>
      <c r="G544" s="773"/>
      <c r="H544" s="773"/>
      <c r="I544" s="773"/>
      <c r="J544" s="773"/>
      <c r="K544" s="773"/>
      <c r="L544" s="773"/>
      <c r="M544" s="773"/>
      <c r="N544" s="773"/>
      <c r="O544" s="773"/>
      <c r="P544" s="773"/>
      <c r="Q544" s="773"/>
      <c r="R544" s="773"/>
      <c r="S544" s="773"/>
      <c r="T544" s="773"/>
      <c r="U544" s="773"/>
      <c r="V544" s="773"/>
      <c r="W544" s="773"/>
      <c r="X544" s="773"/>
      <c r="Y544" s="773"/>
      <c r="Z544" s="773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774">
        <v>4607091389067</v>
      </c>
      <c r="E545" s="77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6"/>
      <c r="R545" s="776"/>
      <c r="S545" s="776"/>
      <c r="T545" s="77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774">
        <v>4680115885271</v>
      </c>
      <c r="E546" s="77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8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6"/>
      <c r="R546" s="776"/>
      <c r="S546" s="776"/>
      <c r="T546" s="77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774">
        <v>4680115884502</v>
      </c>
      <c r="E547" s="774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6"/>
      <c r="R547" s="776"/>
      <c r="S547" s="776"/>
      <c r="T547" s="77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774">
        <v>4607091389104</v>
      </c>
      <c r="E548" s="774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6"/>
      <c r="R548" s="776"/>
      <c r="S548" s="776"/>
      <c r="T548" s="777"/>
      <c r="U548" s="37" t="s">
        <v>45</v>
      </c>
      <c r="V548" s="37" t="s">
        <v>45</v>
      </c>
      <c r="W548" s="38" t="s">
        <v>0</v>
      </c>
      <c r="X548" s="56">
        <v>180</v>
      </c>
      <c r="Y548" s="53">
        <f t="shared" si="94"/>
        <v>184.8</v>
      </c>
      <c r="Z548" s="39">
        <f t="shared" si="95"/>
        <v>0.41860000000000003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192.27272727272725</v>
      </c>
      <c r="BN548" s="75">
        <f t="shared" si="97"/>
        <v>197.39999999999998</v>
      </c>
      <c r="BO548" s="75">
        <f t="shared" si="98"/>
        <v>0.32779720279720276</v>
      </c>
      <c r="BP548" s="75">
        <f t="shared" si="99"/>
        <v>0.33653846153846156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774">
        <v>4680115884519</v>
      </c>
      <c r="E549" s="774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6"/>
      <c r="R549" s="776"/>
      <c r="S549" s="776"/>
      <c r="T549" s="77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774">
        <v>4680115885226</v>
      </c>
      <c r="E550" s="774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6"/>
      <c r="R550" s="776"/>
      <c r="S550" s="776"/>
      <c r="T550" s="777"/>
      <c r="U550" s="37" t="s">
        <v>45</v>
      </c>
      <c r="V550" s="37" t="s">
        <v>45</v>
      </c>
      <c r="W550" s="38" t="s">
        <v>0</v>
      </c>
      <c r="X550" s="56">
        <v>500</v>
      </c>
      <c r="Y550" s="53">
        <f t="shared" si="94"/>
        <v>501.6</v>
      </c>
      <c r="Z550" s="39">
        <f t="shared" si="95"/>
        <v>1.1362000000000001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534.09090909090912</v>
      </c>
      <c r="BN550" s="75">
        <f t="shared" si="97"/>
        <v>535.79999999999995</v>
      </c>
      <c r="BO550" s="75">
        <f t="shared" si="98"/>
        <v>0.91054778554778548</v>
      </c>
      <c r="BP550" s="75">
        <f t="shared" si="99"/>
        <v>0.91346153846153855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774">
        <v>4680115880603</v>
      </c>
      <c r="E551" s="77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6"/>
      <c r="R551" s="776"/>
      <c r="S551" s="776"/>
      <c r="T551" s="77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774">
        <v>4680115880603</v>
      </c>
      <c r="E552" s="77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833" t="s">
        <v>885</v>
      </c>
      <c r="Q552" s="776"/>
      <c r="R552" s="776"/>
      <c r="S552" s="776"/>
      <c r="T552" s="77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774">
        <v>4680115882782</v>
      </c>
      <c r="E553" s="774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834" t="s">
        <v>888</v>
      </c>
      <c r="Q553" s="776"/>
      <c r="R553" s="776"/>
      <c r="S553" s="776"/>
      <c r="T553" s="77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774">
        <v>4607091389982</v>
      </c>
      <c r="E554" s="774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6"/>
      <c r="R554" s="776"/>
      <c r="S554" s="776"/>
      <c r="T554" s="77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774">
        <v>4607091389982</v>
      </c>
      <c r="E555" s="774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836" t="s">
        <v>892</v>
      </c>
      <c r="Q555" s="776"/>
      <c r="R555" s="776"/>
      <c r="S555" s="776"/>
      <c r="T555" s="77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771"/>
      <c r="B556" s="771"/>
      <c r="C556" s="771"/>
      <c r="D556" s="771"/>
      <c r="E556" s="771"/>
      <c r="F556" s="771"/>
      <c r="G556" s="771"/>
      <c r="H556" s="771"/>
      <c r="I556" s="771"/>
      <c r="J556" s="771"/>
      <c r="K556" s="771"/>
      <c r="L556" s="771"/>
      <c r="M556" s="771"/>
      <c r="N556" s="771"/>
      <c r="O556" s="772"/>
      <c r="P556" s="768" t="s">
        <v>40</v>
      </c>
      <c r="Q556" s="769"/>
      <c r="R556" s="769"/>
      <c r="S556" s="769"/>
      <c r="T556" s="769"/>
      <c r="U556" s="769"/>
      <c r="V556" s="770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128.78787878787878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1.5548000000000002</v>
      </c>
      <c r="AA556" s="64"/>
      <c r="AB556" s="64"/>
      <c r="AC556" s="64"/>
    </row>
    <row r="557" spans="1:68" x14ac:dyDescent="0.2">
      <c r="A557" s="771"/>
      <c r="B557" s="771"/>
      <c r="C557" s="771"/>
      <c r="D557" s="771"/>
      <c r="E557" s="771"/>
      <c r="F557" s="771"/>
      <c r="G557" s="771"/>
      <c r="H557" s="771"/>
      <c r="I557" s="771"/>
      <c r="J557" s="771"/>
      <c r="K557" s="771"/>
      <c r="L557" s="771"/>
      <c r="M557" s="771"/>
      <c r="N557" s="771"/>
      <c r="O557" s="772"/>
      <c r="P557" s="768" t="s">
        <v>40</v>
      </c>
      <c r="Q557" s="769"/>
      <c r="R557" s="769"/>
      <c r="S557" s="769"/>
      <c r="T557" s="769"/>
      <c r="U557" s="769"/>
      <c r="V557" s="770"/>
      <c r="W557" s="40" t="s">
        <v>0</v>
      </c>
      <c r="X557" s="41">
        <f>IFERROR(SUM(X545:X555),"0")</f>
        <v>680</v>
      </c>
      <c r="Y557" s="41">
        <f>IFERROR(SUM(Y545:Y555),"0")</f>
        <v>686.40000000000009</v>
      </c>
      <c r="Z557" s="40"/>
      <c r="AA557" s="64"/>
      <c r="AB557" s="64"/>
      <c r="AC557" s="64"/>
    </row>
    <row r="558" spans="1:68" ht="14.25" customHeight="1" x14ac:dyDescent="0.25">
      <c r="A558" s="773" t="s">
        <v>179</v>
      </c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3"/>
      <c r="P558" s="773"/>
      <c r="Q558" s="773"/>
      <c r="R558" s="773"/>
      <c r="S558" s="773"/>
      <c r="T558" s="773"/>
      <c r="U558" s="773"/>
      <c r="V558" s="773"/>
      <c r="W558" s="773"/>
      <c r="X558" s="773"/>
      <c r="Y558" s="773"/>
      <c r="Z558" s="773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774">
        <v>4607091388930</v>
      </c>
      <c r="E559" s="77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8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6"/>
      <c r="R559" s="776"/>
      <c r="S559" s="776"/>
      <c r="T559" s="777"/>
      <c r="U559" s="37" t="s">
        <v>45</v>
      </c>
      <c r="V559" s="37" t="s">
        <v>45</v>
      </c>
      <c r="W559" s="38" t="s">
        <v>0</v>
      </c>
      <c r="X559" s="56">
        <v>205</v>
      </c>
      <c r="Y559" s="53">
        <f>IFERROR(IF(X559="",0,CEILING((X559/$H559),1)*$H559),"")</f>
        <v>205.92000000000002</v>
      </c>
      <c r="Z559" s="39">
        <f>IFERROR(IF(Y559=0,"",ROUNDUP(Y559/H559,0)*0.01196),"")</f>
        <v>0.46644000000000002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218.97727272727272</v>
      </c>
      <c r="BN559" s="75">
        <f>IFERROR(Y559*I559/H559,"0")</f>
        <v>219.95999999999998</v>
      </c>
      <c r="BO559" s="75">
        <f>IFERROR(1/J559*(X559/H559),"0")</f>
        <v>0.37332459207459207</v>
      </c>
      <c r="BP559" s="75">
        <f>IFERROR(1/J559*(Y559/H559),"0")</f>
        <v>0.375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774">
        <v>4680115880054</v>
      </c>
      <c r="E560" s="774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8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6"/>
      <c r="R560" s="776"/>
      <c r="S560" s="776"/>
      <c r="T560" s="77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774">
        <v>4680115880054</v>
      </c>
      <c r="E561" s="774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839" t="s">
        <v>899</v>
      </c>
      <c r="Q561" s="776"/>
      <c r="R561" s="776"/>
      <c r="S561" s="776"/>
      <c r="T561" s="77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771"/>
      <c r="B562" s="771"/>
      <c r="C562" s="771"/>
      <c r="D562" s="771"/>
      <c r="E562" s="771"/>
      <c r="F562" s="771"/>
      <c r="G562" s="771"/>
      <c r="H562" s="771"/>
      <c r="I562" s="771"/>
      <c r="J562" s="771"/>
      <c r="K562" s="771"/>
      <c r="L562" s="771"/>
      <c r="M562" s="771"/>
      <c r="N562" s="771"/>
      <c r="O562" s="772"/>
      <c r="P562" s="768" t="s">
        <v>40</v>
      </c>
      <c r="Q562" s="769"/>
      <c r="R562" s="769"/>
      <c r="S562" s="769"/>
      <c r="T562" s="769"/>
      <c r="U562" s="769"/>
      <c r="V562" s="770"/>
      <c r="W562" s="40" t="s">
        <v>39</v>
      </c>
      <c r="X562" s="41">
        <f>IFERROR(X559/H559,"0")+IFERROR(X560/H560,"0")+IFERROR(X561/H561,"0")</f>
        <v>38.825757575757571</v>
      </c>
      <c r="Y562" s="41">
        <f>IFERROR(Y559/H559,"0")+IFERROR(Y560/H560,"0")+IFERROR(Y561/H561,"0")</f>
        <v>39</v>
      </c>
      <c r="Z562" s="41">
        <f>IFERROR(IF(Z559="",0,Z559),"0")+IFERROR(IF(Z560="",0,Z560),"0")+IFERROR(IF(Z561="",0,Z561),"0")</f>
        <v>0.46644000000000002</v>
      </c>
      <c r="AA562" s="64"/>
      <c r="AB562" s="64"/>
      <c r="AC562" s="64"/>
    </row>
    <row r="563" spans="1:68" x14ac:dyDescent="0.2">
      <c r="A563" s="771"/>
      <c r="B563" s="771"/>
      <c r="C563" s="771"/>
      <c r="D563" s="771"/>
      <c r="E563" s="771"/>
      <c r="F563" s="771"/>
      <c r="G563" s="771"/>
      <c r="H563" s="771"/>
      <c r="I563" s="771"/>
      <c r="J563" s="771"/>
      <c r="K563" s="771"/>
      <c r="L563" s="771"/>
      <c r="M563" s="771"/>
      <c r="N563" s="771"/>
      <c r="O563" s="772"/>
      <c r="P563" s="768" t="s">
        <v>40</v>
      </c>
      <c r="Q563" s="769"/>
      <c r="R563" s="769"/>
      <c r="S563" s="769"/>
      <c r="T563" s="769"/>
      <c r="U563" s="769"/>
      <c r="V563" s="770"/>
      <c r="W563" s="40" t="s">
        <v>0</v>
      </c>
      <c r="X563" s="41">
        <f>IFERROR(SUM(X559:X561),"0")</f>
        <v>205</v>
      </c>
      <c r="Y563" s="41">
        <f>IFERROR(SUM(Y559:Y561),"0")</f>
        <v>205.92000000000002</v>
      </c>
      <c r="Z563" s="40"/>
      <c r="AA563" s="64"/>
      <c r="AB563" s="64"/>
      <c r="AC563" s="64"/>
    </row>
    <row r="564" spans="1:68" ht="14.25" customHeight="1" x14ac:dyDescent="0.25">
      <c r="A564" s="773" t="s">
        <v>78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774">
        <v>4680115883116</v>
      </c>
      <c r="E565" s="77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8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6"/>
      <c r="R565" s="776"/>
      <c r="S565" s="776"/>
      <c r="T565" s="777"/>
      <c r="U565" s="37" t="s">
        <v>45</v>
      </c>
      <c r="V565" s="37" t="s">
        <v>45</v>
      </c>
      <c r="W565" s="38" t="s">
        <v>0</v>
      </c>
      <c r="X565" s="56">
        <v>165</v>
      </c>
      <c r="Y565" s="53">
        <f t="shared" ref="Y565:Y573" si="100">IFERROR(IF(X565="",0,CEILING((X565/$H565),1)*$H565),"")</f>
        <v>168.96</v>
      </c>
      <c r="Z565" s="39">
        <f>IFERROR(IF(Y565=0,"",ROUNDUP(Y565/H565,0)*0.01196),"")</f>
        <v>0.38272</v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176.24999999999997</v>
      </c>
      <c r="BN565" s="75">
        <f t="shared" ref="BN565:BN573" si="102">IFERROR(Y565*I565/H565,"0")</f>
        <v>180.48</v>
      </c>
      <c r="BO565" s="75">
        <f t="shared" ref="BO565:BO573" si="103">IFERROR(1/J565*(X565/H565),"0")</f>
        <v>0.30048076923076927</v>
      </c>
      <c r="BP565" s="75">
        <f t="shared" ref="BP565:BP573" si="104">IFERROR(1/J565*(Y565/H565),"0")</f>
        <v>0.30769230769230771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774">
        <v>4680115883093</v>
      </c>
      <c r="E566" s="77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8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6"/>
      <c r="R566" s="776"/>
      <c r="S566" s="776"/>
      <c r="T566" s="777"/>
      <c r="U566" s="37" t="s">
        <v>45</v>
      </c>
      <c r="V566" s="37" t="s">
        <v>45</v>
      </c>
      <c r="W566" s="38" t="s">
        <v>0</v>
      </c>
      <c r="X566" s="56">
        <v>105</v>
      </c>
      <c r="Y566" s="53">
        <f t="shared" si="100"/>
        <v>105.60000000000001</v>
      </c>
      <c r="Z566" s="39">
        <f>IFERROR(IF(Y566=0,"",ROUNDUP(Y566/H566,0)*0.01196),"")</f>
        <v>0.2392</v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112.15909090909089</v>
      </c>
      <c r="BN566" s="75">
        <f t="shared" si="102"/>
        <v>112.80000000000001</v>
      </c>
      <c r="BO566" s="75">
        <f t="shared" si="103"/>
        <v>0.19121503496503497</v>
      </c>
      <c r="BP566" s="75">
        <f t="shared" si="104"/>
        <v>0.19230769230769232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774">
        <v>4680115883109</v>
      </c>
      <c r="E567" s="77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8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6"/>
      <c r="R567" s="776"/>
      <c r="S567" s="776"/>
      <c r="T567" s="777"/>
      <c r="U567" s="37" t="s">
        <v>45</v>
      </c>
      <c r="V567" s="37" t="s">
        <v>45</v>
      </c>
      <c r="W567" s="38" t="s">
        <v>0</v>
      </c>
      <c r="X567" s="56">
        <v>305</v>
      </c>
      <c r="Y567" s="53">
        <f t="shared" si="100"/>
        <v>306.24</v>
      </c>
      <c r="Z567" s="39">
        <f>IFERROR(IF(Y567=0,"",ROUNDUP(Y567/H567,0)*0.01196),"")</f>
        <v>0.69367999999999996</v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325.7954545454545</v>
      </c>
      <c r="BN567" s="75">
        <f t="shared" si="102"/>
        <v>327.12</v>
      </c>
      <c r="BO567" s="75">
        <f t="shared" si="103"/>
        <v>0.55543414918414924</v>
      </c>
      <c r="BP567" s="75">
        <f t="shared" si="104"/>
        <v>0.55769230769230771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774">
        <v>4680115882072</v>
      </c>
      <c r="E568" s="774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829" t="s">
        <v>911</v>
      </c>
      <c r="Q568" s="776"/>
      <c r="R568" s="776"/>
      <c r="S568" s="776"/>
      <c r="T568" s="77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774">
        <v>4680115882072</v>
      </c>
      <c r="E569" s="774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8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6"/>
      <c r="R569" s="776"/>
      <c r="S569" s="776"/>
      <c r="T569" s="77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774">
        <v>4680115882102</v>
      </c>
      <c r="E570" s="774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831" t="s">
        <v>916</v>
      </c>
      <c r="Q570" s="776"/>
      <c r="R570" s="776"/>
      <c r="S570" s="776"/>
      <c r="T570" s="77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774">
        <v>4680115882102</v>
      </c>
      <c r="E571" s="77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8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6"/>
      <c r="R571" s="776"/>
      <c r="S571" s="776"/>
      <c r="T571" s="77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774">
        <v>4680115882096</v>
      </c>
      <c r="E572" s="774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821" t="s">
        <v>921</v>
      </c>
      <c r="Q572" s="776"/>
      <c r="R572" s="776"/>
      <c r="S572" s="776"/>
      <c r="T572" s="77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774">
        <v>4680115882096</v>
      </c>
      <c r="E573" s="77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8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6"/>
      <c r="R573" s="776"/>
      <c r="S573" s="776"/>
      <c r="T573" s="77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771"/>
      <c r="B574" s="771"/>
      <c r="C574" s="771"/>
      <c r="D574" s="771"/>
      <c r="E574" s="771"/>
      <c r="F574" s="771"/>
      <c r="G574" s="771"/>
      <c r="H574" s="771"/>
      <c r="I574" s="771"/>
      <c r="J574" s="771"/>
      <c r="K574" s="771"/>
      <c r="L574" s="771"/>
      <c r="M574" s="771"/>
      <c r="N574" s="771"/>
      <c r="O574" s="772"/>
      <c r="P574" s="768" t="s">
        <v>40</v>
      </c>
      <c r="Q574" s="769"/>
      <c r="R574" s="769"/>
      <c r="S574" s="769"/>
      <c r="T574" s="769"/>
      <c r="U574" s="769"/>
      <c r="V574" s="770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108.90151515151516</v>
      </c>
      <c r="Y574" s="41">
        <f>IFERROR(Y565/H565,"0")+IFERROR(Y566/H566,"0")+IFERROR(Y567/H567,"0")+IFERROR(Y568/H568,"0")+IFERROR(Y569/H569,"0")+IFERROR(Y570/H570,"0")+IFERROR(Y571/H571,"0")+IFERROR(Y572/H572,"0")+IFERROR(Y573/H573,"0")</f>
        <v>110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1.3155999999999999</v>
      </c>
      <c r="AA574" s="64"/>
      <c r="AB574" s="64"/>
      <c r="AC574" s="64"/>
    </row>
    <row r="575" spans="1:68" x14ac:dyDescent="0.2">
      <c r="A575" s="771"/>
      <c r="B575" s="771"/>
      <c r="C575" s="771"/>
      <c r="D575" s="771"/>
      <c r="E575" s="771"/>
      <c r="F575" s="771"/>
      <c r="G575" s="771"/>
      <c r="H575" s="771"/>
      <c r="I575" s="771"/>
      <c r="J575" s="771"/>
      <c r="K575" s="771"/>
      <c r="L575" s="771"/>
      <c r="M575" s="771"/>
      <c r="N575" s="771"/>
      <c r="O575" s="772"/>
      <c r="P575" s="768" t="s">
        <v>40</v>
      </c>
      <c r="Q575" s="769"/>
      <c r="R575" s="769"/>
      <c r="S575" s="769"/>
      <c r="T575" s="769"/>
      <c r="U575" s="769"/>
      <c r="V575" s="770"/>
      <c r="W575" s="40" t="s">
        <v>0</v>
      </c>
      <c r="X575" s="41">
        <f>IFERROR(SUM(X565:X573),"0")</f>
        <v>575</v>
      </c>
      <c r="Y575" s="41">
        <f>IFERROR(SUM(Y565:Y573),"0")</f>
        <v>580.79999999999995</v>
      </c>
      <c r="Z575" s="40"/>
      <c r="AA575" s="64"/>
      <c r="AB575" s="64"/>
      <c r="AC575" s="64"/>
    </row>
    <row r="576" spans="1:68" ht="14.25" customHeight="1" x14ac:dyDescent="0.25">
      <c r="A576" s="773" t="s">
        <v>84</v>
      </c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3"/>
      <c r="P576" s="773"/>
      <c r="Q576" s="773"/>
      <c r="R576" s="773"/>
      <c r="S576" s="773"/>
      <c r="T576" s="773"/>
      <c r="U576" s="773"/>
      <c r="V576" s="773"/>
      <c r="W576" s="773"/>
      <c r="X576" s="773"/>
      <c r="Y576" s="773"/>
      <c r="Z576" s="773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774">
        <v>4607091383409</v>
      </c>
      <c r="E577" s="774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8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6"/>
      <c r="R577" s="776"/>
      <c r="S577" s="776"/>
      <c r="T577" s="777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774">
        <v>4607091383416</v>
      </c>
      <c r="E578" s="774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6"/>
      <c r="R578" s="776"/>
      <c r="S578" s="776"/>
      <c r="T578" s="777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774">
        <v>4680115883536</v>
      </c>
      <c r="E579" s="774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6"/>
      <c r="R579" s="776"/>
      <c r="S579" s="776"/>
      <c r="T579" s="777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71"/>
      <c r="B580" s="771"/>
      <c r="C580" s="771"/>
      <c r="D580" s="771"/>
      <c r="E580" s="771"/>
      <c r="F580" s="771"/>
      <c r="G580" s="771"/>
      <c r="H580" s="771"/>
      <c r="I580" s="771"/>
      <c r="J580" s="771"/>
      <c r="K580" s="771"/>
      <c r="L580" s="771"/>
      <c r="M580" s="771"/>
      <c r="N580" s="771"/>
      <c r="O580" s="772"/>
      <c r="P580" s="768" t="s">
        <v>40</v>
      </c>
      <c r="Q580" s="769"/>
      <c r="R580" s="769"/>
      <c r="S580" s="769"/>
      <c r="T580" s="769"/>
      <c r="U580" s="769"/>
      <c r="V580" s="770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71"/>
      <c r="B581" s="771"/>
      <c r="C581" s="771"/>
      <c r="D581" s="771"/>
      <c r="E581" s="771"/>
      <c r="F581" s="771"/>
      <c r="G581" s="771"/>
      <c r="H581" s="771"/>
      <c r="I581" s="771"/>
      <c r="J581" s="771"/>
      <c r="K581" s="771"/>
      <c r="L581" s="771"/>
      <c r="M581" s="771"/>
      <c r="N581" s="771"/>
      <c r="O581" s="772"/>
      <c r="P581" s="768" t="s">
        <v>40</v>
      </c>
      <c r="Q581" s="769"/>
      <c r="R581" s="769"/>
      <c r="S581" s="769"/>
      <c r="T581" s="769"/>
      <c r="U581" s="769"/>
      <c r="V581" s="770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773" t="s">
        <v>225</v>
      </c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3"/>
      <c r="P582" s="773"/>
      <c r="Q582" s="773"/>
      <c r="R582" s="773"/>
      <c r="S582" s="773"/>
      <c r="T582" s="773"/>
      <c r="U582" s="773"/>
      <c r="V582" s="773"/>
      <c r="W582" s="773"/>
      <c r="X582" s="773"/>
      <c r="Y582" s="773"/>
      <c r="Z582" s="773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774">
        <v>4680115885035</v>
      </c>
      <c r="E583" s="774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8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6"/>
      <c r="R583" s="776"/>
      <c r="S583" s="776"/>
      <c r="T583" s="77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774">
        <v>4680115885936</v>
      </c>
      <c r="E584" s="774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816" t="s">
        <v>938</v>
      </c>
      <c r="Q584" s="776"/>
      <c r="R584" s="776"/>
      <c r="S584" s="776"/>
      <c r="T584" s="77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771"/>
      <c r="B585" s="771"/>
      <c r="C585" s="771"/>
      <c r="D585" s="771"/>
      <c r="E585" s="771"/>
      <c r="F585" s="771"/>
      <c r="G585" s="771"/>
      <c r="H585" s="771"/>
      <c r="I585" s="771"/>
      <c r="J585" s="771"/>
      <c r="K585" s="771"/>
      <c r="L585" s="771"/>
      <c r="M585" s="771"/>
      <c r="N585" s="771"/>
      <c r="O585" s="772"/>
      <c r="P585" s="768" t="s">
        <v>40</v>
      </c>
      <c r="Q585" s="769"/>
      <c r="R585" s="769"/>
      <c r="S585" s="769"/>
      <c r="T585" s="769"/>
      <c r="U585" s="769"/>
      <c r="V585" s="770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771"/>
      <c r="B586" s="771"/>
      <c r="C586" s="771"/>
      <c r="D586" s="771"/>
      <c r="E586" s="771"/>
      <c r="F586" s="771"/>
      <c r="G586" s="771"/>
      <c r="H586" s="771"/>
      <c r="I586" s="771"/>
      <c r="J586" s="771"/>
      <c r="K586" s="771"/>
      <c r="L586" s="771"/>
      <c r="M586" s="771"/>
      <c r="N586" s="771"/>
      <c r="O586" s="772"/>
      <c r="P586" s="768" t="s">
        <v>40</v>
      </c>
      <c r="Q586" s="769"/>
      <c r="R586" s="769"/>
      <c r="S586" s="769"/>
      <c r="T586" s="769"/>
      <c r="U586" s="769"/>
      <c r="V586" s="770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17" t="s">
        <v>939</v>
      </c>
      <c r="B587" s="817"/>
      <c r="C587" s="817"/>
      <c r="D587" s="817"/>
      <c r="E587" s="817"/>
      <c r="F587" s="817"/>
      <c r="G587" s="817"/>
      <c r="H587" s="817"/>
      <c r="I587" s="817"/>
      <c r="J587" s="817"/>
      <c r="K587" s="817"/>
      <c r="L587" s="817"/>
      <c r="M587" s="817"/>
      <c r="N587" s="817"/>
      <c r="O587" s="817"/>
      <c r="P587" s="817"/>
      <c r="Q587" s="817"/>
      <c r="R587" s="817"/>
      <c r="S587" s="817"/>
      <c r="T587" s="817"/>
      <c r="U587" s="817"/>
      <c r="V587" s="817"/>
      <c r="W587" s="817"/>
      <c r="X587" s="817"/>
      <c r="Y587" s="817"/>
      <c r="Z587" s="817"/>
      <c r="AA587" s="52"/>
      <c r="AB587" s="52"/>
      <c r="AC587" s="52"/>
    </row>
    <row r="588" spans="1:68" ht="16.5" customHeight="1" x14ac:dyDescent="0.25">
      <c r="A588" s="783" t="s">
        <v>939</v>
      </c>
      <c r="B588" s="783"/>
      <c r="C588" s="783"/>
      <c r="D588" s="783"/>
      <c r="E588" s="783"/>
      <c r="F588" s="783"/>
      <c r="G588" s="783"/>
      <c r="H588" s="783"/>
      <c r="I588" s="783"/>
      <c r="J588" s="783"/>
      <c r="K588" s="783"/>
      <c r="L588" s="783"/>
      <c r="M588" s="783"/>
      <c r="N588" s="783"/>
      <c r="O588" s="783"/>
      <c r="P588" s="783"/>
      <c r="Q588" s="783"/>
      <c r="R588" s="783"/>
      <c r="S588" s="783"/>
      <c r="T588" s="783"/>
      <c r="U588" s="783"/>
      <c r="V588" s="783"/>
      <c r="W588" s="783"/>
      <c r="X588" s="783"/>
      <c r="Y588" s="783"/>
      <c r="Z588" s="783"/>
      <c r="AA588" s="62"/>
      <c r="AB588" s="62"/>
      <c r="AC588" s="62"/>
    </row>
    <row r="589" spans="1:68" ht="14.25" customHeight="1" x14ac:dyDescent="0.25">
      <c r="A589" s="773" t="s">
        <v>125</v>
      </c>
      <c r="B589" s="773"/>
      <c r="C589" s="773"/>
      <c r="D589" s="773"/>
      <c r="E589" s="773"/>
      <c r="F589" s="773"/>
      <c r="G589" s="773"/>
      <c r="H589" s="773"/>
      <c r="I589" s="773"/>
      <c r="J589" s="773"/>
      <c r="K589" s="773"/>
      <c r="L589" s="773"/>
      <c r="M589" s="773"/>
      <c r="N589" s="773"/>
      <c r="O589" s="773"/>
      <c r="P589" s="773"/>
      <c r="Q589" s="773"/>
      <c r="R589" s="773"/>
      <c r="S589" s="773"/>
      <c r="T589" s="773"/>
      <c r="U589" s="773"/>
      <c r="V589" s="773"/>
      <c r="W589" s="773"/>
      <c r="X589" s="773"/>
      <c r="Y589" s="773"/>
      <c r="Z589" s="773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774">
        <v>4640242181011</v>
      </c>
      <c r="E590" s="774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818" t="s">
        <v>942</v>
      </c>
      <c r="Q590" s="776"/>
      <c r="R590" s="776"/>
      <c r="S590" s="776"/>
      <c r="T590" s="777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774">
        <v>4640242180441</v>
      </c>
      <c r="E591" s="774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819" t="s">
        <v>946</v>
      </c>
      <c r="Q591" s="776"/>
      <c r="R591" s="776"/>
      <c r="S591" s="776"/>
      <c r="T591" s="777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774">
        <v>4640242180564</v>
      </c>
      <c r="E592" s="774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820" t="s">
        <v>950</v>
      </c>
      <c r="Q592" s="776"/>
      <c r="R592" s="776"/>
      <c r="S592" s="776"/>
      <c r="T592" s="777"/>
      <c r="U592" s="37" t="s">
        <v>45</v>
      </c>
      <c r="V592" s="37" t="s">
        <v>45</v>
      </c>
      <c r="W592" s="38" t="s">
        <v>0</v>
      </c>
      <c r="X592" s="56">
        <v>200</v>
      </c>
      <c r="Y592" s="53">
        <f t="shared" si="105"/>
        <v>204</v>
      </c>
      <c r="Z592" s="39">
        <f>IFERROR(IF(Y592=0,"",ROUNDUP(Y592/H592,0)*0.02175),"")</f>
        <v>0.36974999999999997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208</v>
      </c>
      <c r="BN592" s="75">
        <f t="shared" si="107"/>
        <v>212.16</v>
      </c>
      <c r="BO592" s="75">
        <f t="shared" si="108"/>
        <v>0.29761904761904762</v>
      </c>
      <c r="BP592" s="75">
        <f t="shared" si="109"/>
        <v>0.30357142857142855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774">
        <v>4640242180922</v>
      </c>
      <c r="E593" s="774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808" t="s">
        <v>954</v>
      </c>
      <c r="Q593" s="776"/>
      <c r="R593" s="776"/>
      <c r="S593" s="776"/>
      <c r="T593" s="777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774">
        <v>4640242181189</v>
      </c>
      <c r="E594" s="774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809" t="s">
        <v>958</v>
      </c>
      <c r="Q594" s="776"/>
      <c r="R594" s="776"/>
      <c r="S594" s="776"/>
      <c r="T594" s="777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774">
        <v>4640242180038</v>
      </c>
      <c r="E595" s="774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810" t="s">
        <v>961</v>
      </c>
      <c r="Q595" s="776"/>
      <c r="R595" s="776"/>
      <c r="S595" s="776"/>
      <c r="T595" s="777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774">
        <v>4640242181172</v>
      </c>
      <c r="E596" s="774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811" t="s">
        <v>964</v>
      </c>
      <c r="Q596" s="776"/>
      <c r="R596" s="776"/>
      <c r="S596" s="776"/>
      <c r="T596" s="777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771"/>
      <c r="B597" s="771"/>
      <c r="C597" s="771"/>
      <c r="D597" s="771"/>
      <c r="E597" s="771"/>
      <c r="F597" s="771"/>
      <c r="G597" s="771"/>
      <c r="H597" s="771"/>
      <c r="I597" s="771"/>
      <c r="J597" s="771"/>
      <c r="K597" s="771"/>
      <c r="L597" s="771"/>
      <c r="M597" s="771"/>
      <c r="N597" s="771"/>
      <c r="O597" s="772"/>
      <c r="P597" s="768" t="s">
        <v>40</v>
      </c>
      <c r="Q597" s="769"/>
      <c r="R597" s="769"/>
      <c r="S597" s="769"/>
      <c r="T597" s="769"/>
      <c r="U597" s="769"/>
      <c r="V597" s="770"/>
      <c r="W597" s="40" t="s">
        <v>39</v>
      </c>
      <c r="X597" s="41">
        <f>IFERROR(X590/H590,"0")+IFERROR(X591/H591,"0")+IFERROR(X592/H592,"0")+IFERROR(X593/H593,"0")+IFERROR(X594/H594,"0")+IFERROR(X595/H595,"0")+IFERROR(X596/H596,"0")</f>
        <v>16.666666666666668</v>
      </c>
      <c r="Y597" s="41">
        <f>IFERROR(Y590/H590,"0")+IFERROR(Y591/H591,"0")+IFERROR(Y592/H592,"0")+IFERROR(Y593/H593,"0")+IFERROR(Y594/H594,"0")+IFERROR(Y595/H595,"0")+IFERROR(Y596/H596,"0")</f>
        <v>17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0.36974999999999997</v>
      </c>
      <c r="AA597" s="64"/>
      <c r="AB597" s="64"/>
      <c r="AC597" s="64"/>
    </row>
    <row r="598" spans="1:68" x14ac:dyDescent="0.2">
      <c r="A598" s="771"/>
      <c r="B598" s="771"/>
      <c r="C598" s="771"/>
      <c r="D598" s="771"/>
      <c r="E598" s="771"/>
      <c r="F598" s="771"/>
      <c r="G598" s="771"/>
      <c r="H598" s="771"/>
      <c r="I598" s="771"/>
      <c r="J598" s="771"/>
      <c r="K598" s="771"/>
      <c r="L598" s="771"/>
      <c r="M598" s="771"/>
      <c r="N598" s="771"/>
      <c r="O598" s="772"/>
      <c r="P598" s="768" t="s">
        <v>40</v>
      </c>
      <c r="Q598" s="769"/>
      <c r="R598" s="769"/>
      <c r="S598" s="769"/>
      <c r="T598" s="769"/>
      <c r="U598" s="769"/>
      <c r="V598" s="770"/>
      <c r="W598" s="40" t="s">
        <v>0</v>
      </c>
      <c r="X598" s="41">
        <f>IFERROR(SUM(X590:X596),"0")</f>
        <v>200</v>
      </c>
      <c r="Y598" s="41">
        <f>IFERROR(SUM(Y590:Y596),"0")</f>
        <v>204</v>
      </c>
      <c r="Z598" s="40"/>
      <c r="AA598" s="64"/>
      <c r="AB598" s="64"/>
      <c r="AC598" s="64"/>
    </row>
    <row r="599" spans="1:68" ht="14.25" customHeight="1" x14ac:dyDescent="0.25">
      <c r="A599" s="773" t="s">
        <v>179</v>
      </c>
      <c r="B599" s="773"/>
      <c r="C599" s="773"/>
      <c r="D599" s="773"/>
      <c r="E599" s="773"/>
      <c r="F599" s="773"/>
      <c r="G599" s="773"/>
      <c r="H599" s="773"/>
      <c r="I599" s="773"/>
      <c r="J599" s="773"/>
      <c r="K599" s="773"/>
      <c r="L599" s="773"/>
      <c r="M599" s="773"/>
      <c r="N599" s="773"/>
      <c r="O599" s="773"/>
      <c r="P599" s="773"/>
      <c r="Q599" s="773"/>
      <c r="R599" s="773"/>
      <c r="S599" s="773"/>
      <c r="T599" s="773"/>
      <c r="U599" s="773"/>
      <c r="V599" s="773"/>
      <c r="W599" s="773"/>
      <c r="X599" s="773"/>
      <c r="Y599" s="773"/>
      <c r="Z599" s="773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774">
        <v>4640242180519</v>
      </c>
      <c r="E600" s="774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812" t="s">
        <v>967</v>
      </c>
      <c r="Q600" s="776"/>
      <c r="R600" s="776"/>
      <c r="S600" s="776"/>
      <c r="T600" s="777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774">
        <v>4640242180526</v>
      </c>
      <c r="E601" s="774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813" t="s">
        <v>970</v>
      </c>
      <c r="Q601" s="776"/>
      <c r="R601" s="776"/>
      <c r="S601" s="776"/>
      <c r="T601" s="777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774">
        <v>4640242180090</v>
      </c>
      <c r="E602" s="774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814" t="s">
        <v>973</v>
      </c>
      <c r="Q602" s="776"/>
      <c r="R602" s="776"/>
      <c r="S602" s="776"/>
      <c r="T602" s="777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774">
        <v>4640242181363</v>
      </c>
      <c r="E603" s="774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01" t="s">
        <v>977</v>
      </c>
      <c r="Q603" s="776"/>
      <c r="R603" s="776"/>
      <c r="S603" s="776"/>
      <c r="T603" s="777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771"/>
      <c r="B604" s="771"/>
      <c r="C604" s="771"/>
      <c r="D604" s="771"/>
      <c r="E604" s="771"/>
      <c r="F604" s="771"/>
      <c r="G604" s="771"/>
      <c r="H604" s="771"/>
      <c r="I604" s="771"/>
      <c r="J604" s="771"/>
      <c r="K604" s="771"/>
      <c r="L604" s="771"/>
      <c r="M604" s="771"/>
      <c r="N604" s="771"/>
      <c r="O604" s="772"/>
      <c r="P604" s="768" t="s">
        <v>40</v>
      </c>
      <c r="Q604" s="769"/>
      <c r="R604" s="769"/>
      <c r="S604" s="769"/>
      <c r="T604" s="769"/>
      <c r="U604" s="769"/>
      <c r="V604" s="770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771"/>
      <c r="B605" s="771"/>
      <c r="C605" s="771"/>
      <c r="D605" s="771"/>
      <c r="E605" s="771"/>
      <c r="F605" s="771"/>
      <c r="G605" s="771"/>
      <c r="H605" s="771"/>
      <c r="I605" s="771"/>
      <c r="J605" s="771"/>
      <c r="K605" s="771"/>
      <c r="L605" s="771"/>
      <c r="M605" s="771"/>
      <c r="N605" s="771"/>
      <c r="O605" s="772"/>
      <c r="P605" s="768" t="s">
        <v>40</v>
      </c>
      <c r="Q605" s="769"/>
      <c r="R605" s="769"/>
      <c r="S605" s="769"/>
      <c r="T605" s="769"/>
      <c r="U605" s="769"/>
      <c r="V605" s="770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773" t="s">
        <v>78</v>
      </c>
      <c r="B606" s="773"/>
      <c r="C606" s="773"/>
      <c r="D606" s="773"/>
      <c r="E606" s="773"/>
      <c r="F606" s="773"/>
      <c r="G606" s="773"/>
      <c r="H606" s="773"/>
      <c r="I606" s="773"/>
      <c r="J606" s="773"/>
      <c r="K606" s="773"/>
      <c r="L606" s="773"/>
      <c r="M606" s="773"/>
      <c r="N606" s="773"/>
      <c r="O606" s="773"/>
      <c r="P606" s="773"/>
      <c r="Q606" s="773"/>
      <c r="R606" s="773"/>
      <c r="S606" s="773"/>
      <c r="T606" s="773"/>
      <c r="U606" s="773"/>
      <c r="V606" s="773"/>
      <c r="W606" s="773"/>
      <c r="X606" s="773"/>
      <c r="Y606" s="773"/>
      <c r="Z606" s="773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774">
        <v>4640242180816</v>
      </c>
      <c r="E607" s="774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802" t="s">
        <v>980</v>
      </c>
      <c r="Q607" s="776"/>
      <c r="R607" s="776"/>
      <c r="S607" s="776"/>
      <c r="T607" s="777"/>
      <c r="U607" s="37" t="s">
        <v>45</v>
      </c>
      <c r="V607" s="37" t="s">
        <v>45</v>
      </c>
      <c r="W607" s="38" t="s">
        <v>0</v>
      </c>
      <c r="X607" s="56">
        <v>100</v>
      </c>
      <c r="Y607" s="53">
        <f t="shared" ref="Y607:Y613" si="110">IFERROR(IF(X607="",0,CEILING((X607/$H607),1)*$H607),"")</f>
        <v>100.80000000000001</v>
      </c>
      <c r="Z607" s="39">
        <f>IFERROR(IF(Y607=0,"",ROUNDUP(Y607/H607,0)*0.00753),"")</f>
        <v>0.18071999999999999</v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106.19047619047619</v>
      </c>
      <c r="BN607" s="75">
        <f t="shared" ref="BN607:BN613" si="112">IFERROR(Y607*I607/H607,"0")</f>
        <v>107.04</v>
      </c>
      <c r="BO607" s="75">
        <f t="shared" ref="BO607:BO613" si="113">IFERROR(1/J607*(X607/H607),"0")</f>
        <v>0.15262515262515264</v>
      </c>
      <c r="BP607" s="75">
        <f t="shared" ref="BP607:BP613" si="114">IFERROR(1/J607*(Y607/H607),"0")</f>
        <v>0.15384615384615385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774">
        <v>4640242180595</v>
      </c>
      <c r="E608" s="774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803" t="s">
        <v>984</v>
      </c>
      <c r="Q608" s="776"/>
      <c r="R608" s="776"/>
      <c r="S608" s="776"/>
      <c r="T608" s="777"/>
      <c r="U608" s="37" t="s">
        <v>45</v>
      </c>
      <c r="V608" s="37" t="s">
        <v>45</v>
      </c>
      <c r="W608" s="38" t="s">
        <v>0</v>
      </c>
      <c r="X608" s="56">
        <v>500</v>
      </c>
      <c r="Y608" s="53">
        <f t="shared" si="110"/>
        <v>504</v>
      </c>
      <c r="Z608" s="39">
        <f>IFERROR(IF(Y608=0,"",ROUNDUP(Y608/H608,0)*0.00753),"")</f>
        <v>0.90360000000000007</v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530.95238095238096</v>
      </c>
      <c r="BN608" s="75">
        <f t="shared" si="112"/>
        <v>535.20000000000005</v>
      </c>
      <c r="BO608" s="75">
        <f t="shared" si="113"/>
        <v>0.76312576312576308</v>
      </c>
      <c r="BP608" s="75">
        <f t="shared" si="114"/>
        <v>0.76923076923076916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774">
        <v>4640242181615</v>
      </c>
      <c r="E609" s="774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804" t="s">
        <v>988</v>
      </c>
      <c r="Q609" s="776"/>
      <c r="R609" s="776"/>
      <c r="S609" s="776"/>
      <c r="T609" s="77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774">
        <v>4640242181639</v>
      </c>
      <c r="E610" s="774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805" t="s">
        <v>992</v>
      </c>
      <c r="Q610" s="776"/>
      <c r="R610" s="776"/>
      <c r="S610" s="776"/>
      <c r="T610" s="77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774">
        <v>4640242181622</v>
      </c>
      <c r="E611" s="774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806" t="s">
        <v>996</v>
      </c>
      <c r="Q611" s="776"/>
      <c r="R611" s="776"/>
      <c r="S611" s="776"/>
      <c r="T611" s="77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774">
        <v>4640242180908</v>
      </c>
      <c r="E612" s="774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807" t="s">
        <v>1000</v>
      </c>
      <c r="Q612" s="776"/>
      <c r="R612" s="776"/>
      <c r="S612" s="776"/>
      <c r="T612" s="777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774">
        <v>4640242180489</v>
      </c>
      <c r="E613" s="774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794" t="s">
        <v>1003</v>
      </c>
      <c r="Q613" s="776"/>
      <c r="R613" s="776"/>
      <c r="S613" s="776"/>
      <c r="T613" s="777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771"/>
      <c r="B614" s="771"/>
      <c r="C614" s="771"/>
      <c r="D614" s="771"/>
      <c r="E614" s="771"/>
      <c r="F614" s="771"/>
      <c r="G614" s="771"/>
      <c r="H614" s="771"/>
      <c r="I614" s="771"/>
      <c r="J614" s="771"/>
      <c r="K614" s="771"/>
      <c r="L614" s="771"/>
      <c r="M614" s="771"/>
      <c r="N614" s="771"/>
      <c r="O614" s="772"/>
      <c r="P614" s="768" t="s">
        <v>40</v>
      </c>
      <c r="Q614" s="769"/>
      <c r="R614" s="769"/>
      <c r="S614" s="769"/>
      <c r="T614" s="769"/>
      <c r="U614" s="769"/>
      <c r="V614" s="770"/>
      <c r="W614" s="40" t="s">
        <v>39</v>
      </c>
      <c r="X614" s="41">
        <f>IFERROR(X607/H607,"0")+IFERROR(X608/H608,"0")+IFERROR(X609/H609,"0")+IFERROR(X610/H610,"0")+IFERROR(X611/H611,"0")+IFERROR(X612/H612,"0")+IFERROR(X613/H613,"0")</f>
        <v>142.85714285714283</v>
      </c>
      <c r="Y614" s="41">
        <f>IFERROR(Y607/H607,"0")+IFERROR(Y608/H608,"0")+IFERROR(Y609/H609,"0")+IFERROR(Y610/H610,"0")+IFERROR(Y611/H611,"0")+IFERROR(Y612/H612,"0")+IFERROR(Y613/H613,"0")</f>
        <v>144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1.08432</v>
      </c>
      <c r="AA614" s="64"/>
      <c r="AB614" s="64"/>
      <c r="AC614" s="64"/>
    </row>
    <row r="615" spans="1:68" x14ac:dyDescent="0.2">
      <c r="A615" s="771"/>
      <c r="B615" s="771"/>
      <c r="C615" s="771"/>
      <c r="D615" s="771"/>
      <c r="E615" s="771"/>
      <c r="F615" s="771"/>
      <c r="G615" s="771"/>
      <c r="H615" s="771"/>
      <c r="I615" s="771"/>
      <c r="J615" s="771"/>
      <c r="K615" s="771"/>
      <c r="L615" s="771"/>
      <c r="M615" s="771"/>
      <c r="N615" s="771"/>
      <c r="O615" s="772"/>
      <c r="P615" s="768" t="s">
        <v>40</v>
      </c>
      <c r="Q615" s="769"/>
      <c r="R615" s="769"/>
      <c r="S615" s="769"/>
      <c r="T615" s="769"/>
      <c r="U615" s="769"/>
      <c r="V615" s="770"/>
      <c r="W615" s="40" t="s">
        <v>0</v>
      </c>
      <c r="X615" s="41">
        <f>IFERROR(SUM(X607:X613),"0")</f>
        <v>600</v>
      </c>
      <c r="Y615" s="41">
        <f>IFERROR(SUM(Y607:Y613),"0")</f>
        <v>604.79999999999995</v>
      </c>
      <c r="Z615" s="40"/>
      <c r="AA615" s="64"/>
      <c r="AB615" s="64"/>
      <c r="AC615" s="64"/>
    </row>
    <row r="616" spans="1:68" ht="14.25" customHeight="1" x14ac:dyDescent="0.25">
      <c r="A616" s="773" t="s">
        <v>84</v>
      </c>
      <c r="B616" s="773"/>
      <c r="C616" s="773"/>
      <c r="D616" s="773"/>
      <c r="E616" s="773"/>
      <c r="F616" s="773"/>
      <c r="G616" s="773"/>
      <c r="H616" s="773"/>
      <c r="I616" s="773"/>
      <c r="J616" s="773"/>
      <c r="K616" s="773"/>
      <c r="L616" s="773"/>
      <c r="M616" s="773"/>
      <c r="N616" s="773"/>
      <c r="O616" s="773"/>
      <c r="P616" s="773"/>
      <c r="Q616" s="773"/>
      <c r="R616" s="773"/>
      <c r="S616" s="773"/>
      <c r="T616" s="773"/>
      <c r="U616" s="773"/>
      <c r="V616" s="773"/>
      <c r="W616" s="773"/>
      <c r="X616" s="773"/>
      <c r="Y616" s="773"/>
      <c r="Z616" s="773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774">
        <v>4640242180533</v>
      </c>
      <c r="E617" s="774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795" t="s">
        <v>1006</v>
      </c>
      <c r="Q617" s="776"/>
      <c r="R617" s="776"/>
      <c r="S617" s="776"/>
      <c r="T617" s="777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774">
        <v>4640242180533</v>
      </c>
      <c r="E618" s="774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796" t="s">
        <v>1009</v>
      </c>
      <c r="Q618" s="776"/>
      <c r="R618" s="776"/>
      <c r="S618" s="776"/>
      <c r="T618" s="777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774">
        <v>4640242180540</v>
      </c>
      <c r="E619" s="774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797" t="s">
        <v>1012</v>
      </c>
      <c r="Q619" s="776"/>
      <c r="R619" s="776"/>
      <c r="S619" s="776"/>
      <c r="T619" s="777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774">
        <v>4640242180540</v>
      </c>
      <c r="E620" s="774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798" t="s">
        <v>1015</v>
      </c>
      <c r="Q620" s="776"/>
      <c r="R620" s="776"/>
      <c r="S620" s="776"/>
      <c r="T620" s="77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774">
        <v>4640242181233</v>
      </c>
      <c r="E621" s="774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799" t="s">
        <v>1018</v>
      </c>
      <c r="Q621" s="776"/>
      <c r="R621" s="776"/>
      <c r="S621" s="776"/>
      <c r="T621" s="77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774">
        <v>4640242181233</v>
      </c>
      <c r="E622" s="774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800" t="s">
        <v>1020</v>
      </c>
      <c r="Q622" s="776"/>
      <c r="R622" s="776"/>
      <c r="S622" s="776"/>
      <c r="T622" s="77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774">
        <v>4640242181226</v>
      </c>
      <c r="E623" s="774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788" t="s">
        <v>1023</v>
      </c>
      <c r="Q623" s="776"/>
      <c r="R623" s="776"/>
      <c r="S623" s="776"/>
      <c r="T623" s="77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774">
        <v>4640242181226</v>
      </c>
      <c r="E624" s="774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789" t="s">
        <v>1025</v>
      </c>
      <c r="Q624" s="776"/>
      <c r="R624" s="776"/>
      <c r="S624" s="776"/>
      <c r="T624" s="77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771"/>
      <c r="B625" s="771"/>
      <c r="C625" s="771"/>
      <c r="D625" s="771"/>
      <c r="E625" s="771"/>
      <c r="F625" s="771"/>
      <c r="G625" s="771"/>
      <c r="H625" s="771"/>
      <c r="I625" s="771"/>
      <c r="J625" s="771"/>
      <c r="K625" s="771"/>
      <c r="L625" s="771"/>
      <c r="M625" s="771"/>
      <c r="N625" s="771"/>
      <c r="O625" s="772"/>
      <c r="P625" s="768" t="s">
        <v>40</v>
      </c>
      <c r="Q625" s="769"/>
      <c r="R625" s="769"/>
      <c r="S625" s="769"/>
      <c r="T625" s="769"/>
      <c r="U625" s="769"/>
      <c r="V625" s="770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771"/>
      <c r="B626" s="771"/>
      <c r="C626" s="771"/>
      <c r="D626" s="771"/>
      <c r="E626" s="771"/>
      <c r="F626" s="771"/>
      <c r="G626" s="771"/>
      <c r="H626" s="771"/>
      <c r="I626" s="771"/>
      <c r="J626" s="771"/>
      <c r="K626" s="771"/>
      <c r="L626" s="771"/>
      <c r="M626" s="771"/>
      <c r="N626" s="771"/>
      <c r="O626" s="772"/>
      <c r="P626" s="768" t="s">
        <v>40</v>
      </c>
      <c r="Q626" s="769"/>
      <c r="R626" s="769"/>
      <c r="S626" s="769"/>
      <c r="T626" s="769"/>
      <c r="U626" s="769"/>
      <c r="V626" s="770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773" t="s">
        <v>225</v>
      </c>
      <c r="B627" s="773"/>
      <c r="C627" s="773"/>
      <c r="D627" s="773"/>
      <c r="E627" s="773"/>
      <c r="F627" s="773"/>
      <c r="G627" s="773"/>
      <c r="H627" s="773"/>
      <c r="I627" s="773"/>
      <c r="J627" s="773"/>
      <c r="K627" s="773"/>
      <c r="L627" s="773"/>
      <c r="M627" s="773"/>
      <c r="N627" s="773"/>
      <c r="O627" s="773"/>
      <c r="P627" s="773"/>
      <c r="Q627" s="773"/>
      <c r="R627" s="773"/>
      <c r="S627" s="773"/>
      <c r="T627" s="773"/>
      <c r="U627" s="773"/>
      <c r="V627" s="773"/>
      <c r="W627" s="773"/>
      <c r="X627" s="773"/>
      <c r="Y627" s="773"/>
      <c r="Z627" s="773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774">
        <v>4640242180120</v>
      </c>
      <c r="E628" s="774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790" t="s">
        <v>1028</v>
      </c>
      <c r="Q628" s="776"/>
      <c r="R628" s="776"/>
      <c r="S628" s="776"/>
      <c r="T628" s="777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774">
        <v>4640242180120</v>
      </c>
      <c r="E629" s="774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791" t="s">
        <v>1031</v>
      </c>
      <c r="Q629" s="776"/>
      <c r="R629" s="776"/>
      <c r="S629" s="776"/>
      <c r="T629" s="777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774">
        <v>4640242180137</v>
      </c>
      <c r="E630" s="774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792" t="s">
        <v>1034</v>
      </c>
      <c r="Q630" s="776"/>
      <c r="R630" s="776"/>
      <c r="S630" s="776"/>
      <c r="T630" s="777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774">
        <v>4640242180137</v>
      </c>
      <c r="E631" s="774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793" t="s">
        <v>1037</v>
      </c>
      <c r="Q631" s="776"/>
      <c r="R631" s="776"/>
      <c r="S631" s="776"/>
      <c r="T631" s="777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71"/>
      <c r="B632" s="771"/>
      <c r="C632" s="771"/>
      <c r="D632" s="771"/>
      <c r="E632" s="771"/>
      <c r="F632" s="771"/>
      <c r="G632" s="771"/>
      <c r="H632" s="771"/>
      <c r="I632" s="771"/>
      <c r="J632" s="771"/>
      <c r="K632" s="771"/>
      <c r="L632" s="771"/>
      <c r="M632" s="771"/>
      <c r="N632" s="771"/>
      <c r="O632" s="772"/>
      <c r="P632" s="768" t="s">
        <v>40</v>
      </c>
      <c r="Q632" s="769"/>
      <c r="R632" s="769"/>
      <c r="S632" s="769"/>
      <c r="T632" s="769"/>
      <c r="U632" s="769"/>
      <c r="V632" s="770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771"/>
      <c r="B633" s="771"/>
      <c r="C633" s="771"/>
      <c r="D633" s="771"/>
      <c r="E633" s="771"/>
      <c r="F633" s="771"/>
      <c r="G633" s="771"/>
      <c r="H633" s="771"/>
      <c r="I633" s="771"/>
      <c r="J633" s="771"/>
      <c r="K633" s="771"/>
      <c r="L633" s="771"/>
      <c r="M633" s="771"/>
      <c r="N633" s="771"/>
      <c r="O633" s="772"/>
      <c r="P633" s="768" t="s">
        <v>40</v>
      </c>
      <c r="Q633" s="769"/>
      <c r="R633" s="769"/>
      <c r="S633" s="769"/>
      <c r="T633" s="769"/>
      <c r="U633" s="769"/>
      <c r="V633" s="770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783" t="s">
        <v>1038</v>
      </c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3"/>
      <c r="P634" s="783"/>
      <c r="Q634" s="783"/>
      <c r="R634" s="783"/>
      <c r="S634" s="783"/>
      <c r="T634" s="783"/>
      <c r="U634" s="783"/>
      <c r="V634" s="783"/>
      <c r="W634" s="783"/>
      <c r="X634" s="783"/>
      <c r="Y634" s="783"/>
      <c r="Z634" s="783"/>
      <c r="AA634" s="62"/>
      <c r="AB634" s="62"/>
      <c r="AC634" s="62"/>
    </row>
    <row r="635" spans="1:68" ht="14.25" customHeight="1" x14ac:dyDescent="0.25">
      <c r="A635" s="773" t="s">
        <v>125</v>
      </c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3"/>
      <c r="P635" s="773"/>
      <c r="Q635" s="773"/>
      <c r="R635" s="773"/>
      <c r="S635" s="773"/>
      <c r="T635" s="773"/>
      <c r="U635" s="773"/>
      <c r="V635" s="773"/>
      <c r="W635" s="773"/>
      <c r="X635" s="773"/>
      <c r="Y635" s="773"/>
      <c r="Z635" s="773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774">
        <v>4640242180045</v>
      </c>
      <c r="E636" s="774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784" t="s">
        <v>1041</v>
      </c>
      <c r="Q636" s="776"/>
      <c r="R636" s="776"/>
      <c r="S636" s="776"/>
      <c r="T636" s="777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774">
        <v>4640242180601</v>
      </c>
      <c r="E637" s="774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785" t="s">
        <v>1045</v>
      </c>
      <c r="Q637" s="776"/>
      <c r="R637" s="776"/>
      <c r="S637" s="776"/>
      <c r="T637" s="777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771"/>
      <c r="B638" s="771"/>
      <c r="C638" s="771"/>
      <c r="D638" s="771"/>
      <c r="E638" s="771"/>
      <c r="F638" s="771"/>
      <c r="G638" s="771"/>
      <c r="H638" s="771"/>
      <c r="I638" s="771"/>
      <c r="J638" s="771"/>
      <c r="K638" s="771"/>
      <c r="L638" s="771"/>
      <c r="M638" s="771"/>
      <c r="N638" s="771"/>
      <c r="O638" s="772"/>
      <c r="P638" s="768" t="s">
        <v>40</v>
      </c>
      <c r="Q638" s="769"/>
      <c r="R638" s="769"/>
      <c r="S638" s="769"/>
      <c r="T638" s="769"/>
      <c r="U638" s="769"/>
      <c r="V638" s="770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771"/>
      <c r="B639" s="771"/>
      <c r="C639" s="771"/>
      <c r="D639" s="771"/>
      <c r="E639" s="771"/>
      <c r="F639" s="771"/>
      <c r="G639" s="771"/>
      <c r="H639" s="771"/>
      <c r="I639" s="771"/>
      <c r="J639" s="771"/>
      <c r="K639" s="771"/>
      <c r="L639" s="771"/>
      <c r="M639" s="771"/>
      <c r="N639" s="771"/>
      <c r="O639" s="772"/>
      <c r="P639" s="768" t="s">
        <v>40</v>
      </c>
      <c r="Q639" s="769"/>
      <c r="R639" s="769"/>
      <c r="S639" s="769"/>
      <c r="T639" s="769"/>
      <c r="U639" s="769"/>
      <c r="V639" s="770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773" t="s">
        <v>179</v>
      </c>
      <c r="B640" s="773"/>
      <c r="C640" s="773"/>
      <c r="D640" s="773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3"/>
      <c r="P640" s="773"/>
      <c r="Q640" s="773"/>
      <c r="R640" s="773"/>
      <c r="S640" s="773"/>
      <c r="T640" s="773"/>
      <c r="U640" s="773"/>
      <c r="V640" s="773"/>
      <c r="W640" s="773"/>
      <c r="X640" s="773"/>
      <c r="Y640" s="773"/>
      <c r="Z640" s="773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774">
        <v>4640242180090</v>
      </c>
      <c r="E641" s="774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786" t="s">
        <v>1049</v>
      </c>
      <c r="Q641" s="776"/>
      <c r="R641" s="776"/>
      <c r="S641" s="776"/>
      <c r="T641" s="77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71"/>
      <c r="B642" s="771"/>
      <c r="C642" s="771"/>
      <c r="D642" s="771"/>
      <c r="E642" s="771"/>
      <c r="F642" s="771"/>
      <c r="G642" s="771"/>
      <c r="H642" s="771"/>
      <c r="I642" s="771"/>
      <c r="J642" s="771"/>
      <c r="K642" s="771"/>
      <c r="L642" s="771"/>
      <c r="M642" s="771"/>
      <c r="N642" s="771"/>
      <c r="O642" s="772"/>
      <c r="P642" s="768" t="s">
        <v>40</v>
      </c>
      <c r="Q642" s="769"/>
      <c r="R642" s="769"/>
      <c r="S642" s="769"/>
      <c r="T642" s="769"/>
      <c r="U642" s="769"/>
      <c r="V642" s="770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771"/>
      <c r="B643" s="771"/>
      <c r="C643" s="771"/>
      <c r="D643" s="771"/>
      <c r="E643" s="771"/>
      <c r="F643" s="771"/>
      <c r="G643" s="771"/>
      <c r="H643" s="771"/>
      <c r="I643" s="771"/>
      <c r="J643" s="771"/>
      <c r="K643" s="771"/>
      <c r="L643" s="771"/>
      <c r="M643" s="771"/>
      <c r="N643" s="771"/>
      <c r="O643" s="772"/>
      <c r="P643" s="768" t="s">
        <v>40</v>
      </c>
      <c r="Q643" s="769"/>
      <c r="R643" s="769"/>
      <c r="S643" s="769"/>
      <c r="T643" s="769"/>
      <c r="U643" s="769"/>
      <c r="V643" s="770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773" t="s">
        <v>78</v>
      </c>
      <c r="B644" s="773"/>
      <c r="C644" s="773"/>
      <c r="D644" s="773"/>
      <c r="E644" s="773"/>
      <c r="F644" s="773"/>
      <c r="G644" s="773"/>
      <c r="H644" s="773"/>
      <c r="I644" s="773"/>
      <c r="J644" s="773"/>
      <c r="K644" s="773"/>
      <c r="L644" s="773"/>
      <c r="M644" s="773"/>
      <c r="N644" s="773"/>
      <c r="O644" s="773"/>
      <c r="P644" s="773"/>
      <c r="Q644" s="773"/>
      <c r="R644" s="773"/>
      <c r="S644" s="773"/>
      <c r="T644" s="773"/>
      <c r="U644" s="773"/>
      <c r="V644" s="773"/>
      <c r="W644" s="773"/>
      <c r="X644" s="773"/>
      <c r="Y644" s="773"/>
      <c r="Z644" s="773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774">
        <v>4640242180076</v>
      </c>
      <c r="E645" s="774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787" t="s">
        <v>1053</v>
      </c>
      <c r="Q645" s="776"/>
      <c r="R645" s="776"/>
      <c r="S645" s="776"/>
      <c r="T645" s="77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71"/>
      <c r="B646" s="771"/>
      <c r="C646" s="771"/>
      <c r="D646" s="771"/>
      <c r="E646" s="771"/>
      <c r="F646" s="771"/>
      <c r="G646" s="771"/>
      <c r="H646" s="771"/>
      <c r="I646" s="771"/>
      <c r="J646" s="771"/>
      <c r="K646" s="771"/>
      <c r="L646" s="771"/>
      <c r="M646" s="771"/>
      <c r="N646" s="771"/>
      <c r="O646" s="772"/>
      <c r="P646" s="768" t="s">
        <v>40</v>
      </c>
      <c r="Q646" s="769"/>
      <c r="R646" s="769"/>
      <c r="S646" s="769"/>
      <c r="T646" s="769"/>
      <c r="U646" s="769"/>
      <c r="V646" s="770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771"/>
      <c r="B647" s="771"/>
      <c r="C647" s="771"/>
      <c r="D647" s="771"/>
      <c r="E647" s="771"/>
      <c r="F647" s="771"/>
      <c r="G647" s="771"/>
      <c r="H647" s="771"/>
      <c r="I647" s="771"/>
      <c r="J647" s="771"/>
      <c r="K647" s="771"/>
      <c r="L647" s="771"/>
      <c r="M647" s="771"/>
      <c r="N647" s="771"/>
      <c r="O647" s="772"/>
      <c r="P647" s="768" t="s">
        <v>40</v>
      </c>
      <c r="Q647" s="769"/>
      <c r="R647" s="769"/>
      <c r="S647" s="769"/>
      <c r="T647" s="769"/>
      <c r="U647" s="769"/>
      <c r="V647" s="770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773" t="s">
        <v>84</v>
      </c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3"/>
      <c r="P648" s="773"/>
      <c r="Q648" s="773"/>
      <c r="R648" s="773"/>
      <c r="S648" s="773"/>
      <c r="T648" s="773"/>
      <c r="U648" s="773"/>
      <c r="V648" s="773"/>
      <c r="W648" s="773"/>
      <c r="X648" s="773"/>
      <c r="Y648" s="773"/>
      <c r="Z648" s="773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774">
        <v>4640242180106</v>
      </c>
      <c r="E649" s="774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775" t="s">
        <v>1057</v>
      </c>
      <c r="Q649" s="776"/>
      <c r="R649" s="776"/>
      <c r="S649" s="776"/>
      <c r="T649" s="77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71"/>
      <c r="B650" s="771"/>
      <c r="C650" s="771"/>
      <c r="D650" s="771"/>
      <c r="E650" s="771"/>
      <c r="F650" s="771"/>
      <c r="G650" s="771"/>
      <c r="H650" s="771"/>
      <c r="I650" s="771"/>
      <c r="J650" s="771"/>
      <c r="K650" s="771"/>
      <c r="L650" s="771"/>
      <c r="M650" s="771"/>
      <c r="N650" s="771"/>
      <c r="O650" s="772"/>
      <c r="P650" s="768" t="s">
        <v>40</v>
      </c>
      <c r="Q650" s="769"/>
      <c r="R650" s="769"/>
      <c r="S650" s="769"/>
      <c r="T650" s="769"/>
      <c r="U650" s="769"/>
      <c r="V650" s="770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71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71"/>
      <c r="O651" s="772"/>
      <c r="P651" s="768" t="s">
        <v>40</v>
      </c>
      <c r="Q651" s="769"/>
      <c r="R651" s="769"/>
      <c r="S651" s="769"/>
      <c r="T651" s="769"/>
      <c r="U651" s="769"/>
      <c r="V651" s="770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771"/>
      <c r="B652" s="771"/>
      <c r="C652" s="771"/>
      <c r="D652" s="771"/>
      <c r="E652" s="771"/>
      <c r="F652" s="771"/>
      <c r="G652" s="771"/>
      <c r="H652" s="771"/>
      <c r="I652" s="771"/>
      <c r="J652" s="771"/>
      <c r="K652" s="771"/>
      <c r="L652" s="771"/>
      <c r="M652" s="771"/>
      <c r="N652" s="771"/>
      <c r="O652" s="781"/>
      <c r="P652" s="778" t="s">
        <v>33</v>
      </c>
      <c r="Q652" s="779"/>
      <c r="R652" s="779"/>
      <c r="S652" s="779"/>
      <c r="T652" s="779"/>
      <c r="U652" s="779"/>
      <c r="V652" s="780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18002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18120.919999999998</v>
      </c>
      <c r="Z652" s="40"/>
      <c r="AA652" s="64"/>
      <c r="AB652" s="64"/>
      <c r="AC652" s="64"/>
    </row>
    <row r="653" spans="1:68" x14ac:dyDescent="0.2">
      <c r="A653" s="771"/>
      <c r="B653" s="771"/>
      <c r="C653" s="771"/>
      <c r="D653" s="771"/>
      <c r="E653" s="771"/>
      <c r="F653" s="771"/>
      <c r="G653" s="771"/>
      <c r="H653" s="771"/>
      <c r="I653" s="771"/>
      <c r="J653" s="771"/>
      <c r="K653" s="771"/>
      <c r="L653" s="771"/>
      <c r="M653" s="771"/>
      <c r="N653" s="771"/>
      <c r="O653" s="781"/>
      <c r="P653" s="778" t="s">
        <v>34</v>
      </c>
      <c r="Q653" s="779"/>
      <c r="R653" s="779"/>
      <c r="S653" s="779"/>
      <c r="T653" s="779"/>
      <c r="U653" s="779"/>
      <c r="V653" s="780"/>
      <c r="W653" s="40" t="s">
        <v>0</v>
      </c>
      <c r="X653" s="41">
        <f>IFERROR(SUM(BM22:BM649),"0")</f>
        <v>18890.352170681996</v>
      </c>
      <c r="Y653" s="41">
        <f>IFERROR(SUM(BN22:BN649),"0")</f>
        <v>19016.57</v>
      </c>
      <c r="Z653" s="40"/>
      <c r="AA653" s="64"/>
      <c r="AB653" s="64"/>
      <c r="AC653" s="64"/>
    </row>
    <row r="654" spans="1:68" x14ac:dyDescent="0.2">
      <c r="A654" s="771"/>
      <c r="B654" s="771"/>
      <c r="C654" s="771"/>
      <c r="D654" s="771"/>
      <c r="E654" s="771"/>
      <c r="F654" s="771"/>
      <c r="G654" s="771"/>
      <c r="H654" s="771"/>
      <c r="I654" s="771"/>
      <c r="J654" s="771"/>
      <c r="K654" s="771"/>
      <c r="L654" s="771"/>
      <c r="M654" s="771"/>
      <c r="N654" s="771"/>
      <c r="O654" s="781"/>
      <c r="P654" s="778" t="s">
        <v>35</v>
      </c>
      <c r="Q654" s="779"/>
      <c r="R654" s="779"/>
      <c r="S654" s="779"/>
      <c r="T654" s="779"/>
      <c r="U654" s="779"/>
      <c r="V654" s="780"/>
      <c r="W654" s="40" t="s">
        <v>20</v>
      </c>
      <c r="X654" s="42">
        <f>ROUNDUP(SUM(BO22:BO649),0)</f>
        <v>31</v>
      </c>
      <c r="Y654" s="42">
        <f>ROUNDUP(SUM(BP22:BP649),0)</f>
        <v>31</v>
      </c>
      <c r="Z654" s="40"/>
      <c r="AA654" s="64"/>
      <c r="AB654" s="64"/>
      <c r="AC654" s="64"/>
    </row>
    <row r="655" spans="1:68" x14ac:dyDescent="0.2">
      <c r="A655" s="771"/>
      <c r="B655" s="771"/>
      <c r="C655" s="771"/>
      <c r="D655" s="771"/>
      <c r="E655" s="771"/>
      <c r="F655" s="771"/>
      <c r="G655" s="771"/>
      <c r="H655" s="771"/>
      <c r="I655" s="771"/>
      <c r="J655" s="771"/>
      <c r="K655" s="771"/>
      <c r="L655" s="771"/>
      <c r="M655" s="771"/>
      <c r="N655" s="771"/>
      <c r="O655" s="781"/>
      <c r="P655" s="778" t="s">
        <v>36</v>
      </c>
      <c r="Q655" s="779"/>
      <c r="R655" s="779"/>
      <c r="S655" s="779"/>
      <c r="T655" s="779"/>
      <c r="U655" s="779"/>
      <c r="V655" s="780"/>
      <c r="W655" s="40" t="s">
        <v>0</v>
      </c>
      <c r="X655" s="41">
        <f>GrossWeightTotal+PalletQtyTotal*25</f>
        <v>19665.352170681996</v>
      </c>
      <c r="Y655" s="41">
        <f>GrossWeightTotalR+PalletQtyTotalR*25</f>
        <v>19791.57</v>
      </c>
      <c r="Z655" s="40"/>
      <c r="AA655" s="64"/>
      <c r="AB655" s="64"/>
      <c r="AC655" s="64"/>
    </row>
    <row r="656" spans="1:68" x14ac:dyDescent="0.2">
      <c r="A656" s="771"/>
      <c r="B656" s="771"/>
      <c r="C656" s="771"/>
      <c r="D656" s="771"/>
      <c r="E656" s="771"/>
      <c r="F656" s="771"/>
      <c r="G656" s="771"/>
      <c r="H656" s="771"/>
      <c r="I656" s="771"/>
      <c r="J656" s="771"/>
      <c r="K656" s="771"/>
      <c r="L656" s="771"/>
      <c r="M656" s="771"/>
      <c r="N656" s="771"/>
      <c r="O656" s="781"/>
      <c r="P656" s="778" t="s">
        <v>37</v>
      </c>
      <c r="Q656" s="779"/>
      <c r="R656" s="779"/>
      <c r="S656" s="779"/>
      <c r="T656" s="779"/>
      <c r="U656" s="779"/>
      <c r="V656" s="780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2334.9977249637932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2356</v>
      </c>
      <c r="Z656" s="40"/>
      <c r="AA656" s="64"/>
      <c r="AB656" s="64"/>
      <c r="AC656" s="64"/>
    </row>
    <row r="657" spans="1:32" ht="14.25" x14ac:dyDescent="0.2">
      <c r="A657" s="771"/>
      <c r="B657" s="771"/>
      <c r="C657" s="771"/>
      <c r="D657" s="771"/>
      <c r="E657" s="771"/>
      <c r="F657" s="771"/>
      <c r="G657" s="771"/>
      <c r="H657" s="771"/>
      <c r="I657" s="771"/>
      <c r="J657" s="771"/>
      <c r="K657" s="771"/>
      <c r="L657" s="771"/>
      <c r="M657" s="771"/>
      <c r="N657" s="771"/>
      <c r="O657" s="781"/>
      <c r="P657" s="778" t="s">
        <v>38</v>
      </c>
      <c r="Q657" s="779"/>
      <c r="R657" s="779"/>
      <c r="S657" s="779"/>
      <c r="T657" s="779"/>
      <c r="U657" s="779"/>
      <c r="V657" s="780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34.995230000000006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765" t="s">
        <v>123</v>
      </c>
      <c r="D659" s="765" t="s">
        <v>123</v>
      </c>
      <c r="E659" s="765" t="s">
        <v>123</v>
      </c>
      <c r="F659" s="765" t="s">
        <v>123</v>
      </c>
      <c r="G659" s="765" t="s">
        <v>123</v>
      </c>
      <c r="H659" s="765" t="s">
        <v>123</v>
      </c>
      <c r="I659" s="765" t="s">
        <v>345</v>
      </c>
      <c r="J659" s="765" t="s">
        <v>345</v>
      </c>
      <c r="K659" s="765" t="s">
        <v>345</v>
      </c>
      <c r="L659" s="765" t="s">
        <v>345</v>
      </c>
      <c r="M659" s="765" t="s">
        <v>345</v>
      </c>
      <c r="N659" s="782"/>
      <c r="O659" s="765" t="s">
        <v>345</v>
      </c>
      <c r="P659" s="765" t="s">
        <v>345</v>
      </c>
      <c r="Q659" s="765" t="s">
        <v>345</v>
      </c>
      <c r="R659" s="765" t="s">
        <v>345</v>
      </c>
      <c r="S659" s="765" t="s">
        <v>345</v>
      </c>
      <c r="T659" s="765" t="s">
        <v>345</v>
      </c>
      <c r="U659" s="765" t="s">
        <v>345</v>
      </c>
      <c r="V659" s="765" t="s">
        <v>345</v>
      </c>
      <c r="W659" s="765" t="s">
        <v>679</v>
      </c>
      <c r="X659" s="765" t="s">
        <v>679</v>
      </c>
      <c r="Y659" s="765" t="s">
        <v>764</v>
      </c>
      <c r="Z659" s="765" t="s">
        <v>764</v>
      </c>
      <c r="AA659" s="765" t="s">
        <v>764</v>
      </c>
      <c r="AB659" s="765" t="s">
        <v>764</v>
      </c>
      <c r="AC659" s="80" t="s">
        <v>864</v>
      </c>
      <c r="AD659" s="765" t="s">
        <v>939</v>
      </c>
      <c r="AE659" s="765" t="s">
        <v>939</v>
      </c>
      <c r="AF659" s="1"/>
    </row>
    <row r="660" spans="1:32" ht="14.25" customHeight="1" thickTop="1" x14ac:dyDescent="0.2">
      <c r="A660" s="766" t="s">
        <v>10</v>
      </c>
      <c r="B660" s="765" t="s">
        <v>77</v>
      </c>
      <c r="C660" s="765" t="s">
        <v>124</v>
      </c>
      <c r="D660" s="765" t="s">
        <v>149</v>
      </c>
      <c r="E660" s="765" t="s">
        <v>233</v>
      </c>
      <c r="F660" s="765" t="s">
        <v>258</v>
      </c>
      <c r="G660" s="765" t="s">
        <v>309</v>
      </c>
      <c r="H660" s="765" t="s">
        <v>123</v>
      </c>
      <c r="I660" s="765" t="s">
        <v>346</v>
      </c>
      <c r="J660" s="765" t="s">
        <v>371</v>
      </c>
      <c r="K660" s="765" t="s">
        <v>444</v>
      </c>
      <c r="L660" s="765" t="s">
        <v>464</v>
      </c>
      <c r="M660" s="765" t="s">
        <v>490</v>
      </c>
      <c r="N660" s="1"/>
      <c r="O660" s="765" t="s">
        <v>519</v>
      </c>
      <c r="P660" s="765" t="s">
        <v>522</v>
      </c>
      <c r="Q660" s="765" t="s">
        <v>531</v>
      </c>
      <c r="R660" s="765" t="s">
        <v>549</v>
      </c>
      <c r="S660" s="765" t="s">
        <v>559</v>
      </c>
      <c r="T660" s="765" t="s">
        <v>572</v>
      </c>
      <c r="U660" s="765" t="s">
        <v>580</v>
      </c>
      <c r="V660" s="765" t="s">
        <v>666</v>
      </c>
      <c r="W660" s="765" t="s">
        <v>680</v>
      </c>
      <c r="X660" s="765" t="s">
        <v>725</v>
      </c>
      <c r="Y660" s="765" t="s">
        <v>765</v>
      </c>
      <c r="Z660" s="765" t="s">
        <v>824</v>
      </c>
      <c r="AA660" s="765" t="s">
        <v>847</v>
      </c>
      <c r="AB660" s="765" t="s">
        <v>860</v>
      </c>
      <c r="AC660" s="765" t="s">
        <v>864</v>
      </c>
      <c r="AD660" s="765" t="s">
        <v>939</v>
      </c>
      <c r="AE660" s="765" t="s">
        <v>1038</v>
      </c>
      <c r="AF660" s="1"/>
    </row>
    <row r="661" spans="1:32" ht="13.5" thickBot="1" x14ac:dyDescent="0.25">
      <c r="A661" s="767"/>
      <c r="B661" s="765"/>
      <c r="C661" s="765"/>
      <c r="D661" s="765"/>
      <c r="E661" s="765"/>
      <c r="F661" s="765"/>
      <c r="G661" s="765"/>
      <c r="H661" s="765"/>
      <c r="I661" s="765"/>
      <c r="J661" s="765"/>
      <c r="K661" s="765"/>
      <c r="L661" s="765"/>
      <c r="M661" s="765"/>
      <c r="N661" s="1"/>
      <c r="O661" s="765"/>
      <c r="P661" s="765"/>
      <c r="Q661" s="765"/>
      <c r="R661" s="765"/>
      <c r="S661" s="765"/>
      <c r="T661" s="765"/>
      <c r="U661" s="765"/>
      <c r="V661" s="765"/>
      <c r="W661" s="765"/>
      <c r="X661" s="765"/>
      <c r="Y661" s="765"/>
      <c r="Z661" s="765"/>
      <c r="AA661" s="765"/>
      <c r="AB661" s="765"/>
      <c r="AC661" s="765"/>
      <c r="AD661" s="765"/>
      <c r="AE661" s="765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303.3</v>
      </c>
      <c r="E662" s="50">
        <f>IFERROR(Y107*1,"0")+IFERROR(Y108*1,"0")+IFERROR(Y109*1,"0")+IFERROR(Y110*1,"0")+IFERROR(Y114*1,"0")+IFERROR(Y115*1,"0")+IFERROR(Y116*1,"0")+IFERROR(Y117*1,"0")+IFERROR(Y118*1,"0")</f>
        <v>91.8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72.900000000000006</v>
      </c>
      <c r="G662" s="50">
        <f>IFERROR(Y155*1,"0")+IFERROR(Y156*1,"0")+IFERROR(Y160*1,"0")+IFERROR(Y161*1,"0")+IFERROR(Y165*1,"0")+IFERROR(Y166*1,"0")</f>
        <v>182</v>
      </c>
      <c r="H662" s="50">
        <f>IFERROR(Y171*1,"0")+IFERROR(Y175*1,"0")+IFERROR(Y176*1,"0")+IFERROR(Y177*1,"0")+IFERROR(Y178*1,"0")+IFERROR(Y179*1,"0")+IFERROR(Y183*1,"0")+IFERROR(Y184*1,"0")+IFERROR(Y185*1,"0")</f>
        <v>59.400000000000006</v>
      </c>
      <c r="I662" s="50">
        <f>IFERROR(Y191*1,"0")+IFERROR(Y195*1,"0")+IFERROR(Y196*1,"0")+IFERROR(Y197*1,"0")+IFERROR(Y198*1,"0")+IFERROR(Y199*1,"0")+IFERROR(Y200*1,"0")+IFERROR(Y201*1,"0")+IFERROR(Y202*1,"0")</f>
        <v>256.20000000000005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3300.3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10.8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836.40000000000009</v>
      </c>
      <c r="V662" s="50">
        <f>IFERROR(Y401*1,"0")+IFERROR(Y405*1,"0")+IFERROR(Y406*1,"0")+IFERROR(Y407*1,"0")</f>
        <v>29.400000000000002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9960.6000000000022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471.3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180.60000000000002</v>
      </c>
      <c r="Z662" s="50">
        <f>IFERROR(Y510*1,"0")+IFERROR(Y514*1,"0")+IFERROR(Y515*1,"0")+IFERROR(Y516*1,"0")+IFERROR(Y517*1,"0")+IFERROR(Y518*1,"0")+IFERROR(Y522*1,"0")+IFERROR(Y526*1,"0")</f>
        <v>84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1473.1200000000001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808.8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2024-11-12T08:46:40Z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