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40E0137-0C2F-4CC6-BFDC-13DBFDE690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62" i="1" l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P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40" i="1" s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X215" i="1"/>
  <c r="X214" i="1"/>
  <c r="BO213" i="1"/>
  <c r="BM213" i="1"/>
  <c r="Y213" i="1"/>
  <c r="Y215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I662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Y168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BP132" i="1" s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52" i="1"/>
  <c r="Z27" i="1"/>
  <c r="Z35" i="1" s="1"/>
  <c r="BN27" i="1"/>
  <c r="BP27" i="1"/>
  <c r="Z29" i="1"/>
  <c r="BN29" i="1"/>
  <c r="Z32" i="1"/>
  <c r="BN32" i="1"/>
  <c r="Z33" i="1"/>
  <c r="BN33" i="1"/>
  <c r="C66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Z97" i="1" s="1"/>
  <c r="BN95" i="1"/>
  <c r="BP95" i="1"/>
  <c r="Z101" i="1"/>
  <c r="Z103" i="1" s="1"/>
  <c r="BN101" i="1"/>
  <c r="BP101" i="1"/>
  <c r="E662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33" i="1"/>
  <c r="BN133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62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Y180" i="1"/>
  <c r="Z183" i="1"/>
  <c r="BN183" i="1"/>
  <c r="BP183" i="1"/>
  <c r="Z185" i="1"/>
  <c r="BN185" i="1"/>
  <c r="Y186" i="1"/>
  <c r="Y193" i="1"/>
  <c r="Z196" i="1"/>
  <c r="Z203" i="1" s="1"/>
  <c r="BN196" i="1"/>
  <c r="BP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BP213" i="1"/>
  <c r="Z217" i="1"/>
  <c r="BN217" i="1"/>
  <c r="BP217" i="1"/>
  <c r="Z219" i="1"/>
  <c r="BN219" i="1"/>
  <c r="Z221" i="1"/>
  <c r="BN221" i="1"/>
  <c r="BP230" i="1"/>
  <c r="BN230" i="1"/>
  <c r="Z230" i="1"/>
  <c r="BP234" i="1"/>
  <c r="BN234" i="1"/>
  <c r="Z234" i="1"/>
  <c r="BP238" i="1"/>
  <c r="BN238" i="1"/>
  <c r="Z238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Z272" i="1" s="1"/>
  <c r="BP267" i="1"/>
  <c r="BN267" i="1"/>
  <c r="Z267" i="1"/>
  <c r="BP271" i="1"/>
  <c r="BN271" i="1"/>
  <c r="Z271" i="1"/>
  <c r="Y273" i="1"/>
  <c r="BP281" i="1"/>
  <c r="BN281" i="1"/>
  <c r="Z281" i="1"/>
  <c r="Z290" i="1" s="1"/>
  <c r="BP284" i="1"/>
  <c r="BN284" i="1"/>
  <c r="Z284" i="1"/>
  <c r="BP288" i="1"/>
  <c r="BN288" i="1"/>
  <c r="Z288" i="1"/>
  <c r="BP307" i="1"/>
  <c r="BN307" i="1"/>
  <c r="Z307" i="1"/>
  <c r="Z312" i="1" s="1"/>
  <c r="BP310" i="1"/>
  <c r="BN310" i="1"/>
  <c r="Z310" i="1"/>
  <c r="Y339" i="1"/>
  <c r="BP355" i="1"/>
  <c r="BN355" i="1"/>
  <c r="Z355" i="1"/>
  <c r="Z362" i="1" s="1"/>
  <c r="BP359" i="1"/>
  <c r="BN359" i="1"/>
  <c r="Z359" i="1"/>
  <c r="BP367" i="1"/>
  <c r="BN367" i="1"/>
  <c r="Z367" i="1"/>
  <c r="Z408" i="1"/>
  <c r="BP406" i="1"/>
  <c r="BN406" i="1"/>
  <c r="Z406" i="1"/>
  <c r="Y408" i="1"/>
  <c r="BP462" i="1"/>
  <c r="BN462" i="1"/>
  <c r="Z462" i="1"/>
  <c r="H9" i="1"/>
  <c r="Y24" i="1"/>
  <c r="Y72" i="1"/>
  <c r="Y129" i="1"/>
  <c r="Y173" i="1"/>
  <c r="Y209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Z302" i="1"/>
  <c r="BP300" i="1"/>
  <c r="BN300" i="1"/>
  <c r="Z300" i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75" i="1"/>
  <c r="BN375" i="1"/>
  <c r="Z375" i="1"/>
  <c r="BP383" i="1"/>
  <c r="BN383" i="1"/>
  <c r="Z383" i="1"/>
  <c r="Y385" i="1"/>
  <c r="Z391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BP446" i="1"/>
  <c r="BN446" i="1"/>
  <c r="Z446" i="1"/>
  <c r="Z451" i="1" s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Z574" i="1" s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Z464" i="1"/>
  <c r="BP460" i="1"/>
  <c r="BN460" i="1"/>
  <c r="Z460" i="1"/>
  <c r="Y464" i="1"/>
  <c r="BP478" i="1"/>
  <c r="BN478" i="1"/>
  <c r="Z478" i="1"/>
  <c r="Z496" i="1" s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Z535" i="1"/>
  <c r="BP532" i="1"/>
  <c r="BN532" i="1"/>
  <c r="Z532" i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Z519" i="1" s="1"/>
  <c r="BP517" i="1"/>
  <c r="BN517" i="1"/>
  <c r="Z517" i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74" i="1"/>
  <c r="BP569" i="1"/>
  <c r="BN569" i="1"/>
  <c r="Z569" i="1"/>
  <c r="BP573" i="1"/>
  <c r="BN573" i="1"/>
  <c r="Z573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38" i="1" l="1"/>
  <c r="Z604" i="1"/>
  <c r="Z435" i="1"/>
  <c r="Z239" i="1"/>
  <c r="Y652" i="1"/>
  <c r="Z247" i="1"/>
  <c r="Z186" i="1"/>
  <c r="Z180" i="1"/>
  <c r="Z72" i="1"/>
  <c r="Y656" i="1"/>
  <c r="Y653" i="1"/>
  <c r="Z625" i="1"/>
  <c r="Z585" i="1"/>
  <c r="Z259" i="1"/>
  <c r="Z225" i="1"/>
  <c r="Y654" i="1"/>
  <c r="Z657" i="1"/>
  <c r="Y655" i="1" l="1"/>
</calcChain>
</file>

<file path=xl/sharedStrings.xml><?xml version="1.0" encoding="utf-8"?>
<sst xmlns="http://schemas.openxmlformats.org/spreadsheetml/2006/main" count="3058" uniqueCount="1074">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</sst>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8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21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22</v>
      </c>
      <c r="Q10" s="971"/>
      <c r="R10" s="97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6"/>
      <c r="R11" s="907"/>
      <c r="U11" s="24" t="s">
        <v>27</v>
      </c>
      <c r="V11" s="1094" t="s">
        <v>28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35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36</v>
      </c>
      <c r="B17" s="807" t="s">
        <v>37</v>
      </c>
      <c r="C17" s="927" t="s">
        <v>38</v>
      </c>
      <c r="D17" s="807" t="s">
        <v>39</v>
      </c>
      <c r="E17" s="879"/>
      <c r="F17" s="807" t="s">
        <v>40</v>
      </c>
      <c r="G17" s="807" t="s">
        <v>41</v>
      </c>
      <c r="H17" s="807" t="s">
        <v>42</v>
      </c>
      <c r="I17" s="807" t="s">
        <v>43</v>
      </c>
      <c r="J17" s="807" t="s">
        <v>44</v>
      </c>
      <c r="K17" s="807" t="s">
        <v>45</v>
      </c>
      <c r="L17" s="807" t="s">
        <v>46</v>
      </c>
      <c r="M17" s="807" t="s">
        <v>47</v>
      </c>
      <c r="N17" s="807" t="s">
        <v>48</v>
      </c>
      <c r="O17" s="807" t="s">
        <v>49</v>
      </c>
      <c r="P17" s="807" t="s">
        <v>50</v>
      </c>
      <c r="Q17" s="878"/>
      <c r="R17" s="878"/>
      <c r="S17" s="878"/>
      <c r="T17" s="879"/>
      <c r="U17" s="1183" t="s">
        <v>51</v>
      </c>
      <c r="V17" s="910"/>
      <c r="W17" s="807" t="s">
        <v>52</v>
      </c>
      <c r="X17" s="807" t="s">
        <v>53</v>
      </c>
      <c r="Y17" s="1181" t="s">
        <v>54</v>
      </c>
      <c r="Z17" s="1061" t="s">
        <v>55</v>
      </c>
      <c r="AA17" s="1037" t="s">
        <v>56</v>
      </c>
      <c r="AB17" s="1037" t="s">
        <v>57</v>
      </c>
      <c r="AC17" s="1037" t="s">
        <v>58</v>
      </c>
      <c r="AD17" s="1037" t="s">
        <v>59</v>
      </c>
      <c r="AE17" s="1132"/>
      <c r="AF17" s="1133"/>
      <c r="AG17" s="66"/>
      <c r="BD17" s="65" t="s">
        <v>60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61</v>
      </c>
      <c r="V18" s="67" t="s">
        <v>62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63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63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64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71</v>
      </c>
      <c r="Q23" s="777"/>
      <c r="R23" s="777"/>
      <c r="S23" s="777"/>
      <c r="T23" s="777"/>
      <c r="U23" s="777"/>
      <c r="V23" s="778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71</v>
      </c>
      <c r="Q24" s="777"/>
      <c r="R24" s="777"/>
      <c r="S24" s="777"/>
      <c r="T24" s="777"/>
      <c r="U24" s="777"/>
      <c r="V24" s="778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73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65">
        <v>4680115885912</v>
      </c>
      <c r="E26" s="766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6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65">
        <v>4607091383881</v>
      </c>
      <c r="E27" s="766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9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71</v>
      </c>
      <c r="Q35" s="777"/>
      <c r="R35" s="777"/>
      <c r="S35" s="777"/>
      <c r="T35" s="777"/>
      <c r="U35" s="777"/>
      <c r="V35" s="778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71</v>
      </c>
      <c r="Q36" s="777"/>
      <c r="R36" s="777"/>
      <c r="S36" s="777"/>
      <c r="T36" s="777"/>
      <c r="U36" s="777"/>
      <c r="V36" s="778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103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71</v>
      </c>
      <c r="Q39" s="777"/>
      <c r="R39" s="777"/>
      <c r="S39" s="777"/>
      <c r="T39" s="777"/>
      <c r="U39" s="777"/>
      <c r="V39" s="778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71</v>
      </c>
      <c r="Q40" s="777"/>
      <c r="R40" s="777"/>
      <c r="S40" s="777"/>
      <c r="T40" s="777"/>
      <c r="U40" s="777"/>
      <c r="V40" s="778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109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71</v>
      </c>
      <c r="Q43" s="777"/>
      <c r="R43" s="777"/>
      <c r="S43" s="777"/>
      <c r="T43" s="777"/>
      <c r="U43" s="777"/>
      <c r="V43" s="778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71</v>
      </c>
      <c r="Q44" s="777"/>
      <c r="R44" s="777"/>
      <c r="S44" s="777"/>
      <c r="T44" s="777"/>
      <c r="U44" s="777"/>
      <c r="V44" s="778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112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113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114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71</v>
      </c>
      <c r="Q54" s="777"/>
      <c r="R54" s="777"/>
      <c r="S54" s="777"/>
      <c r="T54" s="777"/>
      <c r="U54" s="777"/>
      <c r="V54" s="778"/>
      <c r="W54" s="37" t="s">
        <v>72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71</v>
      </c>
      <c r="Q55" s="777"/>
      <c r="R55" s="777"/>
      <c r="S55" s="777"/>
      <c r="T55" s="777"/>
      <c r="U55" s="777"/>
      <c r="V55" s="778"/>
      <c r="W55" s="37" t="s">
        <v>69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73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71</v>
      </c>
      <c r="Q59" s="777"/>
      <c r="R59" s="777"/>
      <c r="S59" s="777"/>
      <c r="T59" s="777"/>
      <c r="U59" s="777"/>
      <c r="V59" s="778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71</v>
      </c>
      <c r="Q60" s="777"/>
      <c r="R60" s="777"/>
      <c r="S60" s="777"/>
      <c r="T60" s="777"/>
      <c r="U60" s="777"/>
      <c r="V60" s="778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138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114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83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38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163</v>
      </c>
      <c r="B70" s="54" t="s">
        <v>164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71</v>
      </c>
      <c r="Q72" s="777"/>
      <c r="R72" s="777"/>
      <c r="S72" s="777"/>
      <c r="T72" s="777"/>
      <c r="U72" s="777"/>
      <c r="V72" s="778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71</v>
      </c>
      <c r="Q73" s="777"/>
      <c r="R73" s="777"/>
      <c r="S73" s="777"/>
      <c r="T73" s="777"/>
      <c r="U73" s="777"/>
      <c r="V73" s="778"/>
      <c r="W73" s="37" t="s">
        <v>69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168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175</v>
      </c>
      <c r="B77" s="54" t="s">
        <v>176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6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71</v>
      </c>
      <c r="Q79" s="777"/>
      <c r="R79" s="777"/>
      <c r="S79" s="777"/>
      <c r="T79" s="777"/>
      <c r="U79" s="777"/>
      <c r="V79" s="778"/>
      <c r="W79" s="37" t="s">
        <v>72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71</v>
      </c>
      <c r="Q80" s="777"/>
      <c r="R80" s="777"/>
      <c r="S80" s="777"/>
      <c r="T80" s="777"/>
      <c r="U80" s="777"/>
      <c r="V80" s="778"/>
      <c r="W80" s="37" t="s">
        <v>69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64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180</v>
      </c>
      <c r="B82" s="54" t="s">
        <v>181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186</v>
      </c>
      <c r="B84" s="54" t="s">
        <v>187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193</v>
      </c>
      <c r="B87" s="54" t="s">
        <v>194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71</v>
      </c>
      <c r="Q88" s="777"/>
      <c r="R88" s="777"/>
      <c r="S88" s="777"/>
      <c r="T88" s="777"/>
      <c r="U88" s="777"/>
      <c r="V88" s="778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71</v>
      </c>
      <c r="Q89" s="777"/>
      <c r="R89" s="777"/>
      <c r="S89" s="777"/>
      <c r="T89" s="777"/>
      <c r="U89" s="777"/>
      <c r="V89" s="778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73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195</v>
      </c>
      <c r="B91" s="54" t="s">
        <v>196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33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212</v>
      </c>
      <c r="B96" s="54" t="s">
        <v>213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71</v>
      </c>
      <c r="Q97" s="777"/>
      <c r="R97" s="777"/>
      <c r="S97" s="777"/>
      <c r="T97" s="777"/>
      <c r="U97" s="777"/>
      <c r="V97" s="778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71</v>
      </c>
      <c r="Q98" s="777"/>
      <c r="R98" s="777"/>
      <c r="S98" s="777"/>
      <c r="T98" s="777"/>
      <c r="U98" s="777"/>
      <c r="V98" s="778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214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215</v>
      </c>
      <c r="B100" s="54" t="s">
        <v>216</v>
      </c>
      <c r="C100" s="31">
        <v>4301060366</v>
      </c>
      <c r="D100" s="765">
        <v>4680115881532</v>
      </c>
      <c r="E100" s="766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215</v>
      </c>
      <c r="B101" s="54" t="s">
        <v>218</v>
      </c>
      <c r="C101" s="31">
        <v>4301060371</v>
      </c>
      <c r="D101" s="765">
        <v>4680115881532</v>
      </c>
      <c r="E101" s="766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219</v>
      </c>
      <c r="B102" s="54" t="s">
        <v>220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71</v>
      </c>
      <c r="Q103" s="777"/>
      <c r="R103" s="777"/>
      <c r="S103" s="777"/>
      <c r="T103" s="777"/>
      <c r="U103" s="777"/>
      <c r="V103" s="778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71</v>
      </c>
      <c r="Q104" s="777"/>
      <c r="R104" s="777"/>
      <c r="S104" s="777"/>
      <c r="T104" s="777"/>
      <c r="U104" s="777"/>
      <c r="V104" s="778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222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114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226</v>
      </c>
      <c r="B108" s="54" t="s">
        <v>227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231</v>
      </c>
      <c r="B110" s="54" t="s">
        <v>232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71</v>
      </c>
      <c r="Q111" s="777"/>
      <c r="R111" s="777"/>
      <c r="S111" s="777"/>
      <c r="T111" s="777"/>
      <c r="U111" s="777"/>
      <c r="V111" s="778"/>
      <c r="W111" s="37" t="s">
        <v>72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71</v>
      </c>
      <c r="Q112" s="777"/>
      <c r="R112" s="777"/>
      <c r="S112" s="777"/>
      <c r="T112" s="777"/>
      <c r="U112" s="777"/>
      <c r="V112" s="778"/>
      <c r="W112" s="37" t="s">
        <v>69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73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241</v>
      </c>
      <c r="B117" s="54" t="s">
        <v>242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244</v>
      </c>
      <c r="B118" s="54" t="s">
        <v>245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71</v>
      </c>
      <c r="Q119" s="777"/>
      <c r="R119" s="777"/>
      <c r="S119" s="777"/>
      <c r="T119" s="777"/>
      <c r="U119" s="777"/>
      <c r="V119" s="778"/>
      <c r="W119" s="37" t="s">
        <v>72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71</v>
      </c>
      <c r="Q120" s="777"/>
      <c r="R120" s="777"/>
      <c r="S120" s="777"/>
      <c r="T120" s="777"/>
      <c r="U120" s="777"/>
      <c r="V120" s="778"/>
      <c r="W120" s="37" t="s">
        <v>69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247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114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248</v>
      </c>
      <c r="B123" s="54" t="s">
        <v>249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248</v>
      </c>
      <c r="B124" s="54" t="s">
        <v>251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71</v>
      </c>
      <c r="Q128" s="777"/>
      <c r="R128" s="777"/>
      <c r="S128" s="777"/>
      <c r="T128" s="777"/>
      <c r="U128" s="777"/>
      <c r="V128" s="778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71</v>
      </c>
      <c r="Q129" s="777"/>
      <c r="R129" s="777"/>
      <c r="S129" s="777"/>
      <c r="T129" s="777"/>
      <c r="U129" s="777"/>
      <c r="V129" s="778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168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259</v>
      </c>
      <c r="B131" s="54" t="s">
        <v>260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259</v>
      </c>
      <c r="B132" s="54" t="s">
        <v>262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41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4301020346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2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265</v>
      </c>
      <c r="B134" s="54" t="s">
        <v>268</v>
      </c>
      <c r="C134" s="31">
        <v>4301020258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1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29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71</v>
      </c>
      <c r="Q136" s="777"/>
      <c r="R136" s="777"/>
      <c r="S136" s="777"/>
      <c r="T136" s="777"/>
      <c r="U136" s="777"/>
      <c r="V136" s="778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71</v>
      </c>
      <c r="Q137" s="777"/>
      <c r="R137" s="777"/>
      <c r="S137" s="777"/>
      <c r="T137" s="777"/>
      <c r="U137" s="777"/>
      <c r="V137" s="778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73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272</v>
      </c>
      <c r="B139" s="54" t="s">
        <v>273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277</v>
      </c>
      <c r="B141" s="54" t="s">
        <v>278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1001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281</v>
      </c>
      <c r="B142" s="54" t="s">
        <v>282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286</v>
      </c>
      <c r="B144" s="54" t="s">
        <v>287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289</v>
      </c>
      <c r="B145" s="54" t="s">
        <v>290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71</v>
      </c>
      <c r="Q146" s="777"/>
      <c r="R146" s="777"/>
      <c r="S146" s="777"/>
      <c r="T146" s="777"/>
      <c r="U146" s="777"/>
      <c r="V146" s="778"/>
      <c r="W146" s="37" t="s">
        <v>72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71</v>
      </c>
      <c r="Q147" s="777"/>
      <c r="R147" s="777"/>
      <c r="S147" s="777"/>
      <c r="T147" s="777"/>
      <c r="U147" s="777"/>
      <c r="V147" s="778"/>
      <c r="W147" s="37" t="s">
        <v>69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214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292</v>
      </c>
      <c r="B149" s="54" t="s">
        <v>293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295</v>
      </c>
      <c r="B150" s="54" t="s">
        <v>296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71</v>
      </c>
      <c r="Q151" s="777"/>
      <c r="R151" s="777"/>
      <c r="S151" s="777"/>
      <c r="T151" s="777"/>
      <c r="U151" s="777"/>
      <c r="V151" s="778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71</v>
      </c>
      <c r="Q152" s="777"/>
      <c r="R152" s="777"/>
      <c r="S152" s="777"/>
      <c r="T152" s="777"/>
      <c r="U152" s="777"/>
      <c r="V152" s="778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298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114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299</v>
      </c>
      <c r="B155" s="54" t="s">
        <v>300</v>
      </c>
      <c r="C155" s="31">
        <v>4301011564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299</v>
      </c>
      <c r="B156" s="54" t="s">
        <v>302</v>
      </c>
      <c r="C156" s="31">
        <v>4301011562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71</v>
      </c>
      <c r="Q157" s="777"/>
      <c r="R157" s="777"/>
      <c r="S157" s="777"/>
      <c r="T157" s="777"/>
      <c r="U157" s="777"/>
      <c r="V157" s="778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71</v>
      </c>
      <c r="Q158" s="777"/>
      <c r="R158" s="777"/>
      <c r="S158" s="777"/>
      <c r="T158" s="777"/>
      <c r="U158" s="777"/>
      <c r="V158" s="778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303</v>
      </c>
      <c r="B160" s="54" t="s">
        <v>304</v>
      </c>
      <c r="C160" s="31">
        <v>4301031234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303</v>
      </c>
      <c r="B161" s="54" t="s">
        <v>306</v>
      </c>
      <c r="C161" s="31">
        <v>4301031235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71</v>
      </c>
      <c r="Q162" s="777"/>
      <c r="R162" s="777"/>
      <c r="S162" s="777"/>
      <c r="T162" s="777"/>
      <c r="U162" s="777"/>
      <c r="V162" s="778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71</v>
      </c>
      <c r="Q163" s="777"/>
      <c r="R163" s="777"/>
      <c r="S163" s="777"/>
      <c r="T163" s="777"/>
      <c r="U163" s="777"/>
      <c r="V163" s="778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73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307</v>
      </c>
      <c r="B165" s="54" t="s">
        <v>308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309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71</v>
      </c>
      <c r="Q167" s="777"/>
      <c r="R167" s="777"/>
      <c r="S167" s="777"/>
      <c r="T167" s="777"/>
      <c r="U167" s="777"/>
      <c r="V167" s="778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71</v>
      </c>
      <c r="Q168" s="777"/>
      <c r="R168" s="777"/>
      <c r="S168" s="777"/>
      <c r="T168" s="777"/>
      <c r="U168" s="777"/>
      <c r="V168" s="778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112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114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310</v>
      </c>
      <c r="B171" s="54" t="s">
        <v>311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71</v>
      </c>
      <c r="Q172" s="777"/>
      <c r="R172" s="777"/>
      <c r="S172" s="777"/>
      <c r="T172" s="777"/>
      <c r="U172" s="777"/>
      <c r="V172" s="778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71</v>
      </c>
      <c r="Q173" s="777"/>
      <c r="R173" s="777"/>
      <c r="S173" s="777"/>
      <c r="T173" s="777"/>
      <c r="U173" s="777"/>
      <c r="V173" s="778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64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313</v>
      </c>
      <c r="B175" s="54" t="s">
        <v>314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316</v>
      </c>
      <c r="B176" s="54" t="s">
        <v>317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319</v>
      </c>
      <c r="B177" s="54" t="s">
        <v>320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324</v>
      </c>
      <c r="B179" s="54" t="s">
        <v>325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71</v>
      </c>
      <c r="Q180" s="777"/>
      <c r="R180" s="777"/>
      <c r="S180" s="777"/>
      <c r="T180" s="777"/>
      <c r="U180" s="777"/>
      <c r="V180" s="778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71</v>
      </c>
      <c r="Q181" s="777"/>
      <c r="R181" s="777"/>
      <c r="S181" s="777"/>
      <c r="T181" s="777"/>
      <c r="U181" s="777"/>
      <c r="V181" s="778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73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326</v>
      </c>
      <c r="B183" s="54" t="s">
        <v>327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332</v>
      </c>
      <c r="B185" s="54" t="s">
        <v>333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71</v>
      </c>
      <c r="Q186" s="777"/>
      <c r="R186" s="777"/>
      <c r="S186" s="777"/>
      <c r="T186" s="777"/>
      <c r="U186" s="777"/>
      <c r="V186" s="778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71</v>
      </c>
      <c r="Q187" s="777"/>
      <c r="R187" s="777"/>
      <c r="S187" s="777"/>
      <c r="T187" s="777"/>
      <c r="U187" s="777"/>
      <c r="V187" s="778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334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335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168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336</v>
      </c>
      <c r="B191" s="54" t="s">
        <v>337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0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71</v>
      </c>
      <c r="Q192" s="777"/>
      <c r="R192" s="777"/>
      <c r="S192" s="777"/>
      <c r="T192" s="777"/>
      <c r="U192" s="777"/>
      <c r="V192" s="778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71</v>
      </c>
      <c r="Q193" s="777"/>
      <c r="R193" s="777"/>
      <c r="S193" s="777"/>
      <c r="T193" s="777"/>
      <c r="U193" s="777"/>
      <c r="V193" s="778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64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340</v>
      </c>
      <c r="B195" s="54" t="s">
        <v>341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30</v>
      </c>
      <c r="Y197" s="762">
        <f t="shared" si="31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31.428571428571427</v>
      </c>
      <c r="BN197" s="64">
        <f t="shared" si="33"/>
        <v>35.200000000000003</v>
      </c>
      <c r="BO197" s="64">
        <f t="shared" si="34"/>
        <v>4.5787545787545784E-2</v>
      </c>
      <c r="BP197" s="64">
        <f t="shared" si="35"/>
        <v>5.128205128205128E-2</v>
      </c>
    </row>
    <row r="198" spans="1:68" ht="27" customHeight="1" x14ac:dyDescent="0.25">
      <c r="A198" s="54" t="s">
        <v>349</v>
      </c>
      <c r="B198" s="54" t="s">
        <v>350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357</v>
      </c>
      <c r="B202" s="54" t="s">
        <v>358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71</v>
      </c>
      <c r="Q203" s="777"/>
      <c r="R203" s="777"/>
      <c r="S203" s="777"/>
      <c r="T203" s="777"/>
      <c r="U203" s="777"/>
      <c r="V203" s="778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7.1428571428571423</v>
      </c>
      <c r="Y203" s="763">
        <f>IFERROR(Y195/H195,"0")+IFERROR(Y196/H196,"0")+IFERROR(Y197/H197,"0")+IFERROR(Y198/H198,"0")+IFERROR(Y199/H199,"0")+IFERROR(Y200/H200,"0")+IFERROR(Y201/H201,"0")+IFERROR(Y202/H202,"0")</f>
        <v>8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6.0240000000000002E-2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71</v>
      </c>
      <c r="Q204" s="777"/>
      <c r="R204" s="777"/>
      <c r="S204" s="777"/>
      <c r="T204" s="777"/>
      <c r="U204" s="777"/>
      <c r="V204" s="778"/>
      <c r="W204" s="37" t="s">
        <v>69</v>
      </c>
      <c r="X204" s="763">
        <f>IFERROR(SUM(X195:X202),"0")</f>
        <v>30</v>
      </c>
      <c r="Y204" s="763">
        <f>IFERROR(SUM(Y195:Y202),"0")</f>
        <v>33.6</v>
      </c>
      <c r="Z204" s="37"/>
      <c r="AA204" s="764"/>
      <c r="AB204" s="764"/>
      <c r="AC204" s="764"/>
    </row>
    <row r="205" spans="1:68" ht="16.5" customHeight="1" x14ac:dyDescent="0.25">
      <c r="A205" s="785" t="s">
        <v>360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114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361</v>
      </c>
      <c r="B207" s="54" t="s">
        <v>362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364</v>
      </c>
      <c r="B208" s="54" t="s">
        <v>365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71</v>
      </c>
      <c r="Q209" s="777"/>
      <c r="R209" s="777"/>
      <c r="S209" s="777"/>
      <c r="T209" s="777"/>
      <c r="U209" s="777"/>
      <c r="V209" s="778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71</v>
      </c>
      <c r="Q210" s="777"/>
      <c r="R210" s="777"/>
      <c r="S210" s="777"/>
      <c r="T210" s="777"/>
      <c r="U210" s="777"/>
      <c r="V210" s="778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168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366</v>
      </c>
      <c r="B212" s="54" t="s">
        <v>367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369</v>
      </c>
      <c r="B213" s="54" t="s">
        <v>370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71</v>
      </c>
      <c r="Q214" s="777"/>
      <c r="R214" s="777"/>
      <c r="S214" s="777"/>
      <c r="T214" s="777"/>
      <c r="U214" s="777"/>
      <c r="V214" s="778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71</v>
      </c>
      <c r="Q215" s="777"/>
      <c r="R215" s="777"/>
      <c r="S215" s="777"/>
      <c r="T215" s="777"/>
      <c r="U215" s="777"/>
      <c r="V215" s="778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64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20</v>
      </c>
      <c r="Y217" s="762">
        <f t="shared" ref="Y217:Y224" si="36">IFERROR(IF(X217="",0,CEILING((X217/$H217),1)*$H217),"")</f>
        <v>21.6</v>
      </c>
      <c r="Z217" s="36">
        <f>IFERROR(IF(Y217=0,"",ROUNDUP(Y217/H217,0)*0.00902),"")</f>
        <v>3.6080000000000001E-2</v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20.777777777777779</v>
      </c>
      <c r="BN217" s="64">
        <f t="shared" ref="BN217:BN224" si="38">IFERROR(Y217*I217/H217,"0")</f>
        <v>22.44</v>
      </c>
      <c r="BO217" s="64">
        <f t="shared" ref="BO217:BO224" si="39">IFERROR(1/J217*(X217/H217),"0")</f>
        <v>2.8058361391694722E-2</v>
      </c>
      <c r="BP217" s="64">
        <f t="shared" ref="BP217:BP224" si="40">IFERROR(1/J217*(Y217/H217),"0")</f>
        <v>3.0303030303030304E-2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20</v>
      </c>
      <c r="Y218" s="762">
        <f t="shared" si="36"/>
        <v>21.6</v>
      </c>
      <c r="Z218" s="36">
        <f>IFERROR(IF(Y218=0,"",ROUNDUP(Y218/H218,0)*0.00902),"")</f>
        <v>3.6080000000000001E-2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20.777777777777779</v>
      </c>
      <c r="BN218" s="64">
        <f t="shared" si="38"/>
        <v>22.44</v>
      </c>
      <c r="BO218" s="64">
        <f t="shared" si="39"/>
        <v>2.8058361391694722E-2</v>
      </c>
      <c r="BP218" s="64">
        <f t="shared" si="40"/>
        <v>3.0303030303030304E-2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20</v>
      </c>
      <c r="Y219" s="762">
        <f t="shared" si="36"/>
        <v>21.6</v>
      </c>
      <c r="Z219" s="36">
        <f>IFERROR(IF(Y219=0,"",ROUNDUP(Y219/H219,0)*0.00902),"")</f>
        <v>3.6080000000000001E-2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20.777777777777779</v>
      </c>
      <c r="BN219" s="64">
        <f t="shared" si="38"/>
        <v>22.44</v>
      </c>
      <c r="BO219" s="64">
        <f t="shared" si="39"/>
        <v>2.8058361391694722E-2</v>
      </c>
      <c r="BP219" s="64">
        <f t="shared" si="40"/>
        <v>3.0303030303030304E-2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20</v>
      </c>
      <c r="Y220" s="762">
        <f t="shared" si="36"/>
        <v>21.6</v>
      </c>
      <c r="Z220" s="36">
        <f>IFERROR(IF(Y220=0,"",ROUNDUP(Y220/H220,0)*0.00902),"")</f>
        <v>3.6080000000000001E-2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20.777777777777779</v>
      </c>
      <c r="BN220" s="64">
        <f t="shared" si="38"/>
        <v>22.44</v>
      </c>
      <c r="BO220" s="64">
        <f t="shared" si="39"/>
        <v>2.8058361391694722E-2</v>
      </c>
      <c r="BP220" s="64">
        <f t="shared" si="40"/>
        <v>3.0303030303030304E-2</v>
      </c>
    </row>
    <row r="221" spans="1:68" ht="27" customHeight="1" x14ac:dyDescent="0.25">
      <c r="A221" s="54" t="s">
        <v>383</v>
      </c>
      <c r="B221" s="54" t="s">
        <v>384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389</v>
      </c>
      <c r="B224" s="54" t="s">
        <v>390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71</v>
      </c>
      <c r="Q225" s="777"/>
      <c r="R225" s="777"/>
      <c r="S225" s="777"/>
      <c r="T225" s="777"/>
      <c r="U225" s="777"/>
      <c r="V225" s="778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14.814814814814813</v>
      </c>
      <c r="Y225" s="763">
        <f>IFERROR(Y217/H217,"0")+IFERROR(Y218/H218,"0")+IFERROR(Y219/H219,"0")+IFERROR(Y220/H220,"0")+IFERROR(Y221/H221,"0")+IFERROR(Y222/H222,"0")+IFERROR(Y223/H223,"0")+IFERROR(Y224/H224,"0")</f>
        <v>16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0.14432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71</v>
      </c>
      <c r="Q226" s="777"/>
      <c r="R226" s="777"/>
      <c r="S226" s="777"/>
      <c r="T226" s="777"/>
      <c r="U226" s="777"/>
      <c r="V226" s="778"/>
      <c r="W226" s="37" t="s">
        <v>69</v>
      </c>
      <c r="X226" s="763">
        <f>IFERROR(SUM(X217:X224),"0")</f>
        <v>80</v>
      </c>
      <c r="Y226" s="763">
        <f>IFERROR(SUM(Y217:Y224),"0")</f>
        <v>86.4</v>
      </c>
      <c r="Z226" s="37"/>
      <c r="AA226" s="764"/>
      <c r="AB226" s="764"/>
      <c r="AC226" s="764"/>
    </row>
    <row r="227" spans="1:68" ht="14.25" customHeight="1" x14ac:dyDescent="0.25">
      <c r="A227" s="774" t="s">
        <v>73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391</v>
      </c>
      <c r="B228" s="54" t="s">
        <v>392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394</v>
      </c>
      <c r="B229" s="54" t="s">
        <v>395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405</v>
      </c>
      <c r="B233" s="54" t="s">
        <v>406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417</v>
      </c>
      <c r="B238" s="54" t="s">
        <v>418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0.96</v>
      </c>
      <c r="Y238" s="762">
        <f t="shared" si="41"/>
        <v>2.4</v>
      </c>
      <c r="Z238" s="36">
        <f t="shared" si="46"/>
        <v>7.5300000000000002E-3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1.0711999999999999</v>
      </c>
      <c r="BN238" s="64">
        <f t="shared" si="43"/>
        <v>2.6779999999999999</v>
      </c>
      <c r="BO238" s="64">
        <f t="shared" si="44"/>
        <v>2.5641025641025641E-3</v>
      </c>
      <c r="BP238" s="64">
        <f t="shared" si="45"/>
        <v>6.41025641025641E-3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71</v>
      </c>
      <c r="Q239" s="777"/>
      <c r="R239" s="777"/>
      <c r="S239" s="777"/>
      <c r="T239" s="777"/>
      <c r="U239" s="777"/>
      <c r="V239" s="778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0.4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7.5300000000000002E-3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71</v>
      </c>
      <c r="Q240" s="777"/>
      <c r="R240" s="777"/>
      <c r="S240" s="777"/>
      <c r="T240" s="777"/>
      <c r="U240" s="777"/>
      <c r="V240" s="778"/>
      <c r="W240" s="37" t="s">
        <v>69</v>
      </c>
      <c r="X240" s="763">
        <f>IFERROR(SUM(X228:X238),"0")</f>
        <v>0.96</v>
      </c>
      <c r="Y240" s="763">
        <f>IFERROR(SUM(Y228:Y238),"0")</f>
        <v>2.4</v>
      </c>
      <c r="Z240" s="37"/>
      <c r="AA240" s="764"/>
      <c r="AB240" s="764"/>
      <c r="AC240" s="764"/>
    </row>
    <row r="241" spans="1:68" ht="14.25" customHeight="1" x14ac:dyDescent="0.25">
      <c r="A241" s="774" t="s">
        <v>214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419</v>
      </c>
      <c r="B242" s="54" t="s">
        <v>420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16</v>
      </c>
      <c r="Y242" s="762">
        <f>IFERROR(IF(X242="",0,CEILING((X242/$H242),1)*$H242),"")</f>
        <v>16</v>
      </c>
      <c r="Z242" s="36">
        <f>IFERROR(IF(Y242=0,"",ROUNDUP(Y242/H242,0)*0.00937),"")</f>
        <v>4.6850000000000003E-2</v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17.329999999999998</v>
      </c>
      <c r="BN242" s="64">
        <f>IFERROR(Y242*I242/H242,"0")</f>
        <v>17.329999999999998</v>
      </c>
      <c r="BO242" s="64">
        <f>IFERROR(1/J242*(X242/H242),"0")</f>
        <v>4.1666666666666664E-2</v>
      </c>
      <c r="BP242" s="64">
        <f>IFERROR(1/J242*(Y242/H242),"0")</f>
        <v>4.1666666666666664E-2</v>
      </c>
    </row>
    <row r="243" spans="1:68" ht="16.5" customHeight="1" x14ac:dyDescent="0.25">
      <c r="A243" s="54" t="s">
        <v>419</v>
      </c>
      <c r="B243" s="54" t="s">
        <v>422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1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430</v>
      </c>
      <c r="B246" s="54" t="s">
        <v>431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71</v>
      </c>
      <c r="Q247" s="777"/>
      <c r="R247" s="777"/>
      <c r="S247" s="777"/>
      <c r="T247" s="777"/>
      <c r="U247" s="777"/>
      <c r="V247" s="778"/>
      <c r="W247" s="37" t="s">
        <v>72</v>
      </c>
      <c r="X247" s="763">
        <f>IFERROR(X242/H242,"0")+IFERROR(X243/H243,"0")+IFERROR(X244/H244,"0")+IFERROR(X245/H245,"0")+IFERROR(X246/H246,"0")</f>
        <v>5</v>
      </c>
      <c r="Y247" s="763">
        <f>IFERROR(Y242/H242,"0")+IFERROR(Y243/H243,"0")+IFERROR(Y244/H244,"0")+IFERROR(Y245/H245,"0")+IFERROR(Y246/H246,"0")</f>
        <v>5</v>
      </c>
      <c r="Z247" s="763">
        <f>IFERROR(IF(Z242="",0,Z242),"0")+IFERROR(IF(Z243="",0,Z243),"0")+IFERROR(IF(Z244="",0,Z244),"0")+IFERROR(IF(Z245="",0,Z245),"0")+IFERROR(IF(Z246="",0,Z246),"0")</f>
        <v>4.6850000000000003E-2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71</v>
      </c>
      <c r="Q248" s="777"/>
      <c r="R248" s="777"/>
      <c r="S248" s="777"/>
      <c r="T248" s="777"/>
      <c r="U248" s="777"/>
      <c r="V248" s="778"/>
      <c r="W248" s="37" t="s">
        <v>69</v>
      </c>
      <c r="X248" s="763">
        <f>IFERROR(SUM(X242:X246),"0")</f>
        <v>16</v>
      </c>
      <c r="Y248" s="763">
        <f>IFERROR(SUM(Y242:Y246),"0")</f>
        <v>16</v>
      </c>
      <c r="Z248" s="37"/>
      <c r="AA248" s="764"/>
      <c r="AB248" s="764"/>
      <c r="AC248" s="764"/>
    </row>
    <row r="249" spans="1:68" ht="16.5" customHeight="1" x14ac:dyDescent="0.25">
      <c r="A249" s="785" t="s">
        <v>433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114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434</v>
      </c>
      <c r="B251" s="54" t="s">
        <v>435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434</v>
      </c>
      <c r="B252" s="54" t="s">
        <v>437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439</v>
      </c>
      <c r="B253" s="54" t="s">
        <v>440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445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450</v>
      </c>
      <c r="B258" s="54" t="s">
        <v>451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71</v>
      </c>
      <c r="Q259" s="777"/>
      <c r="R259" s="777"/>
      <c r="S259" s="777"/>
      <c r="T259" s="777"/>
      <c r="U259" s="777"/>
      <c r="V259" s="778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71</v>
      </c>
      <c r="Q260" s="777"/>
      <c r="R260" s="777"/>
      <c r="S260" s="777"/>
      <c r="T260" s="777"/>
      <c r="U260" s="777"/>
      <c r="V260" s="778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453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114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454</v>
      </c>
      <c r="B263" s="54" t="s">
        <v>455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454</v>
      </c>
      <c r="B264" s="54" t="s">
        <v>457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461</v>
      </c>
      <c r="B267" s="54" t="s">
        <v>464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8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471</v>
      </c>
      <c r="B270" s="54" t="s">
        <v>472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71</v>
      </c>
      <c r="Q272" s="777"/>
      <c r="R272" s="777"/>
      <c r="S272" s="777"/>
      <c r="T272" s="777"/>
      <c r="U272" s="777"/>
      <c r="V272" s="778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71</v>
      </c>
      <c r="Q273" s="777"/>
      <c r="R273" s="777"/>
      <c r="S273" s="777"/>
      <c r="T273" s="777"/>
      <c r="U273" s="777"/>
      <c r="V273" s="778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168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475</v>
      </c>
      <c r="B275" s="54" t="s">
        <v>476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6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71</v>
      </c>
      <c r="Q276" s="777"/>
      <c r="R276" s="777"/>
      <c r="S276" s="777"/>
      <c r="T276" s="777"/>
      <c r="U276" s="777"/>
      <c r="V276" s="778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71</v>
      </c>
      <c r="Q277" s="777"/>
      <c r="R277" s="777"/>
      <c r="S277" s="777"/>
      <c r="T277" s="777"/>
      <c r="U277" s="777"/>
      <c r="V277" s="778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479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114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480</v>
      </c>
      <c r="B280" s="54" t="s">
        <v>481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483</v>
      </c>
      <c r="B281" s="54" t="s">
        <v>484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486</v>
      </c>
      <c r="B283" s="54" t="s">
        <v>490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492</v>
      </c>
      <c r="B284" s="54" t="s">
        <v>493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495</v>
      </c>
      <c r="B285" s="54" t="s">
        <v>496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498</v>
      </c>
      <c r="B286" s="54" t="s">
        <v>499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503</v>
      </c>
      <c r="B288" s="54" t="s">
        <v>504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71</v>
      </c>
      <c r="Q290" s="777"/>
      <c r="R290" s="777"/>
      <c r="S290" s="777"/>
      <c r="T290" s="777"/>
      <c r="U290" s="777"/>
      <c r="V290" s="778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71</v>
      </c>
      <c r="Q291" s="777"/>
      <c r="R291" s="777"/>
      <c r="S291" s="777"/>
      <c r="T291" s="777"/>
      <c r="U291" s="777"/>
      <c r="V291" s="778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508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114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509</v>
      </c>
      <c r="B294" s="54" t="s">
        <v>510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71</v>
      </c>
      <c r="Q295" s="777"/>
      <c r="R295" s="777"/>
      <c r="S295" s="777"/>
      <c r="T295" s="777"/>
      <c r="U295" s="777"/>
      <c r="V295" s="778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71</v>
      </c>
      <c r="Q296" s="777"/>
      <c r="R296" s="777"/>
      <c r="S296" s="777"/>
      <c r="T296" s="777"/>
      <c r="U296" s="777"/>
      <c r="V296" s="778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511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114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512</v>
      </c>
      <c r="B299" s="54" t="s">
        <v>513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514</v>
      </c>
      <c r="B300" s="54" t="s">
        <v>515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517</v>
      </c>
      <c r="B301" s="54" t="s">
        <v>518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71</v>
      </c>
      <c r="Q302" s="777"/>
      <c r="R302" s="777"/>
      <c r="S302" s="777"/>
      <c r="T302" s="777"/>
      <c r="U302" s="777"/>
      <c r="V302" s="778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71</v>
      </c>
      <c r="Q303" s="777"/>
      <c r="R303" s="777"/>
      <c r="S303" s="777"/>
      <c r="T303" s="777"/>
      <c r="U303" s="777"/>
      <c r="V303" s="778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520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73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521</v>
      </c>
      <c r="B306" s="54" t="s">
        <v>522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524</v>
      </c>
      <c r="B307" s="54" t="s">
        <v>525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527</v>
      </c>
      <c r="B308" s="54" t="s">
        <v>528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531</v>
      </c>
      <c r="B309" s="54" t="s">
        <v>532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1.92</v>
      </c>
      <c r="Y309" s="762">
        <f t="shared" si="62"/>
        <v>2.4</v>
      </c>
      <c r="Z309" s="36">
        <f>IFERROR(IF(Y309=0,"",ROUNDUP(Y309/H309,0)*0.00753),"")</f>
        <v>7.5300000000000002E-3</v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2.1375999999999999</v>
      </c>
      <c r="BN309" s="64">
        <f t="shared" si="64"/>
        <v>2.6720000000000002</v>
      </c>
      <c r="BO309" s="64">
        <f t="shared" si="65"/>
        <v>5.1282051282051282E-3</v>
      </c>
      <c r="BP309" s="64">
        <f t="shared" si="66"/>
        <v>6.41025641025641E-3</v>
      </c>
    </row>
    <row r="310" spans="1:68" ht="27" customHeight="1" x14ac:dyDescent="0.25">
      <c r="A310" s="54" t="s">
        <v>533</v>
      </c>
      <c r="B310" s="54" t="s">
        <v>534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1.92</v>
      </c>
      <c r="Y310" s="762">
        <f t="shared" si="62"/>
        <v>2.4</v>
      </c>
      <c r="Z310" s="36">
        <f>IFERROR(IF(Y310=0,"",ROUNDUP(Y310/H310,0)*0.00753),"")</f>
        <v>7.5300000000000002E-3</v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2.08</v>
      </c>
      <c r="BN310" s="64">
        <f t="shared" si="64"/>
        <v>2.6</v>
      </c>
      <c r="BO310" s="64">
        <f t="shared" si="65"/>
        <v>5.1282051282051282E-3</v>
      </c>
      <c r="BP310" s="64">
        <f t="shared" si="66"/>
        <v>6.41025641025641E-3</v>
      </c>
    </row>
    <row r="311" spans="1:68" ht="27" customHeight="1" x14ac:dyDescent="0.25">
      <c r="A311" s="54" t="s">
        <v>535</v>
      </c>
      <c r="B311" s="54" t="s">
        <v>536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71</v>
      </c>
      <c r="Q312" s="777"/>
      <c r="R312" s="777"/>
      <c r="S312" s="777"/>
      <c r="T312" s="777"/>
      <c r="U312" s="777"/>
      <c r="V312" s="778"/>
      <c r="W312" s="37" t="s">
        <v>72</v>
      </c>
      <c r="X312" s="763">
        <f>IFERROR(X306/H306,"0")+IFERROR(X307/H307,"0")+IFERROR(X308/H308,"0")+IFERROR(X309/H309,"0")+IFERROR(X310/H310,"0")+IFERROR(X311/H311,"0")</f>
        <v>1.6</v>
      </c>
      <c r="Y312" s="763">
        <f>IFERROR(Y306/H306,"0")+IFERROR(Y307/H307,"0")+IFERROR(Y308/H308,"0")+IFERROR(Y309/H309,"0")+IFERROR(Y310/H310,"0")+IFERROR(Y311/H311,"0")</f>
        <v>2</v>
      </c>
      <c r="Z312" s="763">
        <f>IFERROR(IF(Z306="",0,Z306),"0")+IFERROR(IF(Z307="",0,Z307),"0")+IFERROR(IF(Z308="",0,Z308),"0")+IFERROR(IF(Z309="",0,Z309),"0")+IFERROR(IF(Z310="",0,Z310),"0")+IFERROR(IF(Z311="",0,Z311),"0")</f>
        <v>1.506E-2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71</v>
      </c>
      <c r="Q313" s="777"/>
      <c r="R313" s="777"/>
      <c r="S313" s="777"/>
      <c r="T313" s="777"/>
      <c r="U313" s="777"/>
      <c r="V313" s="778"/>
      <c r="W313" s="37" t="s">
        <v>69</v>
      </c>
      <c r="X313" s="763">
        <f>IFERROR(SUM(X306:X311),"0")</f>
        <v>3.84</v>
      </c>
      <c r="Y313" s="763">
        <f>IFERROR(SUM(Y306:Y311),"0")</f>
        <v>4.8</v>
      </c>
      <c r="Z313" s="37"/>
      <c r="AA313" s="764"/>
      <c r="AB313" s="764"/>
      <c r="AC313" s="764"/>
    </row>
    <row r="314" spans="1:68" ht="16.5" customHeight="1" x14ac:dyDescent="0.25">
      <c r="A314" s="785" t="s">
        <v>538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114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539</v>
      </c>
      <c r="B316" s="54" t="s">
        <v>540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71</v>
      </c>
      <c r="Q317" s="777"/>
      <c r="R317" s="777"/>
      <c r="S317" s="777"/>
      <c r="T317" s="777"/>
      <c r="U317" s="777"/>
      <c r="V317" s="778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71</v>
      </c>
      <c r="Q318" s="777"/>
      <c r="R318" s="777"/>
      <c r="S318" s="777"/>
      <c r="T318" s="777"/>
      <c r="U318" s="777"/>
      <c r="V318" s="778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64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542</v>
      </c>
      <c r="B320" s="54" t="s">
        <v>543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71</v>
      </c>
      <c r="Q321" s="777"/>
      <c r="R321" s="777"/>
      <c r="S321" s="777"/>
      <c r="T321" s="777"/>
      <c r="U321" s="777"/>
      <c r="V321" s="778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71</v>
      </c>
      <c r="Q322" s="777"/>
      <c r="R322" s="777"/>
      <c r="S322" s="777"/>
      <c r="T322" s="777"/>
      <c r="U322" s="777"/>
      <c r="V322" s="778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73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545</v>
      </c>
      <c r="B324" s="54" t="s">
        <v>546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71</v>
      </c>
      <c r="Q325" s="777"/>
      <c r="R325" s="777"/>
      <c r="S325" s="777"/>
      <c r="T325" s="777"/>
      <c r="U325" s="777"/>
      <c r="V325" s="778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71</v>
      </c>
      <c r="Q326" s="777"/>
      <c r="R326" s="777"/>
      <c r="S326" s="777"/>
      <c r="T326" s="777"/>
      <c r="U326" s="777"/>
      <c r="V326" s="778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548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114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549</v>
      </c>
      <c r="B329" s="54" t="s">
        <v>550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71</v>
      </c>
      <c r="Q330" s="777"/>
      <c r="R330" s="777"/>
      <c r="S330" s="777"/>
      <c r="T330" s="777"/>
      <c r="U330" s="777"/>
      <c r="V330" s="778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71</v>
      </c>
      <c r="Q331" s="777"/>
      <c r="R331" s="777"/>
      <c r="S331" s="777"/>
      <c r="T331" s="777"/>
      <c r="U331" s="777"/>
      <c r="V331" s="778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64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552</v>
      </c>
      <c r="B333" s="54" t="s">
        <v>553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71</v>
      </c>
      <c r="Q334" s="777"/>
      <c r="R334" s="777"/>
      <c r="S334" s="777"/>
      <c r="T334" s="777"/>
      <c r="U334" s="777"/>
      <c r="V334" s="778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71</v>
      </c>
      <c r="Q335" s="777"/>
      <c r="R335" s="777"/>
      <c r="S335" s="777"/>
      <c r="T335" s="777"/>
      <c r="U335" s="777"/>
      <c r="V335" s="778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73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555</v>
      </c>
      <c r="B337" s="54" t="s">
        <v>556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558</v>
      </c>
      <c r="B338" s="54" t="s">
        <v>559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71</v>
      </c>
      <c r="Q339" s="777"/>
      <c r="R339" s="777"/>
      <c r="S339" s="777"/>
      <c r="T339" s="777"/>
      <c r="U339" s="777"/>
      <c r="V339" s="778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71</v>
      </c>
      <c r="Q340" s="777"/>
      <c r="R340" s="777"/>
      <c r="S340" s="777"/>
      <c r="T340" s="777"/>
      <c r="U340" s="777"/>
      <c r="V340" s="778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561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114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562</v>
      </c>
      <c r="B343" s="54" t="s">
        <v>563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71</v>
      </c>
      <c r="Q344" s="777"/>
      <c r="R344" s="777"/>
      <c r="S344" s="777"/>
      <c r="T344" s="777"/>
      <c r="U344" s="777"/>
      <c r="V344" s="778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71</v>
      </c>
      <c r="Q345" s="777"/>
      <c r="R345" s="777"/>
      <c r="S345" s="777"/>
      <c r="T345" s="777"/>
      <c r="U345" s="777"/>
      <c r="V345" s="778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64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564</v>
      </c>
      <c r="B347" s="54" t="s">
        <v>565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567</v>
      </c>
      <c r="B348" s="54" t="s">
        <v>568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71</v>
      </c>
      <c r="Q349" s="777"/>
      <c r="R349" s="777"/>
      <c r="S349" s="777"/>
      <c r="T349" s="777"/>
      <c r="U349" s="777"/>
      <c r="V349" s="778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71</v>
      </c>
      <c r="Q350" s="777"/>
      <c r="R350" s="777"/>
      <c r="S350" s="777"/>
      <c r="T350" s="777"/>
      <c r="U350" s="777"/>
      <c r="V350" s="778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569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114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570</v>
      </c>
      <c r="B353" s="54" t="s">
        <v>571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573</v>
      </c>
      <c r="B354" s="54" t="s">
        <v>574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8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573</v>
      </c>
      <c r="B355" s="54" t="s">
        <v>577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579</v>
      </c>
      <c r="B356" s="54" t="s">
        <v>580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587</v>
      </c>
      <c r="B359" s="54" t="s">
        <v>588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590</v>
      </c>
      <c r="B360" s="54" t="s">
        <v>591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71</v>
      </c>
      <c r="Q362" s="777"/>
      <c r="R362" s="777"/>
      <c r="S362" s="777"/>
      <c r="T362" s="777"/>
      <c r="U362" s="777"/>
      <c r="V362" s="778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71</v>
      </c>
      <c r="Q363" s="777"/>
      <c r="R363" s="777"/>
      <c r="S363" s="777"/>
      <c r="T363" s="777"/>
      <c r="U363" s="777"/>
      <c r="V363" s="778"/>
      <c r="W363" s="37" t="s">
        <v>69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64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12.6</v>
      </c>
      <c r="Y365" s="762">
        <f>IFERROR(IF(X365="",0,CEILING((X365/$H365),1)*$H365),"")</f>
        <v>12.600000000000001</v>
      </c>
      <c r="Z365" s="36">
        <f>IFERROR(IF(Y365=0,"",ROUNDUP(Y365/H365,0)*0.00753),"")</f>
        <v>2.2589999999999999E-2</v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13.379999999999999</v>
      </c>
      <c r="BN365" s="64">
        <f>IFERROR(Y365*I365/H365,"0")</f>
        <v>13.38</v>
      </c>
      <c r="BO365" s="64">
        <f>IFERROR(1/J365*(X365/H365),"0")</f>
        <v>1.9230769230769232E-2</v>
      </c>
      <c r="BP365" s="64">
        <f>IFERROR(1/J365*(Y365/H365),"0")</f>
        <v>1.9230769230769232E-2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12.6</v>
      </c>
      <c r="Y366" s="762">
        <f>IFERROR(IF(X366="",0,CEILING((X366/$H366),1)*$H366),"")</f>
        <v>12.600000000000001</v>
      </c>
      <c r="Z366" s="36">
        <f>IFERROR(IF(Y366=0,"",ROUNDUP(Y366/H366,0)*0.00753),"")</f>
        <v>2.2589999999999999E-2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13.379999999999999</v>
      </c>
      <c r="BN366" s="64">
        <f>IFERROR(Y366*I366/H366,"0")</f>
        <v>13.38</v>
      </c>
      <c r="BO366" s="64">
        <f>IFERROR(1/J366*(X366/H366),"0")</f>
        <v>1.9230769230769232E-2</v>
      </c>
      <c r="BP366" s="64">
        <f>IFERROR(1/J366*(Y366/H366),"0")</f>
        <v>1.9230769230769232E-2</v>
      </c>
    </row>
    <row r="367" spans="1:68" ht="27" customHeight="1" x14ac:dyDescent="0.25">
      <c r="A367" s="54" t="s">
        <v>601</v>
      </c>
      <c r="B367" s="54" t="s">
        <v>602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604</v>
      </c>
      <c r="B368" s="54" t="s">
        <v>605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71</v>
      </c>
      <c r="Q369" s="777"/>
      <c r="R369" s="777"/>
      <c r="S369" s="777"/>
      <c r="T369" s="777"/>
      <c r="U369" s="777"/>
      <c r="V369" s="778"/>
      <c r="W369" s="37" t="s">
        <v>72</v>
      </c>
      <c r="X369" s="763">
        <f>IFERROR(X365/H365,"0")+IFERROR(X366/H366,"0")+IFERROR(X367/H367,"0")+IFERROR(X368/H368,"0")</f>
        <v>6</v>
      </c>
      <c r="Y369" s="763">
        <f>IFERROR(Y365/H365,"0")+IFERROR(Y366/H366,"0")+IFERROR(Y367/H367,"0")+IFERROR(Y368/H368,"0")</f>
        <v>6</v>
      </c>
      <c r="Z369" s="763">
        <f>IFERROR(IF(Z365="",0,Z365),"0")+IFERROR(IF(Z366="",0,Z366),"0")+IFERROR(IF(Z367="",0,Z367),"0")+IFERROR(IF(Z368="",0,Z368),"0")</f>
        <v>4.5179999999999998E-2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71</v>
      </c>
      <c r="Q370" s="777"/>
      <c r="R370" s="777"/>
      <c r="S370" s="777"/>
      <c r="T370" s="777"/>
      <c r="U370" s="777"/>
      <c r="V370" s="778"/>
      <c r="W370" s="37" t="s">
        <v>69</v>
      </c>
      <c r="X370" s="763">
        <f>IFERROR(SUM(X365:X368),"0")</f>
        <v>25.2</v>
      </c>
      <c r="Y370" s="763">
        <f>IFERROR(SUM(Y365:Y368),"0")</f>
        <v>25.200000000000003</v>
      </c>
      <c r="Z370" s="37"/>
      <c r="AA370" s="764"/>
      <c r="AB370" s="764"/>
      <c r="AC370" s="764"/>
    </row>
    <row r="371" spans="1:68" ht="14.25" customHeight="1" x14ac:dyDescent="0.25">
      <c r="A371" s="774" t="s">
        <v>73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56.7</v>
      </c>
      <c r="Y372" s="762">
        <f t="shared" ref="Y372:Y377" si="72">IFERROR(IF(X372="",0,CEILING((X372/$H372),1)*$H372),"")</f>
        <v>62.4</v>
      </c>
      <c r="Z372" s="36">
        <f>IFERROR(IF(Y372=0,"",ROUNDUP(Y372/H372,0)*0.02175),"")</f>
        <v>0.17399999999999999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60.756230769230775</v>
      </c>
      <c r="BN372" s="64">
        <f t="shared" ref="BN372:BN377" si="74">IFERROR(Y372*I372/H372,"0")</f>
        <v>66.864000000000004</v>
      </c>
      <c r="BO372" s="64">
        <f t="shared" ref="BO372:BO377" si="75">IFERROR(1/J372*(X372/H372),"0")</f>
        <v>0.12980769230769232</v>
      </c>
      <c r="BP372" s="64">
        <f t="shared" ref="BP372:BP377" si="76">IFERROR(1/J372*(Y372/H372),"0")</f>
        <v>0.14285714285714285</v>
      </c>
    </row>
    <row r="373" spans="1:68" ht="27" customHeight="1" x14ac:dyDescent="0.25">
      <c r="A373" s="54" t="s">
        <v>609</v>
      </c>
      <c r="B373" s="54" t="s">
        <v>610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615</v>
      </c>
      <c r="B375" s="54" t="s">
        <v>616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618</v>
      </c>
      <c r="B376" s="54" t="s">
        <v>619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621</v>
      </c>
      <c r="B377" s="54" t="s">
        <v>622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71</v>
      </c>
      <c r="Q378" s="777"/>
      <c r="R378" s="777"/>
      <c r="S378" s="777"/>
      <c r="T378" s="777"/>
      <c r="U378" s="777"/>
      <c r="V378" s="778"/>
      <c r="W378" s="37" t="s">
        <v>72</v>
      </c>
      <c r="X378" s="763">
        <f>IFERROR(X372/H372,"0")+IFERROR(X373/H373,"0")+IFERROR(X374/H374,"0")+IFERROR(X375/H375,"0")+IFERROR(X376/H376,"0")+IFERROR(X377/H377,"0")</f>
        <v>7.2692307692307701</v>
      </c>
      <c r="Y378" s="763">
        <f>IFERROR(Y372/H372,"0")+IFERROR(Y373/H373,"0")+IFERROR(Y374/H374,"0")+IFERROR(Y375/H375,"0")+IFERROR(Y376/H376,"0")+IFERROR(Y377/H377,"0")</f>
        <v>8</v>
      </c>
      <c r="Z378" s="763">
        <f>IFERROR(IF(Z372="",0,Z372),"0")+IFERROR(IF(Z373="",0,Z373),"0")+IFERROR(IF(Z374="",0,Z374),"0")+IFERROR(IF(Z375="",0,Z375),"0")+IFERROR(IF(Z376="",0,Z376),"0")+IFERROR(IF(Z377="",0,Z377),"0")</f>
        <v>0.17399999999999999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71</v>
      </c>
      <c r="Q379" s="777"/>
      <c r="R379" s="777"/>
      <c r="S379" s="777"/>
      <c r="T379" s="777"/>
      <c r="U379" s="777"/>
      <c r="V379" s="778"/>
      <c r="W379" s="37" t="s">
        <v>69</v>
      </c>
      <c r="X379" s="763">
        <f>IFERROR(SUM(X372:X377),"0")</f>
        <v>56.7</v>
      </c>
      <c r="Y379" s="763">
        <f>IFERROR(SUM(Y372:Y377),"0")</f>
        <v>62.4</v>
      </c>
      <c r="Z379" s="37"/>
      <c r="AA379" s="764"/>
      <c r="AB379" s="764"/>
      <c r="AC379" s="764"/>
    </row>
    <row r="380" spans="1:68" ht="14.25" customHeight="1" x14ac:dyDescent="0.25">
      <c r="A380" s="774" t="s">
        <v>214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624</v>
      </c>
      <c r="B381" s="54" t="s">
        <v>625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8</v>
      </c>
      <c r="Y382" s="762">
        <f>IFERROR(IF(X382="",0,CEILING((X382/$H382),1)*$H382),"")</f>
        <v>15.6</v>
      </c>
      <c r="Z382" s="36">
        <f>IFERROR(IF(Y382=0,"",ROUNDUP(Y382/H382,0)*0.02175),"")</f>
        <v>4.3499999999999997E-2</v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8.5784615384615392</v>
      </c>
      <c r="BN382" s="64">
        <f>IFERROR(Y382*I382/H382,"0")</f>
        <v>16.728000000000002</v>
      </c>
      <c r="BO382" s="64">
        <f>IFERROR(1/J382*(X382/H382),"0")</f>
        <v>1.8315018315018316E-2</v>
      </c>
      <c r="BP382" s="64">
        <f>IFERROR(1/J382*(Y382/H382),"0")</f>
        <v>3.5714285714285712E-2</v>
      </c>
    </row>
    <row r="383" spans="1:68" ht="16.5" customHeight="1" x14ac:dyDescent="0.25">
      <c r="A383" s="54" t="s">
        <v>630</v>
      </c>
      <c r="B383" s="54" t="s">
        <v>631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71</v>
      </c>
      <c r="Q384" s="777"/>
      <c r="R384" s="777"/>
      <c r="S384" s="777"/>
      <c r="T384" s="777"/>
      <c r="U384" s="777"/>
      <c r="V384" s="778"/>
      <c r="W384" s="37" t="s">
        <v>72</v>
      </c>
      <c r="X384" s="763">
        <f>IFERROR(X381/H381,"0")+IFERROR(X382/H382,"0")+IFERROR(X383/H383,"0")</f>
        <v>1.0256410256410258</v>
      </c>
      <c r="Y384" s="763">
        <f>IFERROR(Y381/H381,"0")+IFERROR(Y382/H382,"0")+IFERROR(Y383/H383,"0")</f>
        <v>2</v>
      </c>
      <c r="Z384" s="763">
        <f>IFERROR(IF(Z381="",0,Z381),"0")+IFERROR(IF(Z382="",0,Z382),"0")+IFERROR(IF(Z383="",0,Z383),"0")</f>
        <v>4.3499999999999997E-2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71</v>
      </c>
      <c r="Q385" s="777"/>
      <c r="R385" s="777"/>
      <c r="S385" s="777"/>
      <c r="T385" s="777"/>
      <c r="U385" s="777"/>
      <c r="V385" s="778"/>
      <c r="W385" s="37" t="s">
        <v>69</v>
      </c>
      <c r="X385" s="763">
        <f>IFERROR(SUM(X381:X383),"0")</f>
        <v>8</v>
      </c>
      <c r="Y385" s="763">
        <f>IFERROR(SUM(Y381:Y383),"0")</f>
        <v>15.6</v>
      </c>
      <c r="Z385" s="37"/>
      <c r="AA385" s="764"/>
      <c r="AB385" s="764"/>
      <c r="AC385" s="764"/>
    </row>
    <row r="386" spans="1:68" ht="14.25" customHeight="1" x14ac:dyDescent="0.25">
      <c r="A386" s="774" t="s">
        <v>103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633</v>
      </c>
      <c r="B387" s="54" t="s">
        <v>634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7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637</v>
      </c>
      <c r="B388" s="54" t="s">
        <v>638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28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640</v>
      </c>
      <c r="B389" s="54" t="s">
        <v>641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71</v>
      </c>
      <c r="Q391" s="777"/>
      <c r="R391" s="777"/>
      <c r="S391" s="777"/>
      <c r="T391" s="777"/>
      <c r="U391" s="777"/>
      <c r="V391" s="778"/>
      <c r="W391" s="37" t="s">
        <v>72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71</v>
      </c>
      <c r="Q392" s="777"/>
      <c r="R392" s="777"/>
      <c r="S392" s="777"/>
      <c r="T392" s="777"/>
      <c r="U392" s="777"/>
      <c r="V392" s="778"/>
      <c r="W392" s="37" t="s">
        <v>69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645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646</v>
      </c>
      <c r="B394" s="54" t="s">
        <v>647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651</v>
      </c>
      <c r="B395" s="54" t="s">
        <v>652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653</v>
      </c>
      <c r="B396" s="54" t="s">
        <v>654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71</v>
      </c>
      <c r="Q397" s="777"/>
      <c r="R397" s="777"/>
      <c r="S397" s="777"/>
      <c r="T397" s="777"/>
      <c r="U397" s="777"/>
      <c r="V397" s="778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71</v>
      </c>
      <c r="Q398" s="777"/>
      <c r="R398" s="777"/>
      <c r="S398" s="777"/>
      <c r="T398" s="777"/>
      <c r="U398" s="777"/>
      <c r="V398" s="778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655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64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656</v>
      </c>
      <c r="B401" s="54" t="s">
        <v>657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71</v>
      </c>
      <c r="Q402" s="777"/>
      <c r="R402" s="777"/>
      <c r="S402" s="777"/>
      <c r="T402" s="777"/>
      <c r="U402" s="777"/>
      <c r="V402" s="778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71</v>
      </c>
      <c r="Q403" s="777"/>
      <c r="R403" s="777"/>
      <c r="S403" s="777"/>
      <c r="T403" s="777"/>
      <c r="U403" s="777"/>
      <c r="V403" s="778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73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659</v>
      </c>
      <c r="B405" s="54" t="s">
        <v>660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665</v>
      </c>
      <c r="B407" s="54" t="s">
        <v>666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71</v>
      </c>
      <c r="Q408" s="777"/>
      <c r="R408" s="777"/>
      <c r="S408" s="777"/>
      <c r="T408" s="777"/>
      <c r="U408" s="777"/>
      <c r="V408" s="778"/>
      <c r="W408" s="37" t="s">
        <v>72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71</v>
      </c>
      <c r="Q409" s="777"/>
      <c r="R409" s="777"/>
      <c r="S409" s="777"/>
      <c r="T409" s="777"/>
      <c r="U409" s="777"/>
      <c r="V409" s="778"/>
      <c r="W409" s="37" t="s">
        <v>69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668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669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114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5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670</v>
      </c>
      <c r="Y413" s="762">
        <f t="shared" ref="Y413:Y423" si="77">IFERROR(IF(X413="",0,CEILING((X413/$H413),1)*$H413),"")</f>
        <v>675</v>
      </c>
      <c r="Z413" s="36">
        <f>IFERROR(IF(Y413=0,"",ROUNDUP(Y413/H413,0)*0.02175),"")</f>
        <v>0.9787499999999999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691.44</v>
      </c>
      <c r="BN413" s="64">
        <f t="shared" ref="BN413:BN423" si="79">IFERROR(Y413*I413/H413,"0")</f>
        <v>696.6</v>
      </c>
      <c r="BO413" s="64">
        <f t="shared" ref="BO413:BO423" si="80">IFERROR(1/J413*(X413/H413),"0")</f>
        <v>0.93055555555555547</v>
      </c>
      <c r="BP413" s="64">
        <f t="shared" ref="BP413:BP423" si="81">IFERROR(1/J413*(Y413/H413),"0")</f>
        <v>0.9375</v>
      </c>
    </row>
    <row r="414" spans="1:68" ht="27" customHeight="1" x14ac:dyDescent="0.25">
      <c r="A414" s="54" t="s">
        <v>670</v>
      </c>
      <c r="B414" s="54" t="s">
        <v>673</v>
      </c>
      <c r="C414" s="31">
        <v>4301011946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1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775</v>
      </c>
      <c r="Y415" s="762">
        <f t="shared" si="77"/>
        <v>780</v>
      </c>
      <c r="Z415" s="36">
        <f>IFERROR(IF(Y415=0,"",ROUNDUP(Y415/H415,0)*0.02175),"")</f>
        <v>1.131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799.8</v>
      </c>
      <c r="BN415" s="64">
        <f t="shared" si="79"/>
        <v>804.95999999999992</v>
      </c>
      <c r="BO415" s="64">
        <f t="shared" si="80"/>
        <v>1.0763888888888888</v>
      </c>
      <c r="BP415" s="64">
        <f t="shared" si="81"/>
        <v>1.0833333333333333</v>
      </c>
    </row>
    <row r="416" spans="1:68" ht="27" customHeight="1" x14ac:dyDescent="0.25">
      <c r="A416" s="54" t="s">
        <v>675</v>
      </c>
      <c r="B416" s="54" t="s">
        <v>678</v>
      </c>
      <c r="C416" s="31">
        <v>4301011947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679</v>
      </c>
      <c r="B417" s="54" t="s">
        <v>680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850</v>
      </c>
      <c r="Y418" s="762">
        <f t="shared" si="77"/>
        <v>855</v>
      </c>
      <c r="Z418" s="36">
        <f>IFERROR(IF(Y418=0,"",ROUNDUP(Y418/H418,0)*0.02175),"")</f>
        <v>1.2397499999999999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877.2</v>
      </c>
      <c r="BN418" s="64">
        <f t="shared" si="79"/>
        <v>882.36</v>
      </c>
      <c r="BO418" s="64">
        <f t="shared" si="80"/>
        <v>1.1805555555555554</v>
      </c>
      <c r="BP418" s="64">
        <f t="shared" si="81"/>
        <v>1.1875</v>
      </c>
    </row>
    <row r="419" spans="1:68" ht="27" customHeight="1" x14ac:dyDescent="0.25">
      <c r="A419" s="54" t="s">
        <v>682</v>
      </c>
      <c r="B419" s="54" t="s">
        <v>685</v>
      </c>
      <c r="C419" s="31">
        <v>4301011943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689</v>
      </c>
      <c r="B421" s="54" t="s">
        <v>690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691</v>
      </c>
      <c r="B422" s="54" t="s">
        <v>692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694</v>
      </c>
      <c r="B423" s="54" t="s">
        <v>695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71</v>
      </c>
      <c r="Q424" s="777"/>
      <c r="R424" s="777"/>
      <c r="S424" s="777"/>
      <c r="T424" s="777"/>
      <c r="U424" s="777"/>
      <c r="V424" s="778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153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154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3.3494999999999999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71</v>
      </c>
      <c r="Q425" s="777"/>
      <c r="R425" s="777"/>
      <c r="S425" s="777"/>
      <c r="T425" s="777"/>
      <c r="U425" s="777"/>
      <c r="V425" s="778"/>
      <c r="W425" s="37" t="s">
        <v>69</v>
      </c>
      <c r="X425" s="763">
        <f>IFERROR(SUM(X413:X423),"0")</f>
        <v>2295</v>
      </c>
      <c r="Y425" s="763">
        <f>IFERROR(SUM(Y413:Y423),"0")</f>
        <v>2310</v>
      </c>
      <c r="Z425" s="37"/>
      <c r="AA425" s="764"/>
      <c r="AB425" s="764"/>
      <c r="AC425" s="764"/>
    </row>
    <row r="426" spans="1:68" ht="14.25" customHeight="1" x14ac:dyDescent="0.25">
      <c r="A426" s="774" t="s">
        <v>168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1660</v>
      </c>
      <c r="Y427" s="762">
        <f>IFERROR(IF(X427="",0,CEILING((X427/$H427),1)*$H427),"")</f>
        <v>1665</v>
      </c>
      <c r="Z427" s="36">
        <f>IFERROR(IF(Y427=0,"",ROUNDUP(Y427/H427,0)*0.02175),"")</f>
        <v>2.41425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1713.12</v>
      </c>
      <c r="BN427" s="64">
        <f>IFERROR(Y427*I427/H427,"0")</f>
        <v>1718.28</v>
      </c>
      <c r="BO427" s="64">
        <f>IFERROR(1/J427*(X427/H427),"0")</f>
        <v>2.3055555555555554</v>
      </c>
      <c r="BP427" s="64">
        <f>IFERROR(1/J427*(Y427/H427),"0")</f>
        <v>2.3125</v>
      </c>
    </row>
    <row r="428" spans="1:68" ht="27" customHeight="1" x14ac:dyDescent="0.25">
      <c r="A428" s="54" t="s">
        <v>699</v>
      </c>
      <c r="B428" s="54" t="s">
        <v>700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71</v>
      </c>
      <c r="Q429" s="777"/>
      <c r="R429" s="777"/>
      <c r="S429" s="777"/>
      <c r="T429" s="777"/>
      <c r="U429" s="777"/>
      <c r="V429" s="778"/>
      <c r="W429" s="37" t="s">
        <v>72</v>
      </c>
      <c r="X429" s="763">
        <f>IFERROR(X427/H427,"0")+IFERROR(X428/H428,"0")</f>
        <v>110.66666666666667</v>
      </c>
      <c r="Y429" s="763">
        <f>IFERROR(Y427/H427,"0")+IFERROR(Y428/H428,"0")</f>
        <v>111</v>
      </c>
      <c r="Z429" s="763">
        <f>IFERROR(IF(Z427="",0,Z427),"0")+IFERROR(IF(Z428="",0,Z428),"0")</f>
        <v>2.41425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71</v>
      </c>
      <c r="Q430" s="777"/>
      <c r="R430" s="777"/>
      <c r="S430" s="777"/>
      <c r="T430" s="777"/>
      <c r="U430" s="777"/>
      <c r="V430" s="778"/>
      <c r="W430" s="37" t="s">
        <v>69</v>
      </c>
      <c r="X430" s="763">
        <f>IFERROR(SUM(X427:X428),"0")</f>
        <v>1660</v>
      </c>
      <c r="Y430" s="763">
        <f>IFERROR(SUM(Y427:Y428),"0")</f>
        <v>1665</v>
      </c>
      <c r="Z430" s="37"/>
      <c r="AA430" s="764"/>
      <c r="AB430" s="764"/>
      <c r="AC430" s="764"/>
    </row>
    <row r="431" spans="1:68" ht="14.25" customHeight="1" x14ac:dyDescent="0.25">
      <c r="A431" s="774" t="s">
        <v>73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701</v>
      </c>
      <c r="B432" s="54" t="s">
        <v>702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701</v>
      </c>
      <c r="B433" s="54" t="s">
        <v>704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706</v>
      </c>
      <c r="B434" s="54" t="s">
        <v>707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71</v>
      </c>
      <c r="Q435" s="777"/>
      <c r="R435" s="777"/>
      <c r="S435" s="777"/>
      <c r="T435" s="777"/>
      <c r="U435" s="777"/>
      <c r="V435" s="778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71</v>
      </c>
      <c r="Q436" s="777"/>
      <c r="R436" s="777"/>
      <c r="S436" s="777"/>
      <c r="T436" s="777"/>
      <c r="U436" s="777"/>
      <c r="V436" s="778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214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709</v>
      </c>
      <c r="B438" s="54" t="s">
        <v>710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709</v>
      </c>
      <c r="B439" s="54" t="s">
        <v>712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71</v>
      </c>
      <c r="Q440" s="777"/>
      <c r="R440" s="777"/>
      <c r="S440" s="777"/>
      <c r="T440" s="777"/>
      <c r="U440" s="777"/>
      <c r="V440" s="778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71</v>
      </c>
      <c r="Q441" s="777"/>
      <c r="R441" s="777"/>
      <c r="S441" s="777"/>
      <c r="T441" s="777"/>
      <c r="U441" s="777"/>
      <c r="V441" s="778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714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114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715</v>
      </c>
      <c r="B444" s="54" t="s">
        <v>716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715</v>
      </c>
      <c r="B445" s="54" t="s">
        <v>718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819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726</v>
      </c>
      <c r="B448" s="54" t="s">
        <v>727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729</v>
      </c>
      <c r="B449" s="54" t="s">
        <v>730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731</v>
      </c>
      <c r="B450" s="54" t="s">
        <v>732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71</v>
      </c>
      <c r="Q451" s="777"/>
      <c r="R451" s="777"/>
      <c r="S451" s="777"/>
      <c r="T451" s="777"/>
      <c r="U451" s="777"/>
      <c r="V451" s="778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71</v>
      </c>
      <c r="Q452" s="777"/>
      <c r="R452" s="777"/>
      <c r="S452" s="777"/>
      <c r="T452" s="777"/>
      <c r="U452" s="777"/>
      <c r="V452" s="778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64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733</v>
      </c>
      <c r="B454" s="54" t="s">
        <v>734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8</v>
      </c>
      <c r="Y454" s="762">
        <f>IFERROR(IF(X454="",0,CEILING((X454/$H454),1)*$H454),"")</f>
        <v>8.76</v>
      </c>
      <c r="Z454" s="36">
        <f>IFERROR(IF(Y454=0,"",ROUNDUP(Y454/H454,0)*0.00753),"")</f>
        <v>1.506E-2</v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8.474885844748858</v>
      </c>
      <c r="BN454" s="64">
        <f>IFERROR(Y454*I454/H454,"0")</f>
        <v>9.2799999999999994</v>
      </c>
      <c r="BO454" s="64">
        <f>IFERROR(1/J454*(X454/H454),"0")</f>
        <v>1.1708230886313079E-2</v>
      </c>
      <c r="BP454" s="64">
        <f>IFERROR(1/J454*(Y454/H454),"0")</f>
        <v>1.282051282051282E-2</v>
      </c>
    </row>
    <row r="455" spans="1:68" ht="27" customHeight="1" x14ac:dyDescent="0.25">
      <c r="A455" s="54" t="s">
        <v>736</v>
      </c>
      <c r="B455" s="54" t="s">
        <v>737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71</v>
      </c>
      <c r="Q456" s="777"/>
      <c r="R456" s="777"/>
      <c r="S456" s="777"/>
      <c r="T456" s="777"/>
      <c r="U456" s="777"/>
      <c r="V456" s="778"/>
      <c r="W456" s="37" t="s">
        <v>72</v>
      </c>
      <c r="X456" s="763">
        <f>IFERROR(X454/H454,"0")+IFERROR(X455/H455,"0")</f>
        <v>1.8264840182648403</v>
      </c>
      <c r="Y456" s="763">
        <f>IFERROR(Y454/H454,"0")+IFERROR(Y455/H455,"0")</f>
        <v>2</v>
      </c>
      <c r="Z456" s="763">
        <f>IFERROR(IF(Z454="",0,Z454),"0")+IFERROR(IF(Z455="",0,Z455),"0")</f>
        <v>1.506E-2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71</v>
      </c>
      <c r="Q457" s="777"/>
      <c r="R457" s="777"/>
      <c r="S457" s="777"/>
      <c r="T457" s="777"/>
      <c r="U457" s="777"/>
      <c r="V457" s="778"/>
      <c r="W457" s="37" t="s">
        <v>69</v>
      </c>
      <c r="X457" s="763">
        <f>IFERROR(SUM(X454:X455),"0")</f>
        <v>8</v>
      </c>
      <c r="Y457" s="763">
        <f>IFERROR(SUM(Y454:Y455),"0")</f>
        <v>8.76</v>
      </c>
      <c r="Z457" s="37"/>
      <c r="AA457" s="764"/>
      <c r="AB457" s="764"/>
      <c r="AC457" s="764"/>
    </row>
    <row r="458" spans="1:68" ht="14.25" customHeight="1" x14ac:dyDescent="0.25">
      <c r="A458" s="774" t="s">
        <v>73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741</v>
      </c>
      <c r="B460" s="54" t="s">
        <v>742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744</v>
      </c>
      <c r="B461" s="54" t="s">
        <v>745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744</v>
      </c>
      <c r="B462" s="54" t="s">
        <v>747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748</v>
      </c>
      <c r="B463" s="54" t="s">
        <v>749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71</v>
      </c>
      <c r="Q464" s="777"/>
      <c r="R464" s="777"/>
      <c r="S464" s="777"/>
      <c r="T464" s="777"/>
      <c r="U464" s="777"/>
      <c r="V464" s="778"/>
      <c r="W464" s="37" t="s">
        <v>72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71</v>
      </c>
      <c r="Q465" s="777"/>
      <c r="R465" s="777"/>
      <c r="S465" s="777"/>
      <c r="T465" s="777"/>
      <c r="U465" s="777"/>
      <c r="V465" s="778"/>
      <c r="W465" s="37" t="s">
        <v>69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74" t="s">
        <v>214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750</v>
      </c>
      <c r="B467" s="54" t="s">
        <v>751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71</v>
      </c>
      <c r="Q468" s="777"/>
      <c r="R468" s="777"/>
      <c r="S468" s="777"/>
      <c r="T468" s="777"/>
      <c r="U468" s="777"/>
      <c r="V468" s="778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71</v>
      </c>
      <c r="Q469" s="777"/>
      <c r="R469" s="777"/>
      <c r="S469" s="777"/>
      <c r="T469" s="777"/>
      <c r="U469" s="777"/>
      <c r="V469" s="778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753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754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114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755</v>
      </c>
      <c r="B473" s="54" t="s">
        <v>756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71</v>
      </c>
      <c r="Q474" s="777"/>
      <c r="R474" s="777"/>
      <c r="S474" s="777"/>
      <c r="T474" s="777"/>
      <c r="U474" s="777"/>
      <c r="V474" s="778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71</v>
      </c>
      <c r="Q475" s="777"/>
      <c r="R475" s="777"/>
      <c r="S475" s="777"/>
      <c r="T475" s="777"/>
      <c r="U475" s="777"/>
      <c r="V475" s="778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64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758</v>
      </c>
      <c r="B477" s="54" t="s">
        <v>759</v>
      </c>
      <c r="C477" s="31">
        <v>4301031355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758</v>
      </c>
      <c r="B478" s="54" t="s">
        <v>761</v>
      </c>
      <c r="C478" s="31">
        <v>4301031322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4301031356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765</v>
      </c>
      <c r="B481" s="54" t="s">
        <v>768</v>
      </c>
      <c r="C481" s="31">
        <v>4301031325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769</v>
      </c>
      <c r="B482" s="54" t="s">
        <v>770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769</v>
      </c>
      <c r="B483" s="54" t="s">
        <v>772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773</v>
      </c>
      <c r="B484" s="54" t="s">
        <v>774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60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773</v>
      </c>
      <c r="B485" s="54" t="s">
        <v>776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777</v>
      </c>
      <c r="B486" s="54" t="s">
        <v>778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777</v>
      </c>
      <c r="B487" s="54" t="s">
        <v>780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782</v>
      </c>
      <c r="B488" s="54" t="s">
        <v>783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782</v>
      </c>
      <c r="B489" s="54" t="s">
        <v>785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7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786</v>
      </c>
      <c r="B490" s="54" t="s">
        <v>787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789</v>
      </c>
      <c r="B491" s="54" t="s">
        <v>790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789</v>
      </c>
      <c r="B492" s="54" t="s">
        <v>792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793</v>
      </c>
      <c r="B493" s="54" t="s">
        <v>794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795</v>
      </c>
      <c r="B494" s="54" t="s">
        <v>796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795</v>
      </c>
      <c r="B495" s="54" t="s">
        <v>798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71</v>
      </c>
      <c r="Q496" s="777"/>
      <c r="R496" s="777"/>
      <c r="S496" s="777"/>
      <c r="T496" s="777"/>
      <c r="U496" s="777"/>
      <c r="V496" s="778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71</v>
      </c>
      <c r="Q497" s="777"/>
      <c r="R497" s="777"/>
      <c r="S497" s="777"/>
      <c r="T497" s="777"/>
      <c r="U497" s="777"/>
      <c r="V497" s="778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73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799</v>
      </c>
      <c r="B499" s="54" t="s">
        <v>800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802</v>
      </c>
      <c r="B500" s="54" t="s">
        <v>803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71</v>
      </c>
      <c r="Q501" s="777"/>
      <c r="R501" s="777"/>
      <c r="S501" s="777"/>
      <c r="T501" s="777"/>
      <c r="U501" s="777"/>
      <c r="V501" s="778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71</v>
      </c>
      <c r="Q502" s="777"/>
      <c r="R502" s="777"/>
      <c r="S502" s="777"/>
      <c r="T502" s="777"/>
      <c r="U502" s="777"/>
      <c r="V502" s="778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103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805</v>
      </c>
      <c r="B504" s="54" t="s">
        <v>806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810</v>
      </c>
      <c r="B505" s="54" t="s">
        <v>811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71</v>
      </c>
      <c r="Q506" s="777"/>
      <c r="R506" s="777"/>
      <c r="S506" s="777"/>
      <c r="T506" s="777"/>
      <c r="U506" s="777"/>
      <c r="V506" s="778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71</v>
      </c>
      <c r="Q507" s="777"/>
      <c r="R507" s="777"/>
      <c r="S507" s="777"/>
      <c r="T507" s="777"/>
      <c r="U507" s="777"/>
      <c r="V507" s="778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813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168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814</v>
      </c>
      <c r="B510" s="54" t="s">
        <v>815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71</v>
      </c>
      <c r="Q511" s="777"/>
      <c r="R511" s="777"/>
      <c r="S511" s="777"/>
      <c r="T511" s="777"/>
      <c r="U511" s="777"/>
      <c r="V511" s="778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71</v>
      </c>
      <c r="Q512" s="777"/>
      <c r="R512" s="777"/>
      <c r="S512" s="777"/>
      <c r="T512" s="777"/>
      <c r="U512" s="777"/>
      <c r="V512" s="778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64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817</v>
      </c>
      <c r="B514" s="54" t="s">
        <v>818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820</v>
      </c>
      <c r="B515" s="54" t="s">
        <v>821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823</v>
      </c>
      <c r="B516" s="54" t="s">
        <v>824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826</v>
      </c>
      <c r="B517" s="54" t="s">
        <v>827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19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826</v>
      </c>
      <c r="B518" s="54" t="s">
        <v>829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7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71</v>
      </c>
      <c r="Q519" s="777"/>
      <c r="R519" s="777"/>
      <c r="S519" s="777"/>
      <c r="T519" s="777"/>
      <c r="U519" s="777"/>
      <c r="V519" s="778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71</v>
      </c>
      <c r="Q520" s="777"/>
      <c r="R520" s="777"/>
      <c r="S520" s="777"/>
      <c r="T520" s="777"/>
      <c r="U520" s="777"/>
      <c r="V520" s="778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103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830</v>
      </c>
      <c r="B522" s="54" t="s">
        <v>831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71</v>
      </c>
      <c r="Q523" s="777"/>
      <c r="R523" s="777"/>
      <c r="S523" s="777"/>
      <c r="T523" s="777"/>
      <c r="U523" s="777"/>
      <c r="V523" s="778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71</v>
      </c>
      <c r="Q524" s="777"/>
      <c r="R524" s="777"/>
      <c r="S524" s="777"/>
      <c r="T524" s="777"/>
      <c r="U524" s="777"/>
      <c r="V524" s="778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832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833</v>
      </c>
      <c r="B526" s="54" t="s">
        <v>834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71</v>
      </c>
      <c r="Q527" s="777"/>
      <c r="R527" s="777"/>
      <c r="S527" s="777"/>
      <c r="T527" s="777"/>
      <c r="U527" s="777"/>
      <c r="V527" s="778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71</v>
      </c>
      <c r="Q528" s="777"/>
      <c r="R528" s="777"/>
      <c r="S528" s="777"/>
      <c r="T528" s="777"/>
      <c r="U528" s="777"/>
      <c r="V528" s="778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836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64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837</v>
      </c>
      <c r="B531" s="54" t="s">
        <v>838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840</v>
      </c>
      <c r="B532" s="54" t="s">
        <v>841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842</v>
      </c>
      <c r="B533" s="54" t="s">
        <v>843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845</v>
      </c>
      <c r="B534" s="54" t="s">
        <v>846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91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71</v>
      </c>
      <c r="Q535" s="777"/>
      <c r="R535" s="777"/>
      <c r="S535" s="777"/>
      <c r="T535" s="777"/>
      <c r="U535" s="777"/>
      <c r="V535" s="778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71</v>
      </c>
      <c r="Q536" s="777"/>
      <c r="R536" s="777"/>
      <c r="S536" s="777"/>
      <c r="T536" s="777"/>
      <c r="U536" s="777"/>
      <c r="V536" s="778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849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64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850</v>
      </c>
      <c r="B539" s="54" t="s">
        <v>851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71</v>
      </c>
      <c r="Q540" s="777"/>
      <c r="R540" s="777"/>
      <c r="S540" s="777"/>
      <c r="T540" s="777"/>
      <c r="U540" s="777"/>
      <c r="V540" s="778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71</v>
      </c>
      <c r="Q541" s="777"/>
      <c r="R541" s="777"/>
      <c r="S541" s="777"/>
      <c r="T541" s="777"/>
      <c r="U541" s="777"/>
      <c r="V541" s="778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853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853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114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856</v>
      </c>
      <c r="B546" s="54" t="s">
        <v>857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859</v>
      </c>
      <c r="B547" s="54" t="s">
        <v>860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865</v>
      </c>
      <c r="B549" s="54" t="s">
        <v>866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270</v>
      </c>
      <c r="Y550" s="762">
        <f t="shared" si="94"/>
        <v>274.56</v>
      </c>
      <c r="Z550" s="36">
        <f t="shared" si="95"/>
        <v>0.62192000000000003</v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288.40909090909088</v>
      </c>
      <c r="BN550" s="64">
        <f t="shared" si="97"/>
        <v>293.27999999999997</v>
      </c>
      <c r="BO550" s="64">
        <f t="shared" si="98"/>
        <v>0.49169580419580416</v>
      </c>
      <c r="BP550" s="64">
        <f t="shared" si="99"/>
        <v>0.5</v>
      </c>
    </row>
    <row r="551" spans="1:68" ht="27" customHeight="1" x14ac:dyDescent="0.25">
      <c r="A551" s="54" t="s">
        <v>871</v>
      </c>
      <c r="B551" s="54" t="s">
        <v>872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871</v>
      </c>
      <c r="B552" s="54" t="s">
        <v>873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816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5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878</v>
      </c>
      <c r="B555" s="54" t="s">
        <v>880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71</v>
      </c>
      <c r="Q556" s="777"/>
      <c r="R556" s="777"/>
      <c r="S556" s="777"/>
      <c r="T556" s="777"/>
      <c r="U556" s="777"/>
      <c r="V556" s="778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51.136363636363633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0.62192000000000003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71</v>
      </c>
      <c r="Q557" s="777"/>
      <c r="R557" s="777"/>
      <c r="S557" s="777"/>
      <c r="T557" s="777"/>
      <c r="U557" s="777"/>
      <c r="V557" s="778"/>
      <c r="W557" s="37" t="s">
        <v>69</v>
      </c>
      <c r="X557" s="763">
        <f>IFERROR(SUM(X545:X555),"0")</f>
        <v>270</v>
      </c>
      <c r="Y557" s="763">
        <f>IFERROR(SUM(Y545:Y555),"0")</f>
        <v>274.56</v>
      </c>
      <c r="Z557" s="37"/>
      <c r="AA557" s="764"/>
      <c r="AB557" s="764"/>
      <c r="AC557" s="764"/>
    </row>
    <row r="558" spans="1:68" ht="14.25" customHeight="1" x14ac:dyDescent="0.25">
      <c r="A558" s="774" t="s">
        <v>168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885</v>
      </c>
      <c r="B560" s="54" t="s">
        <v>886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887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31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71</v>
      </c>
      <c r="Q562" s="777"/>
      <c r="R562" s="777"/>
      <c r="S562" s="777"/>
      <c r="T562" s="777"/>
      <c r="U562" s="777"/>
      <c r="V562" s="778"/>
      <c r="W562" s="37" t="s">
        <v>72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71</v>
      </c>
      <c r="Q563" s="777"/>
      <c r="R563" s="777"/>
      <c r="S563" s="777"/>
      <c r="T563" s="777"/>
      <c r="U563" s="777"/>
      <c r="V563" s="778"/>
      <c r="W563" s="37" t="s">
        <v>69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64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4301031383</v>
      </c>
      <c r="D568" s="765">
        <v>4680115882072</v>
      </c>
      <c r="E568" s="766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9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4301031249</v>
      </c>
      <c r="D569" s="765">
        <v>4680115882072</v>
      </c>
      <c r="E569" s="766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903</v>
      </c>
      <c r="B570" s="54" t="s">
        <v>904</v>
      </c>
      <c r="C570" s="31">
        <v>4301031385</v>
      </c>
      <c r="D570" s="765">
        <v>4680115882102</v>
      </c>
      <c r="E570" s="766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903</v>
      </c>
      <c r="B571" s="54" t="s">
        <v>907</v>
      </c>
      <c r="C571" s="31">
        <v>4301031251</v>
      </c>
      <c r="D571" s="765">
        <v>4680115882102</v>
      </c>
      <c r="E571" s="766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908</v>
      </c>
      <c r="B572" s="54" t="s">
        <v>909</v>
      </c>
      <c r="C572" s="31">
        <v>4301031384</v>
      </c>
      <c r="D572" s="765">
        <v>4680115882096</v>
      </c>
      <c r="E572" s="766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9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908</v>
      </c>
      <c r="B573" s="54" t="s">
        <v>912</v>
      </c>
      <c r="C573" s="31">
        <v>4301031253</v>
      </c>
      <c r="D573" s="765">
        <v>4680115882096</v>
      </c>
      <c r="E573" s="766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71</v>
      </c>
      <c r="Q574" s="777"/>
      <c r="R574" s="777"/>
      <c r="S574" s="777"/>
      <c r="T574" s="777"/>
      <c r="U574" s="777"/>
      <c r="V574" s="778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71</v>
      </c>
      <c r="Q575" s="777"/>
      <c r="R575" s="777"/>
      <c r="S575" s="777"/>
      <c r="T575" s="777"/>
      <c r="U575" s="777"/>
      <c r="V575" s="778"/>
      <c r="W575" s="37" t="s">
        <v>69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customHeight="1" x14ac:dyDescent="0.25">
      <c r="A576" s="774" t="s">
        <v>73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913</v>
      </c>
      <c r="B577" s="54" t="s">
        <v>914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916</v>
      </c>
      <c r="B578" s="54" t="s">
        <v>917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919</v>
      </c>
      <c r="B579" s="54" t="s">
        <v>920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71</v>
      </c>
      <c r="Q580" s="777"/>
      <c r="R580" s="777"/>
      <c r="S580" s="777"/>
      <c r="T580" s="777"/>
      <c r="U580" s="777"/>
      <c r="V580" s="778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71</v>
      </c>
      <c r="Q581" s="777"/>
      <c r="R581" s="777"/>
      <c r="S581" s="777"/>
      <c r="T581" s="777"/>
      <c r="U581" s="777"/>
      <c r="V581" s="778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214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922</v>
      </c>
      <c r="B583" s="54" t="s">
        <v>923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925</v>
      </c>
      <c r="B584" s="54" t="s">
        <v>926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7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71</v>
      </c>
      <c r="Q585" s="777"/>
      <c r="R585" s="777"/>
      <c r="S585" s="777"/>
      <c r="T585" s="777"/>
      <c r="U585" s="777"/>
      <c r="V585" s="778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71</v>
      </c>
      <c r="Q586" s="777"/>
      <c r="R586" s="777"/>
      <c r="S586" s="777"/>
      <c r="T586" s="777"/>
      <c r="U586" s="777"/>
      <c r="V586" s="778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928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928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114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929</v>
      </c>
      <c r="B590" s="54" t="s">
        <v>930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69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933</v>
      </c>
      <c r="B591" s="54" t="s">
        <v>934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988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937</v>
      </c>
      <c r="B592" s="54" t="s">
        <v>938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2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941</v>
      </c>
      <c r="B593" s="54" t="s">
        <v>942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35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945</v>
      </c>
      <c r="B594" s="54" t="s">
        <v>946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7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948</v>
      </c>
      <c r="B595" s="54" t="s">
        <v>949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57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951</v>
      </c>
      <c r="B596" s="54" t="s">
        <v>952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7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71</v>
      </c>
      <c r="Q597" s="777"/>
      <c r="R597" s="777"/>
      <c r="S597" s="777"/>
      <c r="T597" s="777"/>
      <c r="U597" s="777"/>
      <c r="V597" s="778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71</v>
      </c>
      <c r="Q598" s="777"/>
      <c r="R598" s="777"/>
      <c r="S598" s="777"/>
      <c r="T598" s="777"/>
      <c r="U598" s="777"/>
      <c r="V598" s="778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168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954</v>
      </c>
      <c r="B600" s="54" t="s">
        <v>955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73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39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6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4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71</v>
      </c>
      <c r="Q604" s="777"/>
      <c r="R604" s="777"/>
      <c r="S604" s="777"/>
      <c r="T604" s="777"/>
      <c r="U604" s="777"/>
      <c r="V604" s="778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71</v>
      </c>
      <c r="Q605" s="777"/>
      <c r="R605" s="777"/>
      <c r="S605" s="777"/>
      <c r="T605" s="777"/>
      <c r="U605" s="777"/>
      <c r="V605" s="778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64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967</v>
      </c>
      <c r="B607" s="54" t="s">
        <v>968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4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6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8</v>
      </c>
      <c r="Y608" s="762">
        <f t="shared" si="110"/>
        <v>8.4</v>
      </c>
      <c r="Z608" s="36">
        <f>IFERROR(IF(Y608=0,"",ROUNDUP(Y608/H608,0)*0.00753),"")</f>
        <v>1.506E-2</v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8.4952380952380953</v>
      </c>
      <c r="BN608" s="64">
        <f t="shared" si="112"/>
        <v>8.92</v>
      </c>
      <c r="BO608" s="64">
        <f t="shared" si="113"/>
        <v>1.2210012210012208E-2</v>
      </c>
      <c r="BP608" s="64">
        <f t="shared" si="114"/>
        <v>1.282051282051282E-2</v>
      </c>
    </row>
    <row r="609" spans="1:68" ht="27" customHeight="1" x14ac:dyDescent="0.25">
      <c r="A609" s="54" t="s">
        <v>975</v>
      </c>
      <c r="B609" s="54" t="s">
        <v>976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90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979</v>
      </c>
      <c r="B610" s="54" t="s">
        <v>980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3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1000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987</v>
      </c>
      <c r="B612" s="54" t="s">
        <v>988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9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990</v>
      </c>
      <c r="B613" s="54" t="s">
        <v>991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71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71</v>
      </c>
      <c r="Q614" s="777"/>
      <c r="R614" s="777"/>
      <c r="S614" s="777"/>
      <c r="T614" s="777"/>
      <c r="U614" s="777"/>
      <c r="V614" s="778"/>
      <c r="W614" s="37" t="s">
        <v>72</v>
      </c>
      <c r="X614" s="763">
        <f>IFERROR(X607/H607,"0")+IFERROR(X608/H608,"0")+IFERROR(X609/H609,"0")+IFERROR(X610/H610,"0")+IFERROR(X611/H611,"0")+IFERROR(X612/H612,"0")+IFERROR(X613/H613,"0")</f>
        <v>1.9047619047619047</v>
      </c>
      <c r="Y614" s="763">
        <f>IFERROR(Y607/H607,"0")+IFERROR(Y608/H608,"0")+IFERROR(Y609/H609,"0")+IFERROR(Y610/H610,"0")+IFERROR(Y611/H611,"0")+IFERROR(Y612/H612,"0")+IFERROR(Y613/H613,"0")</f>
        <v>2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1.506E-2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71</v>
      </c>
      <c r="Q615" s="777"/>
      <c r="R615" s="777"/>
      <c r="S615" s="777"/>
      <c r="T615" s="777"/>
      <c r="U615" s="777"/>
      <c r="V615" s="778"/>
      <c r="W615" s="37" t="s">
        <v>69</v>
      </c>
      <c r="X615" s="763">
        <f>IFERROR(SUM(X607:X613),"0")</f>
        <v>8</v>
      </c>
      <c r="Y615" s="763">
        <f>IFERROR(SUM(Y607:Y613),"0")</f>
        <v>8.4</v>
      </c>
      <c r="Z615" s="37"/>
      <c r="AA615" s="764"/>
      <c r="AB615" s="764"/>
      <c r="AC615" s="764"/>
    </row>
    <row r="616" spans="1:68" ht="14.25" customHeight="1" x14ac:dyDescent="0.25">
      <c r="A616" s="774" t="s">
        <v>73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993</v>
      </c>
      <c r="B617" s="54" t="s">
        <v>994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029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993</v>
      </c>
      <c r="B618" s="54" t="s">
        <v>997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59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999</v>
      </c>
      <c r="B619" s="54" t="s">
        <v>1000</v>
      </c>
      <c r="C619" s="31">
        <v>4301051933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1003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999</v>
      </c>
      <c r="B620" s="54" t="s">
        <v>1003</v>
      </c>
      <c r="C620" s="31">
        <v>4301051510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3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1005</v>
      </c>
      <c r="B621" s="54" t="s">
        <v>1006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12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1005</v>
      </c>
      <c r="B622" s="54" t="s">
        <v>1008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989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1010</v>
      </c>
      <c r="B623" s="54" t="s">
        <v>1011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7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1010</v>
      </c>
      <c r="B624" s="54" t="s">
        <v>1013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7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71</v>
      </c>
      <c r="Q625" s="777"/>
      <c r="R625" s="777"/>
      <c r="S625" s="777"/>
      <c r="T625" s="777"/>
      <c r="U625" s="777"/>
      <c r="V625" s="778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71</v>
      </c>
      <c r="Q626" s="777"/>
      <c r="R626" s="777"/>
      <c r="S626" s="777"/>
      <c r="T626" s="777"/>
      <c r="U626" s="777"/>
      <c r="V626" s="778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214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1015</v>
      </c>
      <c r="B628" s="54" t="s">
        <v>1016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00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1015</v>
      </c>
      <c r="B629" s="54" t="s">
        <v>1019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1016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1021</v>
      </c>
      <c r="B630" s="54" t="s">
        <v>1022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26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1025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4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71</v>
      </c>
      <c r="Q632" s="777"/>
      <c r="R632" s="777"/>
      <c r="S632" s="777"/>
      <c r="T632" s="777"/>
      <c r="U632" s="777"/>
      <c r="V632" s="778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71</v>
      </c>
      <c r="Q633" s="777"/>
      <c r="R633" s="777"/>
      <c r="S633" s="777"/>
      <c r="T633" s="777"/>
      <c r="U633" s="777"/>
      <c r="V633" s="778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1027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114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1028</v>
      </c>
      <c r="B636" s="54" t="s">
        <v>1029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1032</v>
      </c>
      <c r="B637" s="54" t="s">
        <v>1033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73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71</v>
      </c>
      <c r="Q638" s="777"/>
      <c r="R638" s="777"/>
      <c r="S638" s="777"/>
      <c r="T638" s="777"/>
      <c r="U638" s="777"/>
      <c r="V638" s="778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71</v>
      </c>
      <c r="Q639" s="777"/>
      <c r="R639" s="777"/>
      <c r="S639" s="777"/>
      <c r="T639" s="777"/>
      <c r="U639" s="777"/>
      <c r="V639" s="778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168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1036</v>
      </c>
      <c r="B641" s="54" t="s">
        <v>1037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71</v>
      </c>
      <c r="Q642" s="777"/>
      <c r="R642" s="777"/>
      <c r="S642" s="777"/>
      <c r="T642" s="777"/>
      <c r="U642" s="777"/>
      <c r="V642" s="778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71</v>
      </c>
      <c r="Q643" s="777"/>
      <c r="R643" s="777"/>
      <c r="S643" s="777"/>
      <c r="T643" s="777"/>
      <c r="U643" s="777"/>
      <c r="V643" s="778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64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1040</v>
      </c>
      <c r="B645" s="54" t="s">
        <v>1041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1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71</v>
      </c>
      <c r="Q646" s="777"/>
      <c r="R646" s="777"/>
      <c r="S646" s="777"/>
      <c r="T646" s="777"/>
      <c r="U646" s="777"/>
      <c r="V646" s="778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71</v>
      </c>
      <c r="Q647" s="777"/>
      <c r="R647" s="777"/>
      <c r="S647" s="777"/>
      <c r="T647" s="777"/>
      <c r="U647" s="777"/>
      <c r="V647" s="778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73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1044</v>
      </c>
      <c r="B649" s="54" t="s">
        <v>1045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91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71</v>
      </c>
      <c r="Q650" s="777"/>
      <c r="R650" s="777"/>
      <c r="S650" s="777"/>
      <c r="T650" s="777"/>
      <c r="U650" s="777"/>
      <c r="V650" s="778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71</v>
      </c>
      <c r="Q651" s="777"/>
      <c r="R651" s="777"/>
      <c r="S651" s="777"/>
      <c r="T651" s="777"/>
      <c r="U651" s="777"/>
      <c r="V651" s="778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1048</v>
      </c>
      <c r="Q652" s="909"/>
      <c r="R652" s="909"/>
      <c r="S652" s="909"/>
      <c r="T652" s="909"/>
      <c r="U652" s="909"/>
      <c r="V652" s="910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4461.7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4513.12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1049</v>
      </c>
      <c r="Q653" s="909"/>
      <c r="R653" s="909"/>
      <c r="S653" s="909"/>
      <c r="T653" s="909"/>
      <c r="U653" s="909"/>
      <c r="V653" s="910"/>
      <c r="W653" s="37" t="s">
        <v>69</v>
      </c>
      <c r="X653" s="763">
        <f>IFERROR(SUM(BM22:BM649),"0")</f>
        <v>4620.1923896964536</v>
      </c>
      <c r="Y653" s="763">
        <f>IFERROR(SUM(BN22:BN649),"0")</f>
        <v>4674.2719999999999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1050</v>
      </c>
      <c r="Q654" s="909"/>
      <c r="R654" s="909"/>
      <c r="S654" s="909"/>
      <c r="T654" s="909"/>
      <c r="U654" s="909"/>
      <c r="V654" s="910"/>
      <c r="W654" s="37" t="s">
        <v>1051</v>
      </c>
      <c r="X654" s="38">
        <f>ROUNDUP(SUM(BO22:BO649),0)</f>
        <v>7</v>
      </c>
      <c r="Y654" s="38">
        <f>ROUNDUP(SUM(BP22:BP649),0)</f>
        <v>7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1052</v>
      </c>
      <c r="Q655" s="909"/>
      <c r="R655" s="909"/>
      <c r="S655" s="909"/>
      <c r="T655" s="909"/>
      <c r="U655" s="909"/>
      <c r="V655" s="910"/>
      <c r="W655" s="37" t="s">
        <v>69</v>
      </c>
      <c r="X655" s="763">
        <f>GrossWeightTotal+PalletQtyTotal*25</f>
        <v>4795.1923896964536</v>
      </c>
      <c r="Y655" s="763">
        <f>GrossWeightTotalR+PalletQtyTotalR*25</f>
        <v>4849.2719999999999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1053</v>
      </c>
      <c r="Q656" s="909"/>
      <c r="R656" s="909"/>
      <c r="S656" s="909"/>
      <c r="T656" s="909"/>
      <c r="U656" s="909"/>
      <c r="V656" s="910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361.78681997860082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369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1054</v>
      </c>
      <c r="Q657" s="909"/>
      <c r="R657" s="909"/>
      <c r="S657" s="909"/>
      <c r="T657" s="909"/>
      <c r="U657" s="909"/>
      <c r="V657" s="910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6.9524700000000008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796" t="s">
        <v>112</v>
      </c>
      <c r="D659" s="875"/>
      <c r="E659" s="875"/>
      <c r="F659" s="875"/>
      <c r="G659" s="875"/>
      <c r="H659" s="863"/>
      <c r="I659" s="796" t="s">
        <v>334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668</v>
      </c>
      <c r="X659" s="863"/>
      <c r="Y659" s="796" t="s">
        <v>753</v>
      </c>
      <c r="Z659" s="875"/>
      <c r="AA659" s="875"/>
      <c r="AB659" s="863"/>
      <c r="AC659" s="758" t="s">
        <v>853</v>
      </c>
      <c r="AD659" s="796" t="s">
        <v>928</v>
      </c>
      <c r="AE659" s="863"/>
      <c r="AF659" s="759"/>
    </row>
    <row r="660" spans="1:32" ht="14.25" customHeight="1" thickTop="1" x14ac:dyDescent="0.2">
      <c r="A660" s="1067" t="s">
        <v>1057</v>
      </c>
      <c r="B660" s="796" t="s">
        <v>63</v>
      </c>
      <c r="C660" s="796" t="s">
        <v>113</v>
      </c>
      <c r="D660" s="796" t="s">
        <v>138</v>
      </c>
      <c r="E660" s="796" t="s">
        <v>222</v>
      </c>
      <c r="F660" s="796" t="s">
        <v>247</v>
      </c>
      <c r="G660" s="796" t="s">
        <v>298</v>
      </c>
      <c r="H660" s="796" t="s">
        <v>112</v>
      </c>
      <c r="I660" s="796" t="s">
        <v>335</v>
      </c>
      <c r="J660" s="796" t="s">
        <v>360</v>
      </c>
      <c r="K660" s="796" t="s">
        <v>433</v>
      </c>
      <c r="L660" s="796" t="s">
        <v>453</v>
      </c>
      <c r="M660" s="796" t="s">
        <v>479</v>
      </c>
      <c r="N660" s="759"/>
      <c r="O660" s="796" t="s">
        <v>508</v>
      </c>
      <c r="P660" s="796" t="s">
        <v>511</v>
      </c>
      <c r="Q660" s="796" t="s">
        <v>520</v>
      </c>
      <c r="R660" s="796" t="s">
        <v>538</v>
      </c>
      <c r="S660" s="796" t="s">
        <v>548</v>
      </c>
      <c r="T660" s="796" t="s">
        <v>561</v>
      </c>
      <c r="U660" s="796" t="s">
        <v>569</v>
      </c>
      <c r="V660" s="796" t="s">
        <v>655</v>
      </c>
      <c r="W660" s="796" t="s">
        <v>669</v>
      </c>
      <c r="X660" s="796" t="s">
        <v>714</v>
      </c>
      <c r="Y660" s="796" t="s">
        <v>754</v>
      </c>
      <c r="Z660" s="796" t="s">
        <v>813</v>
      </c>
      <c r="AA660" s="796" t="s">
        <v>836</v>
      </c>
      <c r="AB660" s="796" t="s">
        <v>849</v>
      </c>
      <c r="AC660" s="796" t="s">
        <v>853</v>
      </c>
      <c r="AD660" s="796" t="s">
        <v>928</v>
      </c>
      <c r="AE660" s="796" t="s">
        <v>1027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33.6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104.80000000000001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4.8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103.19999999999999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3975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8.76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274.56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8.4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