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566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заказа'!$V$256:$V$256</definedName>
    <definedName name="GrossWeightTotalR">'Бланк заказа'!$W$256:$W$256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заказа'!$V$257:$V$257</definedName>
    <definedName name="PalletQtyTotalR">'Бланк заказа'!$W$257:$W$257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заказа'!$B$180:$B$180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заказа'!$B$194:$B$194</definedName>
    <definedName name="ProductId67">'Бланк заказа'!$B$199:$B$199</definedName>
    <definedName name="ProductId68">'Бланк заказа'!$B$204:$B$204</definedName>
    <definedName name="ProductId69">'Бланк заказа'!$B$205:$B$205</definedName>
    <definedName name="ProductId7">'Бланк заказа'!$B$37:$B$37</definedName>
    <definedName name="ProductId70">'Бланк заказа'!$B$211:$B$211</definedName>
    <definedName name="ProductId71">'Бланк заказа'!$B$217:$B$217</definedName>
    <definedName name="ProductId72">'Бланк заказа'!$B$222:$B$222</definedName>
    <definedName name="ProductId73">'Бланк заказа'!$B$228:$B$228</definedName>
    <definedName name="ProductId74">'Бланк заказа'!$B$232:$B$232</definedName>
    <definedName name="ProductId75">'Бланк заказа'!$B$236:$B$236</definedName>
    <definedName name="ProductId76">'Бланк заказа'!$B$237:$B$237</definedName>
    <definedName name="ProductId77">'Бланк заказа'!$B$238:$B$238</definedName>
    <definedName name="ProductId78">'Бланк заказа'!$B$239:$B$239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заказа'!$V$180:$V$180</definedName>
    <definedName name="SalesQty61">'Бланк заказа'!$V$185:$V$185</definedName>
    <definedName name="SalesQty62">'Бланк заказа'!$V$186:$V$186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заказа'!$V$194:$V$194</definedName>
    <definedName name="SalesQty67">'Бланк заказа'!$V$199:$V$199</definedName>
    <definedName name="SalesQty68">'Бланк заказа'!$V$204:$V$204</definedName>
    <definedName name="SalesQty69">'Бланк заказа'!$V$205:$V$205</definedName>
    <definedName name="SalesQty7">'Бланк заказа'!$V$37:$V$37</definedName>
    <definedName name="SalesQty70">'Бланк заказа'!$V$211:$V$211</definedName>
    <definedName name="SalesQty71">'Бланк заказа'!$V$217:$V$217</definedName>
    <definedName name="SalesQty72">'Бланк заказа'!$V$222:$V$222</definedName>
    <definedName name="SalesQty73">'Бланк заказа'!$V$228:$V$228</definedName>
    <definedName name="SalesQty74">'Бланк заказа'!$V$232:$V$232</definedName>
    <definedName name="SalesQty75">'Бланк заказа'!$V$236:$V$236</definedName>
    <definedName name="SalesQty76">'Бланк заказа'!$V$237:$V$237</definedName>
    <definedName name="SalesQty77">'Бланк заказа'!$V$238:$V$238</definedName>
    <definedName name="SalesQty78">'Бланк заказа'!$V$239:$V$239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заказа'!$W$180:$W$180</definedName>
    <definedName name="SalesRoundBox61">'Бланк заказа'!$W$185:$W$185</definedName>
    <definedName name="SalesRoundBox62">'Бланк заказа'!$W$186:$W$186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заказа'!$W$194:$W$194</definedName>
    <definedName name="SalesRoundBox67">'Бланк заказа'!$W$199:$W$199</definedName>
    <definedName name="SalesRoundBox68">'Бланк заказа'!$W$204:$W$204</definedName>
    <definedName name="SalesRoundBox69">'Бланк заказа'!$W$205:$W$205</definedName>
    <definedName name="SalesRoundBox7">'Бланк заказа'!$W$37:$W$37</definedName>
    <definedName name="SalesRoundBox70">'Бланк заказа'!$W$211:$W$211</definedName>
    <definedName name="SalesRoundBox71">'Бланк заказа'!$W$217:$W$217</definedName>
    <definedName name="SalesRoundBox72">'Бланк заказа'!$W$222:$W$222</definedName>
    <definedName name="SalesRoundBox73">'Бланк заказа'!$W$228:$W$228</definedName>
    <definedName name="SalesRoundBox74">'Бланк заказа'!$W$232:$W$232</definedName>
    <definedName name="SalesRoundBox75">'Бланк заказа'!$W$236:$W$236</definedName>
    <definedName name="SalesRoundBox76">'Бланк заказа'!$W$237:$W$237</definedName>
    <definedName name="SalesRoundBox77">'Бланк заказа'!$W$238:$W$238</definedName>
    <definedName name="SalesRoundBox78">'Бланк заказа'!$W$239:$W$239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9">'Бланк заказа'!$W$39:$W$39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заказа'!$U$180:$U$180</definedName>
    <definedName name="UnitOfMeasure61">'Бланк заказа'!$U$185:$U$185</definedName>
    <definedName name="UnitOfMeasure62">'Бланк заказа'!$U$186:$U$186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заказа'!$U$194:$U$194</definedName>
    <definedName name="UnitOfMeasure67">'Бланк заказа'!$U$199:$U$199</definedName>
    <definedName name="UnitOfMeasure68">'Бланк заказа'!$U$204:$U$204</definedName>
    <definedName name="UnitOfMeasure69">'Бланк заказа'!$U$205:$U$205</definedName>
    <definedName name="UnitOfMeasure7">'Бланк заказа'!$U$37:$U$37</definedName>
    <definedName name="UnitOfMeasure70">'Бланк заказа'!$U$211:$U$211</definedName>
    <definedName name="UnitOfMeasure71">'Бланк заказа'!$U$217:$U$217</definedName>
    <definedName name="UnitOfMeasure72">'Бланк заказа'!$U$222:$U$222</definedName>
    <definedName name="UnitOfMeasure73">'Бланк заказа'!$U$228:$U$228</definedName>
    <definedName name="UnitOfMeasure74">'Бланк заказа'!$U$232:$U$232</definedName>
    <definedName name="UnitOfMeasure75">'Бланк заказа'!$U$236:$U$236</definedName>
    <definedName name="UnitOfMeasure76">'Бланк заказа'!$U$237:$U$237</definedName>
    <definedName name="UnitOfMeasure77">'Бланк заказа'!$U$238:$U$238</definedName>
    <definedName name="UnitOfMeasure78">'Бланк заказа'!$U$239:$U$239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9">'Бланк заказа'!$U$39:$U$39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2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207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69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" min="16" max="16"/>
    <col width="6.140625" customWidth="1" style="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" min="22" max="22"/>
    <col width="11" customWidth="1" style="1" min="23" max="23"/>
    <col width="10" customWidth="1" style="1" min="24" max="24"/>
    <col width="11.5703125" customWidth="1" style="1" min="25" max="25"/>
    <col width="10.42578125" customWidth="1" style="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" min="30" max="30"/>
    <col width="9.140625" customWidth="1" style="1" min="31" max="16384"/>
  </cols>
  <sheetData>
    <row r="1" ht="45" customFormat="1" customHeight="1" s="299">
      <c r="A1" s="48" t="n"/>
      <c r="B1" s="48" t="n"/>
      <c r="C1" s="48" t="n"/>
      <c r="D1" s="318" t="inlineStr">
        <is>
          <t xml:space="preserve">  БЛАНК ЗАКАЗА </t>
        </is>
      </c>
      <c r="G1" s="14" t="inlineStr">
        <is>
          <t>ЗПФ</t>
        </is>
      </c>
      <c r="H1" s="318" t="inlineStr">
        <is>
          <t>на отгрузку продукции с ООО Трейд-Сервис с</t>
        </is>
      </c>
      <c r="P1" s="319" t="inlineStr">
        <is>
          <t>16.12.2023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299">
      <c r="A2" s="34" t="inlineStr">
        <is>
          <t>бланк создан</t>
        </is>
      </c>
      <c r="B2" s="35" t="inlineStr">
        <is>
          <t>13.12.2023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" t="n"/>
      <c r="P2" s="1" t="n"/>
      <c r="Q2" s="1" t="n"/>
      <c r="R2" s="1" t="n"/>
      <c r="S2" s="1" t="n"/>
      <c r="T2" s="1" t="n"/>
      <c r="U2" s="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29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" t="n"/>
      <c r="O3" s="1" t="n"/>
      <c r="P3" s="1" t="n"/>
      <c r="Q3" s="1" t="n"/>
      <c r="R3" s="1" t="n"/>
      <c r="S3" s="1" t="n"/>
      <c r="T3" s="1" t="n"/>
      <c r="U3" s="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29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299">
      <c r="A5" s="300" t="inlineStr">
        <is>
          <t xml:space="preserve">Ваш контактный телефон и имя: </t>
        </is>
      </c>
      <c r="B5" s="328" t="n"/>
      <c r="C5" s="329" t="n"/>
      <c r="D5" s="322" t="n"/>
      <c r="E5" s="330" t="n"/>
      <c r="F5" s="323" t="inlineStr">
        <is>
          <t>Комментарий к заказу:</t>
        </is>
      </c>
      <c r="G5" s="329" t="n"/>
      <c r="H5" s="322" t="n"/>
      <c r="I5" s="331" t="n"/>
      <c r="J5" s="331" t="n"/>
      <c r="K5" s="331" t="n"/>
      <c r="L5" s="330" t="n"/>
      <c r="N5" s="29" t="inlineStr">
        <is>
          <t>Дата загрузки</t>
        </is>
      </c>
      <c r="O5" s="332" t="n">
        <v>45277</v>
      </c>
      <c r="P5" s="333" t="n"/>
      <c r="R5" s="325" t="inlineStr">
        <is>
          <t>Способ доставки (доставка/самовывоз)</t>
        </is>
      </c>
      <c r="S5" s="334" t="n"/>
      <c r="T5" s="335" t="inlineStr">
        <is>
          <t>Самовывоз</t>
        </is>
      </c>
      <c r="U5" s="333" t="n"/>
      <c r="Z5" s="60" t="n"/>
      <c r="AA5" s="60" t="n"/>
      <c r="AB5" s="60" t="n"/>
    </row>
    <row r="6" ht="24" customFormat="1" customHeight="1" s="299">
      <c r="A6" s="300" t="inlineStr">
        <is>
          <t>Адрес доставки:</t>
        </is>
      </c>
      <c r="B6" s="328" t="n"/>
      <c r="C6" s="329" t="n"/>
      <c r="D6" s="301" t="inlineStr">
        <is>
          <t>КСК ТРЕЙД, ООО, Крым Респ, Симферополь г, Генерала Васильева ул, д. 44В, литера Ж, пом 5,</t>
        </is>
      </c>
      <c r="E6" s="336" t="n"/>
      <c r="F6" s="336" t="n"/>
      <c r="G6" s="336" t="n"/>
      <c r="H6" s="336" t="n"/>
      <c r="I6" s="336" t="n"/>
      <c r="J6" s="336" t="n"/>
      <c r="K6" s="336" t="n"/>
      <c r="L6" s="333" t="n"/>
      <c r="N6" s="29" t="inlineStr">
        <is>
          <t>День недели</t>
        </is>
      </c>
      <c r="O6" s="302">
        <f>IF(O5=0," ",CHOOSE(WEEKDAY(O5,2),"Понедельник","Вторник","Среда","Четверг","Пятница","Суббота","Воскресенье"))</f>
        <v/>
      </c>
      <c r="P6" s="337" t="n"/>
      <c r="R6" s="304" t="inlineStr">
        <is>
          <t>Наименование клиента</t>
        </is>
      </c>
      <c r="S6" s="334" t="n"/>
      <c r="T6" s="338" t="inlineStr">
        <is>
          <t>ОБЩЕСТВО С ОГРАНИЧЕННОЙ ОТВЕТСТВЕННОСТЬЮ "КСК ТРЕЙД"</t>
        </is>
      </c>
      <c r="U6" s="339" t="n"/>
      <c r="Z6" s="60" t="n"/>
      <c r="AA6" s="60" t="n"/>
      <c r="AB6" s="60" t="n"/>
    </row>
    <row r="7" hidden="1" ht="21.75" customFormat="1" customHeight="1" s="299">
      <c r="A7" s="65" t="n"/>
      <c r="B7" s="65" t="n"/>
      <c r="C7" s="65" t="n"/>
      <c r="D7" s="340">
        <f>IFERROR(VLOOKUP(DeliveryAddress,Table,3,0),1)</f>
        <v/>
      </c>
      <c r="E7" s="341" t="n"/>
      <c r="F7" s="341" t="n"/>
      <c r="G7" s="341" t="n"/>
      <c r="H7" s="341" t="n"/>
      <c r="I7" s="341" t="n"/>
      <c r="J7" s="341" t="n"/>
      <c r="K7" s="341" t="n"/>
      <c r="L7" s="342" t="n"/>
      <c r="N7" s="29" t="n"/>
      <c r="O7" s="49" t="n"/>
      <c r="P7" s="49" t="n"/>
      <c r="R7" s="1" t="n"/>
      <c r="S7" s="334" t="n"/>
      <c r="T7" s="343" t="n"/>
      <c r="U7" s="344" t="n"/>
      <c r="Z7" s="60" t="n"/>
      <c r="AA7" s="60" t="n"/>
      <c r="AB7" s="60" t="n"/>
    </row>
    <row r="8" ht="25.5" customFormat="1" customHeight="1" s="299">
      <c r="A8" s="314" t="inlineStr">
        <is>
          <t>Адрес сдачи груза:</t>
        </is>
      </c>
      <c r="B8" s="345" t="n"/>
      <c r="C8" s="346" t="n"/>
      <c r="D8" s="315" t="inlineStr">
        <is>
          <t>295051Российская Федерация, Крым Респ, Симферополь г, Генерала Васильева ул, д. 44В, литера Ж, пом 5,</t>
        </is>
      </c>
      <c r="E8" s="347" t="n"/>
      <c r="F8" s="347" t="n"/>
      <c r="G8" s="347" t="n"/>
      <c r="H8" s="347" t="n"/>
      <c r="I8" s="347" t="n"/>
      <c r="J8" s="347" t="n"/>
      <c r="K8" s="347" t="n"/>
      <c r="L8" s="348" t="n"/>
      <c r="N8" s="29" t="inlineStr">
        <is>
          <t>Время загрузки</t>
        </is>
      </c>
      <c r="O8" s="295" t="n">
        <v>0.3333333333333333</v>
      </c>
      <c r="P8" s="333" t="n"/>
      <c r="R8" s="1" t="n"/>
      <c r="S8" s="334" t="n"/>
      <c r="T8" s="343" t="n"/>
      <c r="U8" s="344" t="n"/>
      <c r="Z8" s="60" t="n"/>
      <c r="AA8" s="60" t="n"/>
      <c r="AB8" s="60" t="n"/>
    </row>
    <row r="9" ht="39.95" customFormat="1" customHeight="1" s="299">
      <c r="A9" s="29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92" t="inlineStr"/>
      <c r="E9" s="3" t="n"/>
      <c r="F9" s="29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1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32" t="n"/>
      <c r="P9" s="333" t="n"/>
      <c r="R9" s="1" t="n"/>
      <c r="S9" s="334" t="n"/>
      <c r="T9" s="349" t="n"/>
      <c r="U9" s="35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299">
      <c r="A10" s="29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92" t="n"/>
      <c r="E10" s="3" t="n"/>
      <c r="F10" s="29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94">
        <f>IFERROR(VLOOKUP($D$10,Proxy,2,FALSE),"")</f>
        <v/>
      </c>
      <c r="I10" s="1" t="n"/>
      <c r="J10" s="1" t="n"/>
      <c r="K10" s="1" t="n"/>
      <c r="L10" s="1" t="n"/>
      <c r="N10" s="31" t="inlineStr">
        <is>
          <t>Время доставки</t>
        </is>
      </c>
      <c r="O10" s="295" t="n"/>
      <c r="P10" s="333" t="n"/>
      <c r="S10" s="29" t="inlineStr">
        <is>
          <t>КОД Аксапты Клиента</t>
        </is>
      </c>
      <c r="T10" s="351" t="inlineStr">
        <is>
          <t>590943</t>
        </is>
      </c>
      <c r="U10" s="33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29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295" t="n"/>
      <c r="P11" s="333" t="n"/>
      <c r="S11" s="29" t="inlineStr">
        <is>
          <t>Тип заказа</t>
        </is>
      </c>
      <c r="T11" s="283" t="inlineStr">
        <is>
          <t>Основной заказ</t>
        </is>
      </c>
      <c r="U11" s="35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299">
      <c r="A12" s="282" t="inlineStr">
        <is>
          <t>Телефоны для заказов:8(919)022-63-02 E-mail: Zamorozka@abiproduct.ru, Телефон сотрудников склада: 8-980-75-76-203</t>
        </is>
      </c>
      <c r="B12" s="328" t="n"/>
      <c r="C12" s="328" t="n"/>
      <c r="D12" s="328" t="n"/>
      <c r="E12" s="328" t="n"/>
      <c r="F12" s="328" t="n"/>
      <c r="G12" s="328" t="n"/>
      <c r="H12" s="328" t="n"/>
      <c r="I12" s="328" t="n"/>
      <c r="J12" s="328" t="n"/>
      <c r="K12" s="328" t="n"/>
      <c r="L12" s="329" t="n"/>
      <c r="N12" s="29" t="inlineStr">
        <is>
          <t>Время доставки 3 машины</t>
        </is>
      </c>
      <c r="O12" s="298" t="n"/>
      <c r="P12" s="342" t="n"/>
      <c r="Q12" s="28" t="n"/>
      <c r="S12" s="29" t="inlineStr"/>
      <c r="T12" s="299" t="n"/>
      <c r="U12" s="1" t="n"/>
      <c r="Z12" s="60" t="n"/>
      <c r="AA12" s="60" t="n"/>
      <c r="AB12" s="60" t="n"/>
    </row>
    <row r="13" ht="23.25" customFormat="1" customHeight="1" s="299">
      <c r="A13" s="282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8" t="n"/>
      <c r="C13" s="328" t="n"/>
      <c r="D13" s="328" t="n"/>
      <c r="E13" s="328" t="n"/>
      <c r="F13" s="328" t="n"/>
      <c r="G13" s="328" t="n"/>
      <c r="H13" s="328" t="n"/>
      <c r="I13" s="328" t="n"/>
      <c r="J13" s="328" t="n"/>
      <c r="K13" s="328" t="n"/>
      <c r="L13" s="329" t="n"/>
      <c r="M13" s="31" t="n"/>
      <c r="N13" s="31" t="inlineStr">
        <is>
          <t>Время доставки 4 машины</t>
        </is>
      </c>
      <c r="O13" s="283" t="n"/>
      <c r="P13" s="35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299">
      <c r="A14" s="282" t="inlineStr">
        <is>
          <t>Телефон менеджера по логистике: 8 (919) 012-30-55 - по вопросам доставки продукции</t>
        </is>
      </c>
      <c r="B14" s="328" t="n"/>
      <c r="C14" s="328" t="n"/>
      <c r="D14" s="328" t="n"/>
      <c r="E14" s="328" t="n"/>
      <c r="F14" s="328" t="n"/>
      <c r="G14" s="328" t="n"/>
      <c r="H14" s="328" t="n"/>
      <c r="I14" s="328" t="n"/>
      <c r="J14" s="328" t="n"/>
      <c r="K14" s="328" t="n"/>
      <c r="L14" s="32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299">
      <c r="A15" s="284" t="inlineStr">
        <is>
          <t>Телефон по работе с претензиями/жалобами (WhatSapp): 8 (980) 757-69-93       E-mail: Claims@abiproduct.ru</t>
        </is>
      </c>
      <c r="B15" s="328" t="n"/>
      <c r="C15" s="328" t="n"/>
      <c r="D15" s="328" t="n"/>
      <c r="E15" s="328" t="n"/>
      <c r="F15" s="328" t="n"/>
      <c r="G15" s="328" t="n"/>
      <c r="H15" s="328" t="n"/>
      <c r="I15" s="328" t="n"/>
      <c r="J15" s="328" t="n"/>
      <c r="K15" s="328" t="n"/>
      <c r="L15" s="329" t="n"/>
      <c r="N15" s="286" t="inlineStr">
        <is>
          <t>Кликните на продукт, чтобы просмотреть изображение</t>
        </is>
      </c>
      <c r="V15" s="299" t="n"/>
      <c r="W15" s="299" t="n"/>
      <c r="X15" s="299" t="n"/>
      <c r="Y15" s="29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53" t="n"/>
      <c r="O16" s="353" t="n"/>
      <c r="P16" s="353" t="n"/>
      <c r="Q16" s="353" t="n"/>
      <c r="R16" s="35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70" t="inlineStr">
        <is>
          <t>Код единицы продаж</t>
        </is>
      </c>
      <c r="B17" s="270" t="inlineStr">
        <is>
          <t>Код продукта</t>
        </is>
      </c>
      <c r="C17" s="288" t="inlineStr">
        <is>
          <t>Номер варианта</t>
        </is>
      </c>
      <c r="D17" s="270" t="inlineStr">
        <is>
          <t xml:space="preserve">Штрих-код </t>
        </is>
      </c>
      <c r="E17" s="354" t="n"/>
      <c r="F17" s="270" t="inlineStr">
        <is>
          <t>Вес нетто штуки, кг</t>
        </is>
      </c>
      <c r="G17" s="270" t="inlineStr">
        <is>
          <t>Кол-во штук в коробе, шт</t>
        </is>
      </c>
      <c r="H17" s="270" t="inlineStr">
        <is>
          <t>Вес нетто короба, кг</t>
        </is>
      </c>
      <c r="I17" s="270" t="inlineStr">
        <is>
          <t>Вес брутто короба, кг</t>
        </is>
      </c>
      <c r="J17" s="270" t="inlineStr">
        <is>
          <t>Кол-во кор. на паллте, шт</t>
        </is>
      </c>
      <c r="K17" s="270" t="inlineStr">
        <is>
          <t>Коробок в слое</t>
        </is>
      </c>
      <c r="L17" s="270" t="inlineStr">
        <is>
          <t>Завод</t>
        </is>
      </c>
      <c r="M17" s="270" t="inlineStr">
        <is>
          <t>Срок годности, сут.</t>
        </is>
      </c>
      <c r="N17" s="270" t="inlineStr">
        <is>
          <t>Наименование</t>
        </is>
      </c>
      <c r="O17" s="355" t="n"/>
      <c r="P17" s="355" t="n"/>
      <c r="Q17" s="355" t="n"/>
      <c r="R17" s="354" t="n"/>
      <c r="S17" s="287" t="inlineStr">
        <is>
          <t>Доступно к отгрузке</t>
        </is>
      </c>
      <c r="T17" s="329" t="n"/>
      <c r="U17" s="270" t="inlineStr">
        <is>
          <t>Ед. изм.</t>
        </is>
      </c>
      <c r="V17" s="270" t="inlineStr">
        <is>
          <t>Заказ</t>
        </is>
      </c>
      <c r="W17" s="271" t="inlineStr">
        <is>
          <t>Заказ с округлением до короба</t>
        </is>
      </c>
      <c r="X17" s="270" t="inlineStr">
        <is>
          <t>Объём заказа, м3</t>
        </is>
      </c>
      <c r="Y17" s="273" t="inlineStr">
        <is>
          <t>Примечание по продуктку</t>
        </is>
      </c>
      <c r="Z17" s="273" t="inlineStr">
        <is>
          <t>Признак "НОВИНКА"</t>
        </is>
      </c>
      <c r="AA17" s="273" t="inlineStr">
        <is>
          <t>Для формул</t>
        </is>
      </c>
      <c r="AB17" s="356" t="n"/>
      <c r="AC17" s="357" t="n"/>
      <c r="AD17" s="280" t="n"/>
      <c r="BA17" s="281" t="inlineStr">
        <is>
          <t>Вид продукции</t>
        </is>
      </c>
    </row>
    <row r="18" ht="14.25" customHeight="1">
      <c r="A18" s="358" t="n"/>
      <c r="B18" s="358" t="n"/>
      <c r="C18" s="358" t="n"/>
      <c r="D18" s="359" t="n"/>
      <c r="E18" s="360" t="n"/>
      <c r="F18" s="358" t="n"/>
      <c r="G18" s="358" t="n"/>
      <c r="H18" s="358" t="n"/>
      <c r="I18" s="358" t="n"/>
      <c r="J18" s="358" t="n"/>
      <c r="K18" s="358" t="n"/>
      <c r="L18" s="358" t="n"/>
      <c r="M18" s="358" t="n"/>
      <c r="N18" s="359" t="n"/>
      <c r="O18" s="361" t="n"/>
      <c r="P18" s="361" t="n"/>
      <c r="Q18" s="361" t="n"/>
      <c r="R18" s="360" t="n"/>
      <c r="S18" s="287" t="inlineStr">
        <is>
          <t>начиная с</t>
        </is>
      </c>
      <c r="T18" s="287" t="inlineStr">
        <is>
          <t>до</t>
        </is>
      </c>
      <c r="U18" s="358" t="n"/>
      <c r="V18" s="358" t="n"/>
      <c r="W18" s="362" t="n"/>
      <c r="X18" s="358" t="n"/>
      <c r="Y18" s="363" t="n"/>
      <c r="Z18" s="363" t="n"/>
      <c r="AA18" s="364" t="n"/>
      <c r="AB18" s="365" t="n"/>
      <c r="AC18" s="366" t="n"/>
      <c r="AD18" s="367" t="n"/>
      <c r="BA18" s="1" t="n"/>
    </row>
    <row r="19" ht="27.75" customHeight="1">
      <c r="A19" s="196" t="inlineStr">
        <is>
          <t>Ядрена копоть</t>
        </is>
      </c>
      <c r="B19" s="368" t="n"/>
      <c r="C19" s="368" t="n"/>
      <c r="D19" s="368" t="n"/>
      <c r="E19" s="368" t="n"/>
      <c r="F19" s="368" t="n"/>
      <c r="G19" s="368" t="n"/>
      <c r="H19" s="368" t="n"/>
      <c r="I19" s="368" t="n"/>
      <c r="J19" s="368" t="n"/>
      <c r="K19" s="368" t="n"/>
      <c r="L19" s="368" t="n"/>
      <c r="M19" s="368" t="n"/>
      <c r="N19" s="368" t="n"/>
      <c r="O19" s="368" t="n"/>
      <c r="P19" s="368" t="n"/>
      <c r="Q19" s="368" t="n"/>
      <c r="R19" s="368" t="n"/>
      <c r="S19" s="368" t="n"/>
      <c r="T19" s="368" t="n"/>
      <c r="U19" s="368" t="n"/>
      <c r="V19" s="368" t="n"/>
      <c r="W19" s="368" t="n"/>
      <c r="X19" s="368" t="n"/>
      <c r="Y19" s="55" t="n"/>
      <c r="Z19" s="55" t="n"/>
    </row>
    <row r="20" ht="16.5" customHeight="1">
      <c r="A20" s="197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97" t="n"/>
      <c r="Z20" s="197" t="n"/>
    </row>
    <row r="21" ht="14.25" customHeight="1">
      <c r="A21" s="186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86" t="n"/>
      <c r="Z21" s="186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67" t="n">
        <v>4607111035752</v>
      </c>
      <c r="E22" s="337" t="n"/>
      <c r="F22" s="369" t="n">
        <v>0.43</v>
      </c>
      <c r="G22" s="38" t="n">
        <v>16</v>
      </c>
      <c r="H22" s="369" t="n">
        <v>6.88</v>
      </c>
      <c r="I22" s="369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90</v>
      </c>
      <c r="N22" s="370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O22" s="371" t="n"/>
      <c r="P22" s="371" t="n"/>
      <c r="Q22" s="371" t="n"/>
      <c r="R22" s="337" t="n"/>
      <c r="S22" s="40" t="inlineStr"/>
      <c r="T22" s="40" t="inlineStr"/>
      <c r="U22" s="41" t="inlineStr">
        <is>
          <t>кор</t>
        </is>
      </c>
      <c r="V22" s="372" t="n">
        <v>0</v>
      </c>
      <c r="W22" s="373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176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374" t="n"/>
      <c r="N23" s="375" t="inlineStr">
        <is>
          <t>Итого</t>
        </is>
      </c>
      <c r="O23" s="345" t="n"/>
      <c r="P23" s="345" t="n"/>
      <c r="Q23" s="345" t="n"/>
      <c r="R23" s="345" t="n"/>
      <c r="S23" s="345" t="n"/>
      <c r="T23" s="346" t="n"/>
      <c r="U23" s="43" t="inlineStr">
        <is>
          <t>кор</t>
        </is>
      </c>
      <c r="V23" s="376">
        <f>IFERROR(SUM(V22:V22),"0")</f>
        <v/>
      </c>
      <c r="W23" s="376">
        <f>IFERROR(SUM(W22:W22),"0")</f>
        <v/>
      </c>
      <c r="X23" s="376">
        <f>IFERROR(IF(X22="",0,X22),"0")</f>
        <v/>
      </c>
      <c r="Y23" s="377" t="n"/>
      <c r="Z23" s="377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374" t="n"/>
      <c r="N24" s="375" t="inlineStr">
        <is>
          <t>Итого</t>
        </is>
      </c>
      <c r="O24" s="345" t="n"/>
      <c r="P24" s="345" t="n"/>
      <c r="Q24" s="345" t="n"/>
      <c r="R24" s="345" t="n"/>
      <c r="S24" s="345" t="n"/>
      <c r="T24" s="346" t="n"/>
      <c r="U24" s="43" t="inlineStr">
        <is>
          <t>кг</t>
        </is>
      </c>
      <c r="V24" s="376">
        <f>IFERROR(SUMPRODUCT(V22:V22*H22:H22),"0")</f>
        <v/>
      </c>
      <c r="W24" s="376">
        <f>IFERROR(SUMPRODUCT(W22:W22*H22:H22),"0")</f>
        <v/>
      </c>
      <c r="X24" s="43" t="n"/>
      <c r="Y24" s="377" t="n"/>
      <c r="Z24" s="377" t="n"/>
    </row>
    <row r="25" ht="27.75" customHeight="1">
      <c r="A25" s="196" t="inlineStr">
        <is>
          <t>Горячая штучка</t>
        </is>
      </c>
      <c r="B25" s="368" t="n"/>
      <c r="C25" s="368" t="n"/>
      <c r="D25" s="368" t="n"/>
      <c r="E25" s="368" t="n"/>
      <c r="F25" s="368" t="n"/>
      <c r="G25" s="368" t="n"/>
      <c r="H25" s="368" t="n"/>
      <c r="I25" s="368" t="n"/>
      <c r="J25" s="368" t="n"/>
      <c r="K25" s="368" t="n"/>
      <c r="L25" s="368" t="n"/>
      <c r="M25" s="368" t="n"/>
      <c r="N25" s="368" t="n"/>
      <c r="O25" s="368" t="n"/>
      <c r="P25" s="368" t="n"/>
      <c r="Q25" s="368" t="n"/>
      <c r="R25" s="368" t="n"/>
      <c r="S25" s="368" t="n"/>
      <c r="T25" s="368" t="n"/>
      <c r="U25" s="368" t="n"/>
      <c r="V25" s="368" t="n"/>
      <c r="W25" s="368" t="n"/>
      <c r="X25" s="368" t="n"/>
      <c r="Y25" s="55" t="n"/>
      <c r="Z25" s="55" t="n"/>
    </row>
    <row r="26" ht="16.5" customHeight="1">
      <c r="A26" s="197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97" t="n"/>
      <c r="Z26" s="197" t="n"/>
    </row>
    <row r="27" ht="14.25" customHeight="1">
      <c r="A27" s="186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86" t="n"/>
      <c r="Z27" s="186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67" t="n">
        <v>4607111036520</v>
      </c>
      <c r="E28" s="337" t="n"/>
      <c r="F28" s="369" t="n">
        <v>0.25</v>
      </c>
      <c r="G28" s="38" t="n">
        <v>6</v>
      </c>
      <c r="H28" s="369" t="n">
        <v>1.5</v>
      </c>
      <c r="I28" s="369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78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71" t="n"/>
      <c r="P28" s="371" t="n"/>
      <c r="Q28" s="371" t="n"/>
      <c r="R28" s="337" t="n"/>
      <c r="S28" s="40" t="inlineStr"/>
      <c r="T28" s="40" t="inlineStr"/>
      <c r="U28" s="41" t="inlineStr">
        <is>
          <t>кор</t>
        </is>
      </c>
      <c r="V28" s="372" t="n">
        <v>0</v>
      </c>
      <c r="W28" s="373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67" t="n">
        <v>4607111036605</v>
      </c>
      <c r="E29" s="337" t="n"/>
      <c r="F29" s="369" t="n">
        <v>0.25</v>
      </c>
      <c r="G29" s="38" t="n">
        <v>6</v>
      </c>
      <c r="H29" s="369" t="n">
        <v>1.5</v>
      </c>
      <c r="I29" s="369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79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71" t="n"/>
      <c r="P29" s="371" t="n"/>
      <c r="Q29" s="371" t="n"/>
      <c r="R29" s="337" t="n"/>
      <c r="S29" s="40" t="inlineStr"/>
      <c r="T29" s="40" t="inlineStr"/>
      <c r="U29" s="41" t="inlineStr">
        <is>
          <t>кор</t>
        </is>
      </c>
      <c r="V29" s="372" t="n">
        <v>0</v>
      </c>
      <c r="W29" s="373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67" t="n">
        <v>4607111036537</v>
      </c>
      <c r="E30" s="337" t="n"/>
      <c r="F30" s="369" t="n">
        <v>0.25</v>
      </c>
      <c r="G30" s="38" t="n">
        <v>6</v>
      </c>
      <c r="H30" s="369" t="n">
        <v>1.5</v>
      </c>
      <c r="I30" s="369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80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71" t="n"/>
      <c r="P30" s="371" t="n"/>
      <c r="Q30" s="371" t="n"/>
      <c r="R30" s="337" t="n"/>
      <c r="S30" s="40" t="inlineStr"/>
      <c r="T30" s="40" t="inlineStr"/>
      <c r="U30" s="41" t="inlineStr">
        <is>
          <t>кор</t>
        </is>
      </c>
      <c r="V30" s="372" t="n">
        <v>120</v>
      </c>
      <c r="W30" s="373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67" t="n">
        <v>4607111036599</v>
      </c>
      <c r="E31" s="337" t="n"/>
      <c r="F31" s="369" t="n">
        <v>0.25</v>
      </c>
      <c r="G31" s="38" t="n">
        <v>6</v>
      </c>
      <c r="H31" s="369" t="n">
        <v>1.5</v>
      </c>
      <c r="I31" s="369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81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71" t="n"/>
      <c r="P31" s="371" t="n"/>
      <c r="Q31" s="371" t="n"/>
      <c r="R31" s="337" t="n"/>
      <c r="S31" s="40" t="inlineStr"/>
      <c r="T31" s="40" t="inlineStr"/>
      <c r="U31" s="41" t="inlineStr">
        <is>
          <t>кор</t>
        </is>
      </c>
      <c r="V31" s="372" t="n">
        <v>0</v>
      </c>
      <c r="W31" s="373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176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374" t="n"/>
      <c r="N32" s="375" t="inlineStr">
        <is>
          <t>Итого</t>
        </is>
      </c>
      <c r="O32" s="345" t="n"/>
      <c r="P32" s="345" t="n"/>
      <c r="Q32" s="345" t="n"/>
      <c r="R32" s="345" t="n"/>
      <c r="S32" s="345" t="n"/>
      <c r="T32" s="346" t="n"/>
      <c r="U32" s="43" t="inlineStr">
        <is>
          <t>кор</t>
        </is>
      </c>
      <c r="V32" s="376">
        <f>IFERROR(SUM(V28:V31),"0")</f>
        <v/>
      </c>
      <c r="W32" s="376">
        <f>IFERROR(SUM(W28:W31),"0")</f>
        <v/>
      </c>
      <c r="X32" s="376">
        <f>IFERROR(IF(X28="",0,X28),"0")+IFERROR(IF(X29="",0,X29),"0")+IFERROR(IF(X30="",0,X30),"0")+IFERROR(IF(X31="",0,X31),"0")</f>
        <v/>
      </c>
      <c r="Y32" s="377" t="n"/>
      <c r="Z32" s="377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374" t="n"/>
      <c r="N33" s="375" t="inlineStr">
        <is>
          <t>Итого</t>
        </is>
      </c>
      <c r="O33" s="345" t="n"/>
      <c r="P33" s="345" t="n"/>
      <c r="Q33" s="345" t="n"/>
      <c r="R33" s="345" t="n"/>
      <c r="S33" s="345" t="n"/>
      <c r="T33" s="346" t="n"/>
      <c r="U33" s="43" t="inlineStr">
        <is>
          <t>кг</t>
        </is>
      </c>
      <c r="V33" s="376">
        <f>IFERROR(SUMPRODUCT(V28:V31*H28:H31),"0")</f>
        <v/>
      </c>
      <c r="W33" s="376">
        <f>IFERROR(SUMPRODUCT(W28:W31*H28:H31),"0")</f>
        <v/>
      </c>
      <c r="X33" s="43" t="n"/>
      <c r="Y33" s="377" t="n"/>
      <c r="Z33" s="377" t="n"/>
    </row>
    <row r="34" ht="16.5" customHeight="1">
      <c r="A34" s="197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97" t="n"/>
      <c r="Z34" s="197" t="n"/>
    </row>
    <row r="35" ht="14.25" customHeight="1">
      <c r="A35" s="186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86" t="n"/>
      <c r="Z35" s="186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67" t="n">
        <v>4607111036285</v>
      </c>
      <c r="E36" s="337" t="n"/>
      <c r="F36" s="369" t="n">
        <v>0.75</v>
      </c>
      <c r="G36" s="38" t="n">
        <v>8</v>
      </c>
      <c r="H36" s="369" t="n">
        <v>6</v>
      </c>
      <c r="I36" s="369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82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71" t="n"/>
      <c r="P36" s="371" t="n"/>
      <c r="Q36" s="371" t="n"/>
      <c r="R36" s="337" t="n"/>
      <c r="S36" s="40" t="inlineStr"/>
      <c r="T36" s="40" t="inlineStr"/>
      <c r="U36" s="41" t="inlineStr">
        <is>
          <t>кор</t>
        </is>
      </c>
      <c r="V36" s="372" t="n">
        <v>0</v>
      </c>
      <c r="W36" s="373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67" t="n">
        <v>4607111036308</v>
      </c>
      <c r="E37" s="337" t="n"/>
      <c r="F37" s="369" t="n">
        <v>0.75</v>
      </c>
      <c r="G37" s="38" t="n">
        <v>8</v>
      </c>
      <c r="H37" s="369" t="n">
        <v>6</v>
      </c>
      <c r="I37" s="369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83" t="inlineStr">
        <is>
          <t>Пельмени Grandmeni с говядиной в сливочном соусе Grandmeni 0,75 Сфера Горячая штучка</t>
        </is>
      </c>
      <c r="O37" s="371" t="n"/>
      <c r="P37" s="371" t="n"/>
      <c r="Q37" s="371" t="n"/>
      <c r="R37" s="337" t="n"/>
      <c r="S37" s="40" t="inlineStr"/>
      <c r="T37" s="40" t="inlineStr"/>
      <c r="U37" s="41" t="inlineStr">
        <is>
          <t>кор</t>
        </is>
      </c>
      <c r="V37" s="372" t="n">
        <v>0</v>
      </c>
      <c r="W37" s="373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67" t="n">
        <v>4607111036315</v>
      </c>
      <c r="E38" s="337" t="n"/>
      <c r="F38" s="369" t="n">
        <v>0.75</v>
      </c>
      <c r="G38" s="38" t="n">
        <v>8</v>
      </c>
      <c r="H38" s="369" t="n">
        <v>6</v>
      </c>
      <c r="I38" s="369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84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71" t="n"/>
      <c r="P38" s="371" t="n"/>
      <c r="Q38" s="371" t="n"/>
      <c r="R38" s="337" t="n"/>
      <c r="S38" s="40" t="inlineStr"/>
      <c r="T38" s="40" t="inlineStr"/>
      <c r="U38" s="41" t="inlineStr">
        <is>
          <t>кор</t>
        </is>
      </c>
      <c r="V38" s="372" t="n">
        <v>0</v>
      </c>
      <c r="W38" s="373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67" t="n">
        <v>4607111036292</v>
      </c>
      <c r="E39" s="337" t="n"/>
      <c r="F39" s="369" t="n">
        <v>0.75</v>
      </c>
      <c r="G39" s="38" t="n">
        <v>8</v>
      </c>
      <c r="H39" s="369" t="n">
        <v>6</v>
      </c>
      <c r="I39" s="369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85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71" t="n"/>
      <c r="P39" s="371" t="n"/>
      <c r="Q39" s="371" t="n"/>
      <c r="R39" s="337" t="n"/>
      <c r="S39" s="40" t="inlineStr"/>
      <c r="T39" s="40" t="inlineStr"/>
      <c r="U39" s="41" t="inlineStr">
        <is>
          <t>кор</t>
        </is>
      </c>
      <c r="V39" s="372" t="n">
        <v>15</v>
      </c>
      <c r="W39" s="373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176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374" t="n"/>
      <c r="N40" s="375" t="inlineStr">
        <is>
          <t>Итого</t>
        </is>
      </c>
      <c r="O40" s="345" t="n"/>
      <c r="P40" s="345" t="n"/>
      <c r="Q40" s="345" t="n"/>
      <c r="R40" s="345" t="n"/>
      <c r="S40" s="345" t="n"/>
      <c r="T40" s="346" t="n"/>
      <c r="U40" s="43" t="inlineStr">
        <is>
          <t>кор</t>
        </is>
      </c>
      <c r="V40" s="376">
        <f>IFERROR(SUM(V36:V39),"0")</f>
        <v/>
      </c>
      <c r="W40" s="376">
        <f>IFERROR(SUM(W36:W39),"0")</f>
        <v/>
      </c>
      <c r="X40" s="376">
        <f>IFERROR(IF(X36="",0,X36),"0")+IFERROR(IF(X37="",0,X37),"0")+IFERROR(IF(X38="",0,X38),"0")+IFERROR(IF(X39="",0,X39),"0")</f>
        <v/>
      </c>
      <c r="Y40" s="377" t="n"/>
      <c r="Z40" s="377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374" t="n"/>
      <c r="N41" s="375" t="inlineStr">
        <is>
          <t>Итого</t>
        </is>
      </c>
      <c r="O41" s="345" t="n"/>
      <c r="P41" s="345" t="n"/>
      <c r="Q41" s="345" t="n"/>
      <c r="R41" s="345" t="n"/>
      <c r="S41" s="345" t="n"/>
      <c r="T41" s="346" t="n"/>
      <c r="U41" s="43" t="inlineStr">
        <is>
          <t>кг</t>
        </is>
      </c>
      <c r="V41" s="376">
        <f>IFERROR(SUMPRODUCT(V36:V39*H36:H39),"0")</f>
        <v/>
      </c>
      <c r="W41" s="376">
        <f>IFERROR(SUMPRODUCT(W36:W39*H36:H39),"0")</f>
        <v/>
      </c>
      <c r="X41" s="43" t="n"/>
      <c r="Y41" s="377" t="n"/>
      <c r="Z41" s="377" t="n"/>
    </row>
    <row r="42" ht="16.5" customHeight="1">
      <c r="A42" s="197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97" t="n"/>
      <c r="Z42" s="197" t="n"/>
    </row>
    <row r="43" ht="14.25" customHeight="1">
      <c r="A43" s="186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86" t="n"/>
      <c r="Z43" s="186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67" t="n">
        <v>4607111037053</v>
      </c>
      <c r="E44" s="337" t="n"/>
      <c r="F44" s="369" t="n">
        <v>0.2</v>
      </c>
      <c r="G44" s="38" t="n">
        <v>6</v>
      </c>
      <c r="H44" s="369" t="n">
        <v>1.2</v>
      </c>
      <c r="I44" s="369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86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O44" s="371" t="n"/>
      <c r="P44" s="371" t="n"/>
      <c r="Q44" s="371" t="n"/>
      <c r="R44" s="337" t="n"/>
      <c r="S44" s="40" t="inlineStr"/>
      <c r="T44" s="40" t="inlineStr"/>
      <c r="U44" s="41" t="inlineStr">
        <is>
          <t>кор</t>
        </is>
      </c>
      <c r="V44" s="372" t="n">
        <v>5</v>
      </c>
      <c r="W44" s="373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SU002915</t>
        </is>
      </c>
      <c r="B45" s="64" t="inlineStr">
        <is>
          <t>P003341</t>
        </is>
      </c>
      <c r="C45" s="37" t="n">
        <v>4301190023</v>
      </c>
      <c r="D45" s="167" t="n">
        <v>4607111037060</v>
      </c>
      <c r="E45" s="337" t="n"/>
      <c r="F45" s="369" t="n">
        <v>0.2</v>
      </c>
      <c r="G45" s="38" t="n">
        <v>6</v>
      </c>
      <c r="H45" s="369" t="n">
        <v>1.2</v>
      </c>
      <c r="I45" s="369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87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/>
      </c>
      <c r="O45" s="371" t="n"/>
      <c r="P45" s="371" t="n"/>
      <c r="Q45" s="371" t="n"/>
      <c r="R45" s="337" t="n"/>
      <c r="S45" s="40" t="inlineStr"/>
      <c r="T45" s="40" t="inlineStr"/>
      <c r="U45" s="41" t="inlineStr">
        <is>
          <t>кор</t>
        </is>
      </c>
      <c r="V45" s="372" t="n">
        <v>10</v>
      </c>
      <c r="W45" s="373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176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374" t="n"/>
      <c r="N46" s="375" t="inlineStr">
        <is>
          <t>Итого</t>
        </is>
      </c>
      <c r="O46" s="345" t="n"/>
      <c r="P46" s="345" t="n"/>
      <c r="Q46" s="345" t="n"/>
      <c r="R46" s="345" t="n"/>
      <c r="S46" s="345" t="n"/>
      <c r="T46" s="346" t="n"/>
      <c r="U46" s="43" t="inlineStr">
        <is>
          <t>кор</t>
        </is>
      </c>
      <c r="V46" s="376">
        <f>IFERROR(SUM(V44:V45),"0")</f>
        <v/>
      </c>
      <c r="W46" s="376">
        <f>IFERROR(SUM(W44:W45),"0")</f>
        <v/>
      </c>
      <c r="X46" s="376">
        <f>IFERROR(IF(X44="",0,X44),"0")+IFERROR(IF(X45="",0,X45),"0")</f>
        <v/>
      </c>
      <c r="Y46" s="377" t="n"/>
      <c r="Z46" s="377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374" t="n"/>
      <c r="N47" s="375" t="inlineStr">
        <is>
          <t>Итого</t>
        </is>
      </c>
      <c r="O47" s="345" t="n"/>
      <c r="P47" s="345" t="n"/>
      <c r="Q47" s="345" t="n"/>
      <c r="R47" s="345" t="n"/>
      <c r="S47" s="345" t="n"/>
      <c r="T47" s="346" t="n"/>
      <c r="U47" s="43" t="inlineStr">
        <is>
          <t>кг</t>
        </is>
      </c>
      <c r="V47" s="376">
        <f>IFERROR(SUMPRODUCT(V44:V45*H44:H45),"0")</f>
        <v/>
      </c>
      <c r="W47" s="376">
        <f>IFERROR(SUMPRODUCT(W44:W45*H44:H45),"0")</f>
        <v/>
      </c>
      <c r="X47" s="43" t="n"/>
      <c r="Y47" s="377" t="n"/>
      <c r="Z47" s="377" t="n"/>
    </row>
    <row r="48" ht="16.5" customHeight="1">
      <c r="A48" s="197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97" t="n"/>
      <c r="Z48" s="197" t="n"/>
    </row>
    <row r="49" ht="14.25" customHeight="1">
      <c r="A49" s="186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86" t="n"/>
      <c r="Z49" s="186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67" t="n">
        <v>4607111037190</v>
      </c>
      <c r="E50" s="337" t="n"/>
      <c r="F50" s="369" t="n">
        <v>0.43</v>
      </c>
      <c r="G50" s="38" t="n">
        <v>16</v>
      </c>
      <c r="H50" s="369" t="n">
        <v>6.88</v>
      </c>
      <c r="I50" s="369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150</v>
      </c>
      <c r="N50" s="388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O50" s="371" t="n"/>
      <c r="P50" s="371" t="n"/>
      <c r="Q50" s="371" t="n"/>
      <c r="R50" s="337" t="n"/>
      <c r="S50" s="40" t="inlineStr"/>
      <c r="T50" s="40" t="inlineStr"/>
      <c r="U50" s="41" t="inlineStr">
        <is>
          <t>кор</t>
        </is>
      </c>
      <c r="V50" s="372" t="n">
        <v>5</v>
      </c>
      <c r="W50" s="373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67" t="n">
        <v>4607111037183</v>
      </c>
      <c r="E51" s="337" t="n"/>
      <c r="F51" s="369" t="n">
        <v>0.9</v>
      </c>
      <c r="G51" s="38" t="n">
        <v>8</v>
      </c>
      <c r="H51" s="369" t="n">
        <v>7.2</v>
      </c>
      <c r="I51" s="369" t="n">
        <v>7.486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180</v>
      </c>
      <c r="N51" s="389" t="inlineStr">
        <is>
          <t>Пельмени «Бигбули #МЕГАВКУСИЩЕ с сочной грудинкой» 0,9 сфера ТМ «Горячая штучка»</t>
        </is>
      </c>
      <c r="O51" s="371" t="n"/>
      <c r="P51" s="371" t="n"/>
      <c r="Q51" s="371" t="n"/>
      <c r="R51" s="337" t="n"/>
      <c r="S51" s="40" t="inlineStr"/>
      <c r="T51" s="40" t="inlineStr"/>
      <c r="U51" s="41" t="inlineStr">
        <is>
          <t>кор</t>
        </is>
      </c>
      <c r="V51" s="372" t="n">
        <v>15</v>
      </c>
      <c r="W51" s="373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P003680</t>
        </is>
      </c>
      <c r="C52" s="37" t="n">
        <v>4301070970</v>
      </c>
      <c r="D52" s="167" t="n">
        <v>4607111037091</v>
      </c>
      <c r="E52" s="337" t="n"/>
      <c r="F52" s="369" t="n">
        <v>0.43</v>
      </c>
      <c r="G52" s="38" t="n">
        <v>16</v>
      </c>
      <c r="H52" s="369" t="n">
        <v>6.88</v>
      </c>
      <c r="I52" s="369" t="n">
        <v>7.11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390" t="inlineStr">
        <is>
          <t>Пельмени «Бигбули #МЕГАМАСЛИЩЕ со сливочным маслом» 0,43 сфера ТМ «Горячая штучка»</t>
        </is>
      </c>
      <c r="O52" s="371" t="n"/>
      <c r="P52" s="371" t="n"/>
      <c r="Q52" s="371" t="n"/>
      <c r="R52" s="337" t="n"/>
      <c r="S52" s="40" t="inlineStr"/>
      <c r="T52" s="40" t="inlineStr"/>
      <c r="U52" s="41" t="inlineStr">
        <is>
          <t>кор</t>
        </is>
      </c>
      <c r="V52" s="372" t="n">
        <v>25</v>
      </c>
      <c r="W52" s="373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P003681</t>
        </is>
      </c>
      <c r="C53" s="37" t="n">
        <v>4301070971</v>
      </c>
      <c r="D53" s="167" t="n">
        <v>4607111036902</v>
      </c>
      <c r="E53" s="337" t="n"/>
      <c r="F53" s="369" t="n">
        <v>0.9</v>
      </c>
      <c r="G53" s="38" t="n">
        <v>8</v>
      </c>
      <c r="H53" s="369" t="n">
        <v>7.2</v>
      </c>
      <c r="I53" s="369" t="n">
        <v>7.43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180</v>
      </c>
      <c r="N53" s="391" t="inlineStr">
        <is>
          <t>Пельмени «Бигбули #МЕГАМАСЛИЩЕ со сливочным маслом» ф/в 0,9 ТМ «Горячая штучка»</t>
        </is>
      </c>
      <c r="O53" s="371" t="n"/>
      <c r="P53" s="371" t="n"/>
      <c r="Q53" s="371" t="n"/>
      <c r="R53" s="337" t="n"/>
      <c r="S53" s="40" t="inlineStr"/>
      <c r="T53" s="40" t="inlineStr"/>
      <c r="U53" s="41" t="inlineStr">
        <is>
          <t>кор</t>
        </is>
      </c>
      <c r="V53" s="372" t="n">
        <v>0</v>
      </c>
      <c r="W53" s="373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P003679</t>
        </is>
      </c>
      <c r="C54" s="37" t="n">
        <v>4301070969</v>
      </c>
      <c r="D54" s="167" t="n">
        <v>4607111036858</v>
      </c>
      <c r="E54" s="337" t="n"/>
      <c r="F54" s="369" t="n">
        <v>0.43</v>
      </c>
      <c r="G54" s="38" t="n">
        <v>16</v>
      </c>
      <c r="H54" s="369" t="n">
        <v>6.88</v>
      </c>
      <c r="I54" s="369" t="n">
        <v>7.1996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392" t="inlineStr">
        <is>
          <t>Пельмени «Бигбули с мясом» 0,43 Сфера ТМ «Горячая штучка»</t>
        </is>
      </c>
      <c r="O54" s="371" t="n"/>
      <c r="P54" s="371" t="n"/>
      <c r="Q54" s="371" t="n"/>
      <c r="R54" s="337" t="n"/>
      <c r="S54" s="40" t="inlineStr"/>
      <c r="T54" s="40" t="inlineStr"/>
      <c r="U54" s="41" t="inlineStr">
        <is>
          <t>кор</t>
        </is>
      </c>
      <c r="V54" s="372" t="n">
        <v>0</v>
      </c>
      <c r="W54" s="373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P003678</t>
        </is>
      </c>
      <c r="C55" s="37" t="n">
        <v>4301070968</v>
      </c>
      <c r="D55" s="167" t="n">
        <v>4607111036889</v>
      </c>
      <c r="E55" s="337" t="n"/>
      <c r="F55" s="369" t="n">
        <v>0.9</v>
      </c>
      <c r="G55" s="38" t="n">
        <v>8</v>
      </c>
      <c r="H55" s="369" t="n">
        <v>7.2</v>
      </c>
      <c r="I55" s="369" t="n">
        <v>7.486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393" t="inlineStr">
        <is>
          <t>Пельмени «Бигбули с мясом» 0,9 Сфера ТМ «Горячая штучка»</t>
        </is>
      </c>
      <c r="O55" s="371" t="n"/>
      <c r="P55" s="371" t="n"/>
      <c r="Q55" s="371" t="n"/>
      <c r="R55" s="337" t="n"/>
      <c r="S55" s="40" t="inlineStr"/>
      <c r="T55" s="40" t="inlineStr"/>
      <c r="U55" s="41" t="inlineStr">
        <is>
          <t>кор</t>
        </is>
      </c>
      <c r="V55" s="372" t="n">
        <v>0</v>
      </c>
      <c r="W55" s="373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>
      <c r="A56" s="176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374" t="n"/>
      <c r="N56" s="375" t="inlineStr">
        <is>
          <t>Итого</t>
        </is>
      </c>
      <c r="O56" s="345" t="n"/>
      <c r="P56" s="345" t="n"/>
      <c r="Q56" s="345" t="n"/>
      <c r="R56" s="345" t="n"/>
      <c r="S56" s="345" t="n"/>
      <c r="T56" s="346" t="n"/>
      <c r="U56" s="43" t="inlineStr">
        <is>
          <t>кор</t>
        </is>
      </c>
      <c r="V56" s="376">
        <f>IFERROR(SUM(V50:V55),"0")</f>
        <v/>
      </c>
      <c r="W56" s="376">
        <f>IFERROR(SUM(W50:W55),"0")</f>
        <v/>
      </c>
      <c r="X56" s="376">
        <f>IFERROR(IF(X50="",0,X50),"0")+IFERROR(IF(X51="",0,X51),"0")+IFERROR(IF(X52="",0,X52),"0")+IFERROR(IF(X53="",0,X53),"0")+IFERROR(IF(X54="",0,X54),"0")+IFERROR(IF(X55="",0,X55),"0")</f>
        <v/>
      </c>
      <c r="Y56" s="377" t="n"/>
      <c r="Z56" s="377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374" t="n"/>
      <c r="N57" s="375" t="inlineStr">
        <is>
          <t>Итого</t>
        </is>
      </c>
      <c r="O57" s="345" t="n"/>
      <c r="P57" s="345" t="n"/>
      <c r="Q57" s="345" t="n"/>
      <c r="R57" s="345" t="n"/>
      <c r="S57" s="345" t="n"/>
      <c r="T57" s="346" t="n"/>
      <c r="U57" s="43" t="inlineStr">
        <is>
          <t>кг</t>
        </is>
      </c>
      <c r="V57" s="376">
        <f>IFERROR(SUMPRODUCT(V50:V55*H50:H55),"0")</f>
        <v/>
      </c>
      <c r="W57" s="376">
        <f>IFERROR(SUMPRODUCT(W50:W55*H50:H55),"0")</f>
        <v/>
      </c>
      <c r="X57" s="43" t="n"/>
      <c r="Y57" s="377" t="n"/>
      <c r="Z57" s="377" t="n"/>
    </row>
    <row r="58" ht="16.5" customHeight="1">
      <c r="A58" s="197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97" t="n"/>
      <c r="Z58" s="197" t="n"/>
    </row>
    <row r="59" ht="14.25" customHeight="1">
      <c r="A59" s="186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86" t="n"/>
      <c r="Z59" s="186" t="n"/>
    </row>
    <row r="60" ht="27" customHeight="1">
      <c r="A60" s="64" t="inlineStr">
        <is>
          <t>SU002798</t>
        </is>
      </c>
      <c r="B60" s="64" t="inlineStr">
        <is>
          <t>P003687</t>
        </is>
      </c>
      <c r="C60" s="37" t="n">
        <v>4301070977</v>
      </c>
      <c r="D60" s="167" t="n">
        <v>4607111037411</v>
      </c>
      <c r="E60" s="337" t="n"/>
      <c r="F60" s="369" t="n">
        <v>2.7</v>
      </c>
      <c r="G60" s="38" t="n">
        <v>1</v>
      </c>
      <c r="H60" s="369" t="n">
        <v>2.7</v>
      </c>
      <c r="I60" s="369" t="n">
        <v>2.8132</v>
      </c>
      <c r="J60" s="38" t="n">
        <v>234</v>
      </c>
      <c r="K60" s="38" t="inlineStr">
        <is>
          <t>18</t>
        </is>
      </c>
      <c r="L60" s="39" t="inlineStr">
        <is>
          <t>МГ</t>
        </is>
      </c>
      <c r="M60" s="38" t="n">
        <v>180</v>
      </c>
      <c r="N60" s="394" t="inlineStr">
        <is>
          <t>Пельмени «Бульмени с говядиной и свининой Наваристые» Весовые Сфера ТМ «Горячая штучка» 2,7 кг</t>
        </is>
      </c>
      <c r="O60" s="371" t="n"/>
      <c r="P60" s="371" t="n"/>
      <c r="Q60" s="371" t="n"/>
      <c r="R60" s="337" t="n"/>
      <c r="S60" s="40" t="inlineStr"/>
      <c r="T60" s="40" t="inlineStr"/>
      <c r="U60" s="41" t="inlineStr">
        <is>
          <t>кор</t>
        </is>
      </c>
      <c r="V60" s="372" t="n">
        <v>0</v>
      </c>
      <c r="W60" s="373">
        <f>IFERROR(IF(V60="","",V60),"")</f>
        <v/>
      </c>
      <c r="X60" s="42">
        <f>IFERROR(IF(V60="","",V60*0.00502),"")</f>
        <v/>
      </c>
      <c r="Y60" s="69" t="inlineStr"/>
      <c r="Z60" s="70" t="inlineStr"/>
      <c r="AD60" s="74" t="n"/>
      <c r="BA60" s="93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P003697</t>
        </is>
      </c>
      <c r="C61" s="37" t="n">
        <v>4301070981</v>
      </c>
      <c r="D61" s="167" t="n">
        <v>4607111036728</v>
      </c>
      <c r="E61" s="337" t="n"/>
      <c r="F61" s="369" t="n">
        <v>5</v>
      </c>
      <c r="G61" s="38" t="n">
        <v>1</v>
      </c>
      <c r="H61" s="369" t="n">
        <v>5</v>
      </c>
      <c r="I61" s="369" t="n">
        <v>5.2132</v>
      </c>
      <c r="J61" s="38" t="n">
        <v>144</v>
      </c>
      <c r="K61" s="38" t="inlineStr">
        <is>
          <t>12</t>
        </is>
      </c>
      <c r="L61" s="39" t="inlineStr">
        <is>
          <t>МГ</t>
        </is>
      </c>
      <c r="M61" s="38" t="n">
        <v>180</v>
      </c>
      <c r="N61" s="395" t="inlineStr">
        <is>
          <t>Пельмени «Бульмени с говядиной и свининой Наваристые» Весовые Сфера ТМ «Горячая штучка» 5 кг</t>
        </is>
      </c>
      <c r="O61" s="371" t="n"/>
      <c r="P61" s="371" t="n"/>
      <c r="Q61" s="371" t="n"/>
      <c r="R61" s="337" t="n"/>
      <c r="S61" s="40" t="inlineStr"/>
      <c r="T61" s="40" t="inlineStr"/>
      <c r="U61" s="41" t="inlineStr">
        <is>
          <t>кор</t>
        </is>
      </c>
      <c r="V61" s="372" t="n">
        <v>40</v>
      </c>
      <c r="W61" s="373">
        <f>IFERROR(IF(V61="","",V61),"")</f>
        <v/>
      </c>
      <c r="X61" s="42">
        <f>IFERROR(IF(V61="","",V61*0.00866),"")</f>
        <v/>
      </c>
      <c r="Y61" s="69" t="inlineStr"/>
      <c r="Z61" s="70" t="inlineStr"/>
      <c r="AD61" s="74" t="n"/>
      <c r="BA61" s="94" t="inlineStr">
        <is>
          <t>ЗПФ</t>
        </is>
      </c>
    </row>
    <row r="62">
      <c r="A62" s="176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374" t="n"/>
      <c r="N62" s="375" t="inlineStr">
        <is>
          <t>Итого</t>
        </is>
      </c>
      <c r="O62" s="345" t="n"/>
      <c r="P62" s="345" t="n"/>
      <c r="Q62" s="345" t="n"/>
      <c r="R62" s="345" t="n"/>
      <c r="S62" s="345" t="n"/>
      <c r="T62" s="346" t="n"/>
      <c r="U62" s="43" t="inlineStr">
        <is>
          <t>кор</t>
        </is>
      </c>
      <c r="V62" s="376">
        <f>IFERROR(SUM(V60:V61),"0")</f>
        <v/>
      </c>
      <c r="W62" s="376">
        <f>IFERROR(SUM(W60:W61),"0")</f>
        <v/>
      </c>
      <c r="X62" s="376">
        <f>IFERROR(IF(X60="",0,X60),"0")+IFERROR(IF(X61="",0,X61),"0")</f>
        <v/>
      </c>
      <c r="Y62" s="377" t="n"/>
      <c r="Z62" s="377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374" t="n"/>
      <c r="N63" s="375" t="inlineStr">
        <is>
          <t>Итого</t>
        </is>
      </c>
      <c r="O63" s="345" t="n"/>
      <c r="P63" s="345" t="n"/>
      <c r="Q63" s="345" t="n"/>
      <c r="R63" s="345" t="n"/>
      <c r="S63" s="345" t="n"/>
      <c r="T63" s="346" t="n"/>
      <c r="U63" s="43" t="inlineStr">
        <is>
          <t>кг</t>
        </is>
      </c>
      <c r="V63" s="376">
        <f>IFERROR(SUMPRODUCT(V60:V61*H60:H61),"0")</f>
        <v/>
      </c>
      <c r="W63" s="376">
        <f>IFERROR(SUMPRODUCT(W60:W61*H60:H61),"0")</f>
        <v/>
      </c>
      <c r="X63" s="43" t="n"/>
      <c r="Y63" s="377" t="n"/>
      <c r="Z63" s="377" t="n"/>
    </row>
    <row r="64" ht="16.5" customHeight="1">
      <c r="A64" s="197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97" t="n"/>
      <c r="Z64" s="197" t="n"/>
    </row>
    <row r="65" ht="14.25" customHeight="1">
      <c r="A65" s="186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86" t="n"/>
      <c r="Z65" s="186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67" t="n">
        <v>4607111033659</v>
      </c>
      <c r="E66" s="337" t="n"/>
      <c r="F66" s="369" t="n">
        <v>0.3</v>
      </c>
      <c r="G66" s="38" t="n">
        <v>12</v>
      </c>
      <c r="H66" s="369" t="n">
        <v>3.6</v>
      </c>
      <c r="I66" s="369" t="n">
        <v>4.3036</v>
      </c>
      <c r="J66" s="38" t="n">
        <v>70</v>
      </c>
      <c r="K66" s="38" t="inlineStr">
        <is>
          <t>14</t>
        </is>
      </c>
      <c r="L66" s="39" t="inlineStr">
        <is>
          <t>МГ</t>
        </is>
      </c>
      <c r="M66" s="38" t="n">
        <v>180</v>
      </c>
      <c r="N66" s="396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6" s="371" t="n"/>
      <c r="P66" s="371" t="n"/>
      <c r="Q66" s="371" t="n"/>
      <c r="R66" s="337" t="n"/>
      <c r="S66" s="40" t="inlineStr"/>
      <c r="T66" s="40" t="inlineStr"/>
      <c r="U66" s="41" t="inlineStr">
        <is>
          <t>кор</t>
        </is>
      </c>
      <c r="V66" s="372" t="n">
        <v>0</v>
      </c>
      <c r="W66" s="373">
        <f>IFERROR(IF(V66="","",V66),"")</f>
        <v/>
      </c>
      <c r="X66" s="42">
        <f>IFERROR(IF(V66="","",V66*0.01788),"")</f>
        <v/>
      </c>
      <c r="Y66" s="69" t="inlineStr"/>
      <c r="Z66" s="70" t="inlineStr"/>
      <c r="AD66" s="74" t="n"/>
      <c r="BA66" s="95" t="inlineStr">
        <is>
          <t>ПГП</t>
        </is>
      </c>
    </row>
    <row r="67">
      <c r="A67" s="176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374" t="n"/>
      <c r="N67" s="375" t="inlineStr">
        <is>
          <t>Итого</t>
        </is>
      </c>
      <c r="O67" s="345" t="n"/>
      <c r="P67" s="345" t="n"/>
      <c r="Q67" s="345" t="n"/>
      <c r="R67" s="345" t="n"/>
      <c r="S67" s="345" t="n"/>
      <c r="T67" s="346" t="n"/>
      <c r="U67" s="43" t="inlineStr">
        <is>
          <t>кор</t>
        </is>
      </c>
      <c r="V67" s="376">
        <f>IFERROR(SUM(V66:V66),"0")</f>
        <v/>
      </c>
      <c r="W67" s="376">
        <f>IFERROR(SUM(W66:W66),"0")</f>
        <v/>
      </c>
      <c r="X67" s="376">
        <f>IFERROR(IF(X66="",0,X66),"0")</f>
        <v/>
      </c>
      <c r="Y67" s="377" t="n"/>
      <c r="Z67" s="377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374" t="n"/>
      <c r="N68" s="375" t="inlineStr">
        <is>
          <t>Итого</t>
        </is>
      </c>
      <c r="O68" s="345" t="n"/>
      <c r="P68" s="345" t="n"/>
      <c r="Q68" s="345" t="n"/>
      <c r="R68" s="345" t="n"/>
      <c r="S68" s="345" t="n"/>
      <c r="T68" s="346" t="n"/>
      <c r="U68" s="43" t="inlineStr">
        <is>
          <t>кг</t>
        </is>
      </c>
      <c r="V68" s="376">
        <f>IFERROR(SUMPRODUCT(V66:V66*H66:H66),"0")</f>
        <v/>
      </c>
      <c r="W68" s="376">
        <f>IFERROR(SUMPRODUCT(W66:W66*H66:H66),"0")</f>
        <v/>
      </c>
      <c r="X68" s="43" t="n"/>
      <c r="Y68" s="377" t="n"/>
      <c r="Z68" s="377" t="n"/>
    </row>
    <row r="69" ht="16.5" customHeight="1">
      <c r="A69" s="197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97" t="n"/>
      <c r="Z69" s="197" t="n"/>
    </row>
    <row r="70" ht="14.25" customHeight="1">
      <c r="A70" s="186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86" t="n"/>
      <c r="Z70" s="186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67" t="n">
        <v>4607111034137</v>
      </c>
      <c r="E71" s="337" t="n"/>
      <c r="F71" s="369" t="n">
        <v>0.3</v>
      </c>
      <c r="G71" s="38" t="n">
        <v>12</v>
      </c>
      <c r="H71" s="369" t="n">
        <v>3.6</v>
      </c>
      <c r="I71" s="369" t="n">
        <v>4.3036</v>
      </c>
      <c r="J71" s="38" t="n">
        <v>70</v>
      </c>
      <c r="K71" s="38" t="inlineStr">
        <is>
          <t>14</t>
        </is>
      </c>
      <c r="L71" s="39" t="inlineStr">
        <is>
          <t>МГ</t>
        </is>
      </c>
      <c r="M71" s="38" t="n">
        <v>180</v>
      </c>
      <c r="N71" s="397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1" s="371" t="n"/>
      <c r="P71" s="371" t="n"/>
      <c r="Q71" s="371" t="n"/>
      <c r="R71" s="337" t="n"/>
      <c r="S71" s="40" t="inlineStr"/>
      <c r="T71" s="40" t="inlineStr"/>
      <c r="U71" s="41" t="inlineStr">
        <is>
          <t>кор</t>
        </is>
      </c>
      <c r="V71" s="372" t="n">
        <v>5</v>
      </c>
      <c r="W71" s="373">
        <f>IFERROR(IF(V71="","",V71),"")</f>
        <v/>
      </c>
      <c r="X71" s="42">
        <f>IFERROR(IF(V71="","",V71*0.01788),"")</f>
        <v/>
      </c>
      <c r="Y71" s="69" t="inlineStr"/>
      <c r="Z71" s="70" t="inlineStr"/>
      <c r="AD71" s="74" t="n"/>
      <c r="BA71" s="96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67" t="n">
        <v>4607111034120</v>
      </c>
      <c r="E72" s="337" t="n"/>
      <c r="F72" s="369" t="n">
        <v>0.3</v>
      </c>
      <c r="G72" s="38" t="n">
        <v>12</v>
      </c>
      <c r="H72" s="369" t="n">
        <v>3.6</v>
      </c>
      <c r="I72" s="369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398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2" s="371" t="n"/>
      <c r="P72" s="371" t="n"/>
      <c r="Q72" s="371" t="n"/>
      <c r="R72" s="337" t="n"/>
      <c r="S72" s="40" t="inlineStr"/>
      <c r="T72" s="40" t="inlineStr"/>
      <c r="U72" s="41" t="inlineStr">
        <is>
          <t>кор</t>
        </is>
      </c>
      <c r="V72" s="372" t="n">
        <v>0</v>
      </c>
      <c r="W72" s="373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>
      <c r="A73" s="176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374" t="n"/>
      <c r="N73" s="375" t="inlineStr">
        <is>
          <t>Итого</t>
        </is>
      </c>
      <c r="O73" s="345" t="n"/>
      <c r="P73" s="345" t="n"/>
      <c r="Q73" s="345" t="n"/>
      <c r="R73" s="345" t="n"/>
      <c r="S73" s="345" t="n"/>
      <c r="T73" s="346" t="n"/>
      <c r="U73" s="43" t="inlineStr">
        <is>
          <t>кор</t>
        </is>
      </c>
      <c r="V73" s="376">
        <f>IFERROR(SUM(V71:V72),"0")</f>
        <v/>
      </c>
      <c r="W73" s="376">
        <f>IFERROR(SUM(W71:W72),"0")</f>
        <v/>
      </c>
      <c r="X73" s="376">
        <f>IFERROR(IF(X71="",0,X71),"0")+IFERROR(IF(X72="",0,X72),"0")</f>
        <v/>
      </c>
      <c r="Y73" s="377" t="n"/>
      <c r="Z73" s="377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374" t="n"/>
      <c r="N74" s="375" t="inlineStr">
        <is>
          <t>Итого</t>
        </is>
      </c>
      <c r="O74" s="345" t="n"/>
      <c r="P74" s="345" t="n"/>
      <c r="Q74" s="345" t="n"/>
      <c r="R74" s="345" t="n"/>
      <c r="S74" s="345" t="n"/>
      <c r="T74" s="346" t="n"/>
      <c r="U74" s="43" t="inlineStr">
        <is>
          <t>кг</t>
        </is>
      </c>
      <c r="V74" s="376">
        <f>IFERROR(SUMPRODUCT(V71:V72*H71:H72),"0")</f>
        <v/>
      </c>
      <c r="W74" s="376">
        <f>IFERROR(SUMPRODUCT(W71:W72*H71:H72),"0")</f>
        <v/>
      </c>
      <c r="X74" s="43" t="n"/>
      <c r="Y74" s="377" t="n"/>
      <c r="Z74" s="377" t="n"/>
    </row>
    <row r="75" ht="16.5" customHeight="1">
      <c r="A75" s="197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97" t="n"/>
      <c r="Z75" s="197" t="n"/>
    </row>
    <row r="76" ht="14.25" customHeight="1">
      <c r="A76" s="186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86" t="n"/>
      <c r="Z76" s="186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167" t="n">
        <v>4607111036407</v>
      </c>
      <c r="E77" s="337" t="n"/>
      <c r="F77" s="369" t="n">
        <v>0.3</v>
      </c>
      <c r="G77" s="38" t="n">
        <v>14</v>
      </c>
      <c r="H77" s="369" t="n">
        <v>4.2</v>
      </c>
      <c r="I77" s="369" t="n">
        <v>4.5292</v>
      </c>
      <c r="J77" s="38" t="n">
        <v>70</v>
      </c>
      <c r="K77" s="38" t="inlineStr">
        <is>
          <t>14</t>
        </is>
      </c>
      <c r="L77" s="39" t="inlineStr">
        <is>
          <t>МГ</t>
        </is>
      </c>
      <c r="M77" s="38" t="n">
        <v>180</v>
      </c>
      <c r="N77" s="399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7" s="371" t="n"/>
      <c r="P77" s="371" t="n"/>
      <c r="Q77" s="371" t="n"/>
      <c r="R77" s="337" t="n"/>
      <c r="S77" s="40" t="inlineStr"/>
      <c r="T77" s="40" t="inlineStr"/>
      <c r="U77" s="41" t="inlineStr">
        <is>
          <t>кор</t>
        </is>
      </c>
      <c r="V77" s="372" t="n">
        <v>0</v>
      </c>
      <c r="W77" s="373">
        <f>IFERROR(IF(V77="","",V77),"")</f>
        <v/>
      </c>
      <c r="X77" s="42">
        <f>IFERROR(IF(V77="","",V77*0.01788),"")</f>
        <v/>
      </c>
      <c r="Y77" s="69" t="inlineStr"/>
      <c r="Z77" s="70" t="inlineStr"/>
      <c r="AD77" s="74" t="n"/>
      <c r="BA77" s="98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167" t="n">
        <v>4607111033628</v>
      </c>
      <c r="E78" s="337" t="n"/>
      <c r="F78" s="369" t="n">
        <v>0.3</v>
      </c>
      <c r="G78" s="38" t="n">
        <v>12</v>
      </c>
      <c r="H78" s="369" t="n">
        <v>3.6</v>
      </c>
      <c r="I78" s="369" t="n">
        <v>4.3036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400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78" s="371" t="n"/>
      <c r="P78" s="371" t="n"/>
      <c r="Q78" s="371" t="n"/>
      <c r="R78" s="337" t="n"/>
      <c r="S78" s="40" t="inlineStr"/>
      <c r="T78" s="40" t="inlineStr"/>
      <c r="U78" s="41" t="inlineStr">
        <is>
          <t>кор</t>
        </is>
      </c>
      <c r="V78" s="372" t="n">
        <v>0</v>
      </c>
      <c r="W78" s="373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167" t="n">
        <v>4607111033451</v>
      </c>
      <c r="E79" s="337" t="n"/>
      <c r="F79" s="369" t="n">
        <v>0.3</v>
      </c>
      <c r="G79" s="38" t="n">
        <v>12</v>
      </c>
      <c r="H79" s="369" t="n">
        <v>3.6</v>
      </c>
      <c r="I79" s="369" t="n">
        <v>4.3036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401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79" s="371" t="n"/>
      <c r="P79" s="371" t="n"/>
      <c r="Q79" s="371" t="n"/>
      <c r="R79" s="337" t="n"/>
      <c r="S79" s="40" t="inlineStr"/>
      <c r="T79" s="40" t="inlineStr"/>
      <c r="U79" s="41" t="inlineStr">
        <is>
          <t>кор</t>
        </is>
      </c>
      <c r="V79" s="372" t="n">
        <v>60</v>
      </c>
      <c r="W79" s="373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167" t="n">
        <v>4607111035141</v>
      </c>
      <c r="E80" s="337" t="n"/>
      <c r="F80" s="369" t="n">
        <v>0.3</v>
      </c>
      <c r="G80" s="38" t="n">
        <v>12</v>
      </c>
      <c r="H80" s="369" t="n">
        <v>3.6</v>
      </c>
      <c r="I80" s="369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02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0" s="371" t="n"/>
      <c r="P80" s="371" t="n"/>
      <c r="Q80" s="371" t="n"/>
      <c r="R80" s="337" t="n"/>
      <c r="S80" s="40" t="inlineStr"/>
      <c r="T80" s="40" t="inlineStr"/>
      <c r="U80" s="41" t="inlineStr">
        <is>
          <t>кор</t>
        </is>
      </c>
      <c r="V80" s="372" t="n">
        <v>0</v>
      </c>
      <c r="W80" s="373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167" t="n">
        <v>4607111035028</v>
      </c>
      <c r="E81" s="337" t="n"/>
      <c r="F81" s="369" t="n">
        <v>0.48</v>
      </c>
      <c r="G81" s="38" t="n">
        <v>8</v>
      </c>
      <c r="H81" s="369" t="n">
        <v>3.84</v>
      </c>
      <c r="I81" s="369" t="n">
        <v>4.4488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03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1" s="371" t="n"/>
      <c r="P81" s="371" t="n"/>
      <c r="Q81" s="371" t="n"/>
      <c r="R81" s="337" t="n"/>
      <c r="S81" s="40" t="inlineStr"/>
      <c r="T81" s="40" t="inlineStr"/>
      <c r="U81" s="41" t="inlineStr">
        <is>
          <t>кор</t>
        </is>
      </c>
      <c r="V81" s="372" t="n">
        <v>0</v>
      </c>
      <c r="W81" s="373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167" t="n">
        <v>4607111033444</v>
      </c>
      <c r="E82" s="337" t="n"/>
      <c r="F82" s="369" t="n">
        <v>0.3</v>
      </c>
      <c r="G82" s="38" t="n">
        <v>12</v>
      </c>
      <c r="H82" s="369" t="n">
        <v>3.6</v>
      </c>
      <c r="I82" s="369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04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2" s="371" t="n"/>
      <c r="P82" s="371" t="n"/>
      <c r="Q82" s="371" t="n"/>
      <c r="R82" s="337" t="n"/>
      <c r="S82" s="40" t="inlineStr"/>
      <c r="T82" s="40" t="inlineStr"/>
      <c r="U82" s="41" t="inlineStr">
        <is>
          <t>кор</t>
        </is>
      </c>
      <c r="V82" s="372" t="n">
        <v>40</v>
      </c>
      <c r="W82" s="373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>
      <c r="A83" s="176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374" t="n"/>
      <c r="N83" s="375" t="inlineStr">
        <is>
          <t>Итого</t>
        </is>
      </c>
      <c r="O83" s="345" t="n"/>
      <c r="P83" s="345" t="n"/>
      <c r="Q83" s="345" t="n"/>
      <c r="R83" s="345" t="n"/>
      <c r="S83" s="345" t="n"/>
      <c r="T83" s="346" t="n"/>
      <c r="U83" s="43" t="inlineStr">
        <is>
          <t>кор</t>
        </is>
      </c>
      <c r="V83" s="376">
        <f>IFERROR(SUM(V77:V82),"0")</f>
        <v/>
      </c>
      <c r="W83" s="376">
        <f>IFERROR(SUM(W77:W82),"0")</f>
        <v/>
      </c>
      <c r="X83" s="376">
        <f>IFERROR(IF(X77="",0,X77),"0")+IFERROR(IF(X78="",0,X78),"0")+IFERROR(IF(X79="",0,X79),"0")+IFERROR(IF(X80="",0,X80),"0")+IFERROR(IF(X81="",0,X81),"0")+IFERROR(IF(X82="",0,X82),"0")</f>
        <v/>
      </c>
      <c r="Y83" s="377" t="n"/>
      <c r="Z83" s="377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374" t="n"/>
      <c r="N84" s="375" t="inlineStr">
        <is>
          <t>Итого</t>
        </is>
      </c>
      <c r="O84" s="345" t="n"/>
      <c r="P84" s="345" t="n"/>
      <c r="Q84" s="345" t="n"/>
      <c r="R84" s="345" t="n"/>
      <c r="S84" s="345" t="n"/>
      <c r="T84" s="346" t="n"/>
      <c r="U84" s="43" t="inlineStr">
        <is>
          <t>кг</t>
        </is>
      </c>
      <c r="V84" s="376">
        <f>IFERROR(SUMPRODUCT(V77:V82*H77:H82),"0")</f>
        <v/>
      </c>
      <c r="W84" s="376">
        <f>IFERROR(SUMPRODUCT(W77:W82*H77:H82),"0")</f>
        <v/>
      </c>
      <c r="X84" s="43" t="n"/>
      <c r="Y84" s="377" t="n"/>
      <c r="Z84" s="377" t="n"/>
    </row>
    <row r="85" ht="16.5" customHeight="1">
      <c r="A85" s="197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97" t="n"/>
      <c r="Z85" s="197" t="n"/>
    </row>
    <row r="86" ht="14.25" customHeight="1">
      <c r="A86" s="186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86" t="n"/>
      <c r="Z86" s="186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167" t="n">
        <v>4607025784012</v>
      </c>
      <c r="E87" s="337" t="n"/>
      <c r="F87" s="369" t="n">
        <v>0.09</v>
      </c>
      <c r="G87" s="38" t="n">
        <v>24</v>
      </c>
      <c r="H87" s="369" t="n">
        <v>2.16</v>
      </c>
      <c r="I87" s="369" t="n">
        <v>2.4912</v>
      </c>
      <c r="J87" s="38" t="n">
        <v>126</v>
      </c>
      <c r="K87" s="38" t="inlineStr">
        <is>
          <t>14</t>
        </is>
      </c>
      <c r="L87" s="39" t="inlineStr">
        <is>
          <t>МГ</t>
        </is>
      </c>
      <c r="M87" s="38" t="n">
        <v>180</v>
      </c>
      <c r="N87" s="405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7" s="371" t="n"/>
      <c r="P87" s="371" t="n"/>
      <c r="Q87" s="371" t="n"/>
      <c r="R87" s="337" t="n"/>
      <c r="S87" s="40" t="inlineStr"/>
      <c r="T87" s="40" t="inlineStr"/>
      <c r="U87" s="41" t="inlineStr">
        <is>
          <t>кор</t>
        </is>
      </c>
      <c r="V87" s="372" t="n">
        <v>15</v>
      </c>
      <c r="W87" s="373">
        <f>IFERROR(IF(V87="","",V87),"")</f>
        <v/>
      </c>
      <c r="X87" s="42">
        <f>IFERROR(IF(V87="","",V87*0.00936),"")</f>
        <v/>
      </c>
      <c r="Y87" s="69" t="inlineStr"/>
      <c r="Z87" s="70" t="inlineStr"/>
      <c r="AD87" s="74" t="n"/>
      <c r="BA87" s="104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167" t="n">
        <v>4607025784319</v>
      </c>
      <c r="E88" s="337" t="n"/>
      <c r="F88" s="369" t="n">
        <v>0.36</v>
      </c>
      <c r="G88" s="38" t="n">
        <v>10</v>
      </c>
      <c r="H88" s="369" t="n">
        <v>3.6</v>
      </c>
      <c r="I88" s="369" t="n">
        <v>4.244</v>
      </c>
      <c r="J88" s="38" t="n">
        <v>70</v>
      </c>
      <c r="K88" s="38" t="inlineStr">
        <is>
          <t>14</t>
        </is>
      </c>
      <c r="L88" s="39" t="inlineStr">
        <is>
          <t>МГ</t>
        </is>
      </c>
      <c r="M88" s="38" t="n">
        <v>180</v>
      </c>
      <c r="N88" s="406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88" s="371" t="n"/>
      <c r="P88" s="371" t="n"/>
      <c r="Q88" s="371" t="n"/>
      <c r="R88" s="337" t="n"/>
      <c r="S88" s="40" t="inlineStr"/>
      <c r="T88" s="40" t="inlineStr"/>
      <c r="U88" s="41" t="inlineStr">
        <is>
          <t>кор</t>
        </is>
      </c>
      <c r="V88" s="372" t="n">
        <v>0</v>
      </c>
      <c r="W88" s="373">
        <f>IFERROR(IF(V88="","",V88),"")</f>
        <v/>
      </c>
      <c r="X88" s="42">
        <f>IFERROR(IF(V88="","",V88*0.01788),"")</f>
        <v/>
      </c>
      <c r="Y88" s="69" t="inlineStr"/>
      <c r="Z88" s="70" t="inlineStr"/>
      <c r="AD88" s="74" t="n"/>
      <c r="BA88" s="105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167" t="n">
        <v>4607111035370</v>
      </c>
      <c r="E89" s="337" t="n"/>
      <c r="F89" s="369" t="n">
        <v>0.14</v>
      </c>
      <c r="G89" s="38" t="n">
        <v>22</v>
      </c>
      <c r="H89" s="369" t="n">
        <v>3.08</v>
      </c>
      <c r="I89" s="369" t="n">
        <v>3.464</v>
      </c>
      <c r="J89" s="38" t="n">
        <v>84</v>
      </c>
      <c r="K89" s="38" t="inlineStr">
        <is>
          <t>12</t>
        </is>
      </c>
      <c r="L89" s="39" t="inlineStr">
        <is>
          <t>МГ</t>
        </is>
      </c>
      <c r="M89" s="38" t="n">
        <v>180</v>
      </c>
      <c r="N89" s="407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89" s="371" t="n"/>
      <c r="P89" s="371" t="n"/>
      <c r="Q89" s="371" t="n"/>
      <c r="R89" s="337" t="n"/>
      <c r="S89" s="40" t="inlineStr"/>
      <c r="T89" s="40" t="inlineStr"/>
      <c r="U89" s="41" t="inlineStr">
        <is>
          <t>кор</t>
        </is>
      </c>
      <c r="V89" s="372" t="n">
        <v>0</v>
      </c>
      <c r="W89" s="373">
        <f>IFERROR(IF(V89="","",V89),"")</f>
        <v/>
      </c>
      <c r="X89" s="42">
        <f>IFERROR(IF(V89="","",V89*0.0155),"")</f>
        <v/>
      </c>
      <c r="Y89" s="69" t="inlineStr"/>
      <c r="Z89" s="70" t="inlineStr"/>
      <c r="AD89" s="74" t="n"/>
      <c r="BA89" s="106" t="inlineStr">
        <is>
          <t>ПГП</t>
        </is>
      </c>
    </row>
    <row r="90">
      <c r="A90" s="176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374" t="n"/>
      <c r="N90" s="375" t="inlineStr">
        <is>
          <t>Итого</t>
        </is>
      </c>
      <c r="O90" s="345" t="n"/>
      <c r="P90" s="345" t="n"/>
      <c r="Q90" s="345" t="n"/>
      <c r="R90" s="345" t="n"/>
      <c r="S90" s="345" t="n"/>
      <c r="T90" s="346" t="n"/>
      <c r="U90" s="43" t="inlineStr">
        <is>
          <t>кор</t>
        </is>
      </c>
      <c r="V90" s="376">
        <f>IFERROR(SUM(V87:V89),"0")</f>
        <v/>
      </c>
      <c r="W90" s="376">
        <f>IFERROR(SUM(W87:W89),"0")</f>
        <v/>
      </c>
      <c r="X90" s="376">
        <f>IFERROR(IF(X87="",0,X87),"0")+IFERROR(IF(X88="",0,X88),"0")+IFERROR(IF(X89="",0,X89),"0")</f>
        <v/>
      </c>
      <c r="Y90" s="377" t="n"/>
      <c r="Z90" s="377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374" t="n"/>
      <c r="N91" s="375" t="inlineStr">
        <is>
          <t>Итого</t>
        </is>
      </c>
      <c r="O91" s="345" t="n"/>
      <c r="P91" s="345" t="n"/>
      <c r="Q91" s="345" t="n"/>
      <c r="R91" s="345" t="n"/>
      <c r="S91" s="345" t="n"/>
      <c r="T91" s="346" t="n"/>
      <c r="U91" s="43" t="inlineStr">
        <is>
          <t>кг</t>
        </is>
      </c>
      <c r="V91" s="376">
        <f>IFERROR(SUMPRODUCT(V87:V89*H87:H89),"0")</f>
        <v/>
      </c>
      <c r="W91" s="376">
        <f>IFERROR(SUMPRODUCT(W87:W89*H87:H89),"0")</f>
        <v/>
      </c>
      <c r="X91" s="43" t="n"/>
      <c r="Y91" s="377" t="n"/>
      <c r="Z91" s="377" t="n"/>
    </row>
    <row r="92" ht="16.5" customHeight="1">
      <c r="A92" s="197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97" t="n"/>
      <c r="Z92" s="197" t="n"/>
    </row>
    <row r="93" ht="14.25" customHeight="1">
      <c r="A93" s="186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86" t="n"/>
      <c r="Z93" s="186" t="n"/>
    </row>
    <row r="94" ht="27" customHeight="1">
      <c r="A94" s="64" t="inlineStr">
        <is>
          <t>SU002626</t>
        </is>
      </c>
      <c r="B94" s="64" t="inlineStr">
        <is>
          <t>P003685</t>
        </is>
      </c>
      <c r="C94" s="37" t="n">
        <v>4301070975</v>
      </c>
      <c r="D94" s="167" t="n">
        <v>4607111033970</v>
      </c>
      <c r="E94" s="337" t="n"/>
      <c r="F94" s="369" t="n">
        <v>0.43</v>
      </c>
      <c r="G94" s="38" t="n">
        <v>16</v>
      </c>
      <c r="H94" s="369" t="n">
        <v>6.88</v>
      </c>
      <c r="I94" s="369" t="n">
        <v>7.1996</v>
      </c>
      <c r="J94" s="38" t="n">
        <v>84</v>
      </c>
      <c r="K94" s="38" t="inlineStr">
        <is>
          <t>12</t>
        </is>
      </c>
      <c r="L94" s="39" t="inlineStr">
        <is>
          <t>МГ</t>
        </is>
      </c>
      <c r="M94" s="38" t="n">
        <v>180</v>
      </c>
      <c r="N94" s="408" t="inlineStr">
        <is>
          <t>Пельмени «Бульмени с говядиной и свининой» 0,43 Сфера ТМ «Горячая штучка»</t>
        </is>
      </c>
      <c r="O94" s="371" t="n"/>
      <c r="P94" s="371" t="n"/>
      <c r="Q94" s="371" t="n"/>
      <c r="R94" s="337" t="n"/>
      <c r="S94" s="40" t="inlineStr"/>
      <c r="T94" s="40" t="inlineStr"/>
      <c r="U94" s="41" t="inlineStr">
        <is>
          <t>кор</t>
        </is>
      </c>
      <c r="V94" s="372" t="n">
        <v>20</v>
      </c>
      <c r="W94" s="373">
        <f>IFERROR(IF(V94="","",V94),"")</f>
        <v/>
      </c>
      <c r="X94" s="42">
        <f>IFERROR(IF(V94="","",V94*0.0155),"")</f>
        <v/>
      </c>
      <c r="Y94" s="69" t="inlineStr"/>
      <c r="Z94" s="70" t="inlineStr"/>
      <c r="AD94" s="74" t="n"/>
      <c r="BA94" s="107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P003686</t>
        </is>
      </c>
      <c r="C95" s="37" t="n">
        <v>4301070976</v>
      </c>
      <c r="D95" s="167" t="n">
        <v>4607111034144</v>
      </c>
      <c r="E95" s="337" t="n"/>
      <c r="F95" s="369" t="n">
        <v>0.9</v>
      </c>
      <c r="G95" s="38" t="n">
        <v>8</v>
      </c>
      <c r="H95" s="369" t="n">
        <v>7.2</v>
      </c>
      <c r="I95" s="369" t="n">
        <v>7.486</v>
      </c>
      <c r="J95" s="38" t="n">
        <v>84</v>
      </c>
      <c r="K95" s="38" t="inlineStr">
        <is>
          <t>12</t>
        </is>
      </c>
      <c r="L95" s="39" t="inlineStr">
        <is>
          <t>МГ</t>
        </is>
      </c>
      <c r="M95" s="38" t="n">
        <v>180</v>
      </c>
      <c r="N95" s="409" t="inlineStr">
        <is>
          <t>Пельмени «Бульмени с говядиной и свининой» 0,9 Сфера ТМ «Горячая штучка»</t>
        </is>
      </c>
      <c r="O95" s="371" t="n"/>
      <c r="P95" s="371" t="n"/>
      <c r="Q95" s="371" t="n"/>
      <c r="R95" s="337" t="n"/>
      <c r="S95" s="40" t="inlineStr"/>
      <c r="T95" s="40" t="inlineStr"/>
      <c r="U95" s="41" t="inlineStr">
        <is>
          <t>кор</t>
        </is>
      </c>
      <c r="V95" s="372" t="n">
        <v>60</v>
      </c>
      <c r="W95" s="373">
        <f>IFERROR(IF(V95="","",V95),"")</f>
        <v/>
      </c>
      <c r="X95" s="42">
        <f>IFERROR(IF(V95="","",V95*0.0155),"")</f>
        <v/>
      </c>
      <c r="Y95" s="69" t="inlineStr"/>
      <c r="Z95" s="70" t="inlineStr"/>
      <c r="AD95" s="74" t="n"/>
      <c r="BA95" s="108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P003683</t>
        </is>
      </c>
      <c r="C96" s="37" t="n">
        <v>4301070973</v>
      </c>
      <c r="D96" s="167" t="n">
        <v>4607111033987</v>
      </c>
      <c r="E96" s="337" t="n"/>
      <c r="F96" s="369" t="n">
        <v>0.43</v>
      </c>
      <c r="G96" s="38" t="n">
        <v>16</v>
      </c>
      <c r="H96" s="369" t="n">
        <v>6.88</v>
      </c>
      <c r="I96" s="369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10" t="inlineStr">
        <is>
          <t>Пельмени «Бульмени со сливочным маслом» 0,43 Сфера ТМ «Горячая штучка»</t>
        </is>
      </c>
      <c r="O96" s="371" t="n"/>
      <c r="P96" s="371" t="n"/>
      <c r="Q96" s="371" t="n"/>
      <c r="R96" s="337" t="n"/>
      <c r="S96" s="40" t="inlineStr"/>
      <c r="T96" s="40" t="inlineStr"/>
      <c r="U96" s="41" t="inlineStr">
        <is>
          <t>кор</t>
        </is>
      </c>
      <c r="V96" s="372" t="n">
        <v>40</v>
      </c>
      <c r="W96" s="373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P003684</t>
        </is>
      </c>
      <c r="C97" s="37" t="n">
        <v>4301070974</v>
      </c>
      <c r="D97" s="167" t="n">
        <v>4607111034151</v>
      </c>
      <c r="E97" s="337" t="n"/>
      <c r="F97" s="369" t="n">
        <v>0.9</v>
      </c>
      <c r="G97" s="38" t="n">
        <v>8</v>
      </c>
      <c r="H97" s="369" t="n">
        <v>7.2</v>
      </c>
      <c r="I97" s="369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11" t="inlineStr">
        <is>
          <t>Пельмени «Бульмени со сливочным маслом» 0,9 Сфера ТМ «Горячая штучка»</t>
        </is>
      </c>
      <c r="O97" s="371" t="n"/>
      <c r="P97" s="371" t="n"/>
      <c r="Q97" s="371" t="n"/>
      <c r="R97" s="337" t="n"/>
      <c r="S97" s="40" t="inlineStr"/>
      <c r="T97" s="40" t="inlineStr"/>
      <c r="U97" s="41" t="inlineStr">
        <is>
          <t>кор</t>
        </is>
      </c>
      <c r="V97" s="372" t="n">
        <v>100</v>
      </c>
      <c r="W97" s="373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 ht="27" customHeight="1">
      <c r="A98" s="64" t="inlineStr">
        <is>
          <t>SU002731</t>
        </is>
      </c>
      <c r="B98" s="64" t="inlineStr">
        <is>
          <t>P003603</t>
        </is>
      </c>
      <c r="C98" s="37" t="n">
        <v>4301070958</v>
      </c>
      <c r="D98" s="167" t="n">
        <v>4607111038098</v>
      </c>
      <c r="E98" s="337" t="n"/>
      <c r="F98" s="369" t="n">
        <v>0.8</v>
      </c>
      <c r="G98" s="38" t="n">
        <v>8</v>
      </c>
      <c r="H98" s="369" t="n">
        <v>6.4</v>
      </c>
      <c r="I98" s="369" t="n">
        <v>6.686</v>
      </c>
      <c r="J98" s="38" t="n">
        <v>84</v>
      </c>
      <c r="K98" s="38" t="inlineStr">
        <is>
          <t>12</t>
        </is>
      </c>
      <c r="L98" s="39" t="inlineStr">
        <is>
          <t>МГ</t>
        </is>
      </c>
      <c r="M98" s="38" t="n">
        <v>180</v>
      </c>
      <c r="N98" s="412" t="inlineStr">
        <is>
          <t>Пельмени «Бульмени по-сибирски с говядиной и свининой» 0,8 сфера ТМ «Горячая штучка»</t>
        </is>
      </c>
      <c r="O98" s="371" t="n"/>
      <c r="P98" s="371" t="n"/>
      <c r="Q98" s="371" t="n"/>
      <c r="R98" s="337" t="n"/>
      <c r="S98" s="40" t="inlineStr"/>
      <c r="T98" s="40" t="inlineStr"/>
      <c r="U98" s="41" t="inlineStr">
        <is>
          <t>кор</t>
        </is>
      </c>
      <c r="V98" s="372" t="n">
        <v>0</v>
      </c>
      <c r="W98" s="373">
        <f>IFERROR(IF(V98="","",V98),"")</f>
        <v/>
      </c>
      <c r="X98" s="42">
        <f>IFERROR(IF(V98="","",V98*0.0155),"")</f>
        <v/>
      </c>
      <c r="Y98" s="69" t="inlineStr"/>
      <c r="Z98" s="70" t="inlineStr"/>
      <c r="AD98" s="74" t="n"/>
      <c r="BA98" s="111" t="inlineStr">
        <is>
          <t>ЗПФ</t>
        </is>
      </c>
    </row>
    <row r="99">
      <c r="A99" s="176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374" t="n"/>
      <c r="N99" s="375" t="inlineStr">
        <is>
          <t>Итого</t>
        </is>
      </c>
      <c r="O99" s="345" t="n"/>
      <c r="P99" s="345" t="n"/>
      <c r="Q99" s="345" t="n"/>
      <c r="R99" s="345" t="n"/>
      <c r="S99" s="345" t="n"/>
      <c r="T99" s="346" t="n"/>
      <c r="U99" s="43" t="inlineStr">
        <is>
          <t>кор</t>
        </is>
      </c>
      <c r="V99" s="376">
        <f>IFERROR(SUM(V94:V98),"0")</f>
        <v/>
      </c>
      <c r="W99" s="376">
        <f>IFERROR(SUM(W94:W98),"0")</f>
        <v/>
      </c>
      <c r="X99" s="376">
        <f>IFERROR(IF(X94="",0,X94),"0")+IFERROR(IF(X95="",0,X95),"0")+IFERROR(IF(X96="",0,X96),"0")+IFERROR(IF(X97="",0,X97),"0")+IFERROR(IF(X98="",0,X98),"0")</f>
        <v/>
      </c>
      <c r="Y99" s="377" t="n"/>
      <c r="Z99" s="377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374" t="n"/>
      <c r="N100" s="375" t="inlineStr">
        <is>
          <t>Итого</t>
        </is>
      </c>
      <c r="O100" s="345" t="n"/>
      <c r="P100" s="345" t="n"/>
      <c r="Q100" s="345" t="n"/>
      <c r="R100" s="345" t="n"/>
      <c r="S100" s="345" t="n"/>
      <c r="T100" s="346" t="n"/>
      <c r="U100" s="43" t="inlineStr">
        <is>
          <t>кг</t>
        </is>
      </c>
      <c r="V100" s="376">
        <f>IFERROR(SUMPRODUCT(V94:V98*H94:H98),"0")</f>
        <v/>
      </c>
      <c r="W100" s="376">
        <f>IFERROR(SUMPRODUCT(W94:W98*H94:H98),"0")</f>
        <v/>
      </c>
      <c r="X100" s="43" t="n"/>
      <c r="Y100" s="377" t="n"/>
      <c r="Z100" s="377" t="n"/>
    </row>
    <row r="101" ht="16.5" customHeight="1">
      <c r="A101" s="197" t="inlineStr">
        <is>
          <t>Чебупицца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97" t="n"/>
      <c r="Z101" s="197" t="n"/>
    </row>
    <row r="102" ht="14.25" customHeight="1">
      <c r="A102" s="186" t="inlineStr">
        <is>
          <t>Снеки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86" t="n"/>
      <c r="Z102" s="186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167" t="n">
        <v>4607111034014</v>
      </c>
      <c r="E103" s="337" t="n"/>
      <c r="F103" s="369" t="n">
        <v>0.25</v>
      </c>
      <c r="G103" s="38" t="n">
        <v>12</v>
      </c>
      <c r="H103" s="369" t="n">
        <v>3</v>
      </c>
      <c r="I103" s="369" t="n">
        <v>3.7036</v>
      </c>
      <c r="J103" s="38" t="n">
        <v>70</v>
      </c>
      <c r="K103" s="38" t="inlineStr">
        <is>
          <t>14</t>
        </is>
      </c>
      <c r="L103" s="39" t="inlineStr">
        <is>
          <t>МГ</t>
        </is>
      </c>
      <c r="M103" s="38" t="n">
        <v>180</v>
      </c>
      <c r="N103" s="413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3" s="371" t="n"/>
      <c r="P103" s="371" t="n"/>
      <c r="Q103" s="371" t="n"/>
      <c r="R103" s="337" t="n"/>
      <c r="S103" s="40" t="inlineStr"/>
      <c r="T103" s="40" t="inlineStr"/>
      <c r="U103" s="41" t="inlineStr">
        <is>
          <t>кор</t>
        </is>
      </c>
      <c r="V103" s="372" t="n">
        <v>20</v>
      </c>
      <c r="W103" s="373">
        <f>IFERROR(IF(V103="","",V103),"")</f>
        <v/>
      </c>
      <c r="X103" s="42">
        <f>IFERROR(IF(V103="","",V103*0.01788),"")</f>
        <v/>
      </c>
      <c r="Y103" s="69" t="inlineStr"/>
      <c r="Z103" s="70" t="inlineStr"/>
      <c r="AD103" s="74" t="n"/>
      <c r="BA103" s="112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167" t="n">
        <v>4607111033994</v>
      </c>
      <c r="E104" s="337" t="n"/>
      <c r="F104" s="369" t="n">
        <v>0.25</v>
      </c>
      <c r="G104" s="38" t="n">
        <v>12</v>
      </c>
      <c r="H104" s="369" t="n">
        <v>3</v>
      </c>
      <c r="I104" s="369" t="n">
        <v>3.7036</v>
      </c>
      <c r="J104" s="38" t="n">
        <v>70</v>
      </c>
      <c r="K104" s="38" t="inlineStr">
        <is>
          <t>14</t>
        </is>
      </c>
      <c r="L104" s="39" t="inlineStr">
        <is>
          <t>МГ</t>
        </is>
      </c>
      <c r="M104" s="38" t="n">
        <v>180</v>
      </c>
      <c r="N104" s="414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4" s="371" t="n"/>
      <c r="P104" s="371" t="n"/>
      <c r="Q104" s="371" t="n"/>
      <c r="R104" s="337" t="n"/>
      <c r="S104" s="40" t="inlineStr"/>
      <c r="T104" s="40" t="inlineStr"/>
      <c r="U104" s="41" t="inlineStr">
        <is>
          <t>кор</t>
        </is>
      </c>
      <c r="V104" s="372" t="n">
        <v>40</v>
      </c>
      <c r="W104" s="373">
        <f>IFERROR(IF(V104="","",V104),"")</f>
        <v/>
      </c>
      <c r="X104" s="42">
        <f>IFERROR(IF(V104="","",V104*0.01788),"")</f>
        <v/>
      </c>
      <c r="Y104" s="69" t="inlineStr"/>
      <c r="Z104" s="70" t="inlineStr"/>
      <c r="AD104" s="74" t="n"/>
      <c r="BA104" s="113" t="inlineStr">
        <is>
          <t>ПГП</t>
        </is>
      </c>
    </row>
    <row r="105">
      <c r="A105" s="176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374" t="n"/>
      <c r="N105" s="375" t="inlineStr">
        <is>
          <t>Итого</t>
        </is>
      </c>
      <c r="O105" s="345" t="n"/>
      <c r="P105" s="345" t="n"/>
      <c r="Q105" s="345" t="n"/>
      <c r="R105" s="345" t="n"/>
      <c r="S105" s="345" t="n"/>
      <c r="T105" s="346" t="n"/>
      <c r="U105" s="43" t="inlineStr">
        <is>
          <t>кор</t>
        </is>
      </c>
      <c r="V105" s="376">
        <f>IFERROR(SUM(V103:V104),"0")</f>
        <v/>
      </c>
      <c r="W105" s="376">
        <f>IFERROR(SUM(W103:W104),"0")</f>
        <v/>
      </c>
      <c r="X105" s="376">
        <f>IFERROR(IF(X103="",0,X103),"0")+IFERROR(IF(X104="",0,X104),"0")</f>
        <v/>
      </c>
      <c r="Y105" s="377" t="n"/>
      <c r="Z105" s="377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374" t="n"/>
      <c r="N106" s="375" t="inlineStr">
        <is>
          <t>Итого</t>
        </is>
      </c>
      <c r="O106" s="345" t="n"/>
      <c r="P106" s="345" t="n"/>
      <c r="Q106" s="345" t="n"/>
      <c r="R106" s="345" t="n"/>
      <c r="S106" s="345" t="n"/>
      <c r="T106" s="346" t="n"/>
      <c r="U106" s="43" t="inlineStr">
        <is>
          <t>кг</t>
        </is>
      </c>
      <c r="V106" s="376">
        <f>IFERROR(SUMPRODUCT(V103:V104*H103:H104),"0")</f>
        <v/>
      </c>
      <c r="W106" s="376">
        <f>IFERROR(SUMPRODUCT(W103:W104*H103:H104),"0")</f>
        <v/>
      </c>
      <c r="X106" s="43" t="n"/>
      <c r="Y106" s="377" t="n"/>
      <c r="Z106" s="377" t="n"/>
    </row>
    <row r="107" ht="16.5" customHeight="1">
      <c r="A107" s="197" t="inlineStr">
        <is>
          <t>Хотстеры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97" t="n"/>
      <c r="Z107" s="197" t="n"/>
    </row>
    <row r="108" ht="14.25" customHeight="1">
      <c r="A108" s="186" t="inlineStr">
        <is>
          <t>Снеки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86" t="n"/>
      <c r="Z108" s="186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167" t="n">
        <v>4607111034199</v>
      </c>
      <c r="E109" s="337" t="n"/>
      <c r="F109" s="369" t="n">
        <v>0.25</v>
      </c>
      <c r="G109" s="38" t="n">
        <v>12</v>
      </c>
      <c r="H109" s="369" t="n">
        <v>3</v>
      </c>
      <c r="I109" s="369" t="n">
        <v>3.7036</v>
      </c>
      <c r="J109" s="38" t="n">
        <v>70</v>
      </c>
      <c r="K109" s="38" t="inlineStr">
        <is>
          <t>14</t>
        </is>
      </c>
      <c r="L109" s="39" t="inlineStr">
        <is>
          <t>МГ</t>
        </is>
      </c>
      <c r="M109" s="38" t="n">
        <v>180</v>
      </c>
      <c r="N109" s="415">
        <f>HYPERLINK("https://abi.ru/products/Замороженные/Горячая штучка/Хотстеры/Снеки/P002877/","Хотстеры Хотстеры Фикс.вес 0,25 Лоток Горячая штучка")</f>
        <v/>
      </c>
      <c r="O109" s="371" t="n"/>
      <c r="P109" s="371" t="n"/>
      <c r="Q109" s="371" t="n"/>
      <c r="R109" s="337" t="n"/>
      <c r="S109" s="40" t="inlineStr"/>
      <c r="T109" s="40" t="inlineStr"/>
      <c r="U109" s="41" t="inlineStr">
        <is>
          <t>кор</t>
        </is>
      </c>
      <c r="V109" s="372" t="n">
        <v>0</v>
      </c>
      <c r="W109" s="373">
        <f>IFERROR(IF(V109="","",V109),"")</f>
        <v/>
      </c>
      <c r="X109" s="42">
        <f>IFERROR(IF(V109="","",V109*0.01788),"")</f>
        <v/>
      </c>
      <c r="Y109" s="69" t="inlineStr"/>
      <c r="Z109" s="70" t="inlineStr"/>
      <c r="AD109" s="74" t="n"/>
      <c r="BA109" s="114" t="inlineStr">
        <is>
          <t>ПГП</t>
        </is>
      </c>
    </row>
    <row r="110">
      <c r="A110" s="176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374" t="n"/>
      <c r="N110" s="375" t="inlineStr">
        <is>
          <t>Итого</t>
        </is>
      </c>
      <c r="O110" s="345" t="n"/>
      <c r="P110" s="345" t="n"/>
      <c r="Q110" s="345" t="n"/>
      <c r="R110" s="345" t="n"/>
      <c r="S110" s="345" t="n"/>
      <c r="T110" s="346" t="n"/>
      <c r="U110" s="43" t="inlineStr">
        <is>
          <t>кор</t>
        </is>
      </c>
      <c r="V110" s="376">
        <f>IFERROR(SUM(V109:V109),"0")</f>
        <v/>
      </c>
      <c r="W110" s="376">
        <f>IFERROR(SUM(W109:W109),"0")</f>
        <v/>
      </c>
      <c r="X110" s="376">
        <f>IFERROR(IF(X109="",0,X109),"0")</f>
        <v/>
      </c>
      <c r="Y110" s="377" t="n"/>
      <c r="Z110" s="377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374" t="n"/>
      <c r="N111" s="375" t="inlineStr">
        <is>
          <t>Итого</t>
        </is>
      </c>
      <c r="O111" s="345" t="n"/>
      <c r="P111" s="345" t="n"/>
      <c r="Q111" s="345" t="n"/>
      <c r="R111" s="345" t="n"/>
      <c r="S111" s="345" t="n"/>
      <c r="T111" s="346" t="n"/>
      <c r="U111" s="43" t="inlineStr">
        <is>
          <t>кг</t>
        </is>
      </c>
      <c r="V111" s="376">
        <f>IFERROR(SUMPRODUCT(V109:V109*H109:H109),"0")</f>
        <v/>
      </c>
      <c r="W111" s="376">
        <f>IFERROR(SUMPRODUCT(W109:W109*H109:H109),"0")</f>
        <v/>
      </c>
      <c r="X111" s="43" t="n"/>
      <c r="Y111" s="377" t="n"/>
      <c r="Z111" s="377" t="n"/>
    </row>
    <row r="112" ht="16.5" customHeight="1">
      <c r="A112" s="197" t="inlineStr">
        <is>
          <t>Круггетсы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97" t="n"/>
      <c r="Z112" s="197" t="n"/>
    </row>
    <row r="113" ht="14.25" customHeight="1">
      <c r="A113" s="186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86" t="n"/>
      <c r="Z113" s="186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167" t="n">
        <v>4607111034670</v>
      </c>
      <c r="E114" s="337" t="n"/>
      <c r="F114" s="369" t="n">
        <v>3</v>
      </c>
      <c r="G114" s="38" t="n">
        <v>1</v>
      </c>
      <c r="H114" s="369" t="n">
        <v>3</v>
      </c>
      <c r="I114" s="369" t="n">
        <v>3.195</v>
      </c>
      <c r="J114" s="38" t="n">
        <v>126</v>
      </c>
      <c r="K114" s="38" t="inlineStr">
        <is>
          <t>14</t>
        </is>
      </c>
      <c r="L114" s="39" t="inlineStr">
        <is>
          <t>МГ</t>
        </is>
      </c>
      <c r="M114" s="38" t="n">
        <v>180</v>
      </c>
      <c r="N114" s="416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4" s="371" t="n"/>
      <c r="P114" s="371" t="n"/>
      <c r="Q114" s="371" t="n"/>
      <c r="R114" s="337" t="n"/>
      <c r="S114" s="40" t="inlineStr"/>
      <c r="T114" s="40" t="inlineStr"/>
      <c r="U114" s="41" t="inlineStr">
        <is>
          <t>кор</t>
        </is>
      </c>
      <c r="V114" s="372" t="n">
        <v>0</v>
      </c>
      <c r="W114" s="373">
        <f>IFERROR(IF(V114="","",V114),"")</f>
        <v/>
      </c>
      <c r="X114" s="42">
        <f>IFERROR(IF(V114="","",V114*0.00936),"")</f>
        <v/>
      </c>
      <c r="Y114" s="69" t="inlineStr">
        <is>
          <t>ВЕСОВОЙ ФОРМАТ</t>
        </is>
      </c>
      <c r="Z114" s="70" t="inlineStr"/>
      <c r="AD114" s="74" t="n"/>
      <c r="BA114" s="115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167" t="n">
        <v>4607111034687</v>
      </c>
      <c r="E115" s="337" t="n"/>
      <c r="F115" s="369" t="n">
        <v>3</v>
      </c>
      <c r="G115" s="38" t="n">
        <v>1</v>
      </c>
      <c r="H115" s="369" t="n">
        <v>3</v>
      </c>
      <c r="I115" s="369" t="n">
        <v>3.195</v>
      </c>
      <c r="J115" s="38" t="n">
        <v>126</v>
      </c>
      <c r="K115" s="38" t="inlineStr">
        <is>
          <t>14</t>
        </is>
      </c>
      <c r="L115" s="39" t="inlineStr">
        <is>
          <t>МГ</t>
        </is>
      </c>
      <c r="M115" s="38" t="n">
        <v>180</v>
      </c>
      <c r="N115" s="417" t="inlineStr">
        <is>
          <t>Круггетсы сочные Хорека Весовые Пакет 3 кг Горячая штучка</t>
        </is>
      </c>
      <c r="O115" s="371" t="n"/>
      <c r="P115" s="371" t="n"/>
      <c r="Q115" s="371" t="n"/>
      <c r="R115" s="337" t="n"/>
      <c r="S115" s="40" t="inlineStr"/>
      <c r="T115" s="40" t="inlineStr"/>
      <c r="U115" s="41" t="inlineStr">
        <is>
          <t>кор</t>
        </is>
      </c>
      <c r="V115" s="372" t="n">
        <v>0</v>
      </c>
      <c r="W115" s="373">
        <f>IFERROR(IF(V115="","",V115),"")</f>
        <v/>
      </c>
      <c r="X115" s="42">
        <f>IFERROR(IF(V115="","",V115*0.00936),"")</f>
        <v/>
      </c>
      <c r="Y115" s="69" t="inlineStr">
        <is>
          <t>ВЕСОВОЙ ФОРМАТ</t>
        </is>
      </c>
      <c r="Z115" s="70" t="inlineStr"/>
      <c r="AD115" s="74" t="n"/>
      <c r="BA115" s="116" t="inlineStr">
        <is>
          <t>ПГП</t>
        </is>
      </c>
    </row>
    <row r="116" ht="27" customHeight="1">
      <c r="A116" s="64" t="inlineStr">
        <is>
          <t>SU002566</t>
        </is>
      </c>
      <c r="B116" s="64" t="inlineStr">
        <is>
          <t>P002880</t>
        </is>
      </c>
      <c r="C116" s="37" t="n">
        <v>4301135115</v>
      </c>
      <c r="D116" s="167" t="n">
        <v>4607111034380</v>
      </c>
      <c r="E116" s="337" t="n"/>
      <c r="F116" s="369" t="n">
        <v>0.25</v>
      </c>
      <c r="G116" s="38" t="n">
        <v>12</v>
      </c>
      <c r="H116" s="369" t="n">
        <v>3</v>
      </c>
      <c r="I116" s="369" t="n">
        <v>3.7036</v>
      </c>
      <c r="J116" s="38" t="n">
        <v>70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18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O116" s="371" t="n"/>
      <c r="P116" s="371" t="n"/>
      <c r="Q116" s="371" t="n"/>
      <c r="R116" s="337" t="n"/>
      <c r="S116" s="40" t="inlineStr"/>
      <c r="T116" s="40" t="inlineStr"/>
      <c r="U116" s="41" t="inlineStr">
        <is>
          <t>кор</t>
        </is>
      </c>
      <c r="V116" s="372" t="n">
        <v>10</v>
      </c>
      <c r="W116" s="373">
        <f>IFERROR(IF(V116="","",V116),"")</f>
        <v/>
      </c>
      <c r="X116" s="42">
        <f>IFERROR(IF(V116="","",V116*0.01788),"")</f>
        <v/>
      </c>
      <c r="Y116" s="69" t="inlineStr"/>
      <c r="Z116" s="70" t="inlineStr"/>
      <c r="AD116" s="74" t="n"/>
      <c r="BA116" s="117" t="inlineStr">
        <is>
          <t>ПГП</t>
        </is>
      </c>
    </row>
    <row r="117" ht="27" customHeight="1">
      <c r="A117" s="64" t="inlineStr">
        <is>
          <t>SU002567</t>
        </is>
      </c>
      <c r="B117" s="64" t="inlineStr">
        <is>
          <t>P002879</t>
        </is>
      </c>
      <c r="C117" s="37" t="n">
        <v>4301135114</v>
      </c>
      <c r="D117" s="167" t="n">
        <v>4607111034397</v>
      </c>
      <c r="E117" s="337" t="n"/>
      <c r="F117" s="369" t="n">
        <v>0.25</v>
      </c>
      <c r="G117" s="38" t="n">
        <v>12</v>
      </c>
      <c r="H117" s="369" t="n">
        <v>3</v>
      </c>
      <c r="I117" s="369" t="n">
        <v>3.7036</v>
      </c>
      <c r="J117" s="38" t="n">
        <v>70</v>
      </c>
      <c r="K117" s="38" t="inlineStr">
        <is>
          <t>14</t>
        </is>
      </c>
      <c r="L117" s="39" t="inlineStr">
        <is>
          <t>МГ</t>
        </is>
      </c>
      <c r="M117" s="38" t="n">
        <v>180</v>
      </c>
      <c r="N117" s="419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7" s="371" t="n"/>
      <c r="P117" s="371" t="n"/>
      <c r="Q117" s="371" t="n"/>
      <c r="R117" s="337" t="n"/>
      <c r="S117" s="40" t="inlineStr"/>
      <c r="T117" s="40" t="inlineStr"/>
      <c r="U117" s="41" t="inlineStr">
        <is>
          <t>кор</t>
        </is>
      </c>
      <c r="V117" s="372" t="n">
        <v>0</v>
      </c>
      <c r="W117" s="373">
        <f>IFERROR(IF(V117="","",V117),"")</f>
        <v/>
      </c>
      <c r="X117" s="42">
        <f>IFERROR(IF(V117="","",V117*0.01788),"")</f>
        <v/>
      </c>
      <c r="Y117" s="69" t="inlineStr"/>
      <c r="Z117" s="70" t="inlineStr"/>
      <c r="AD117" s="74" t="n"/>
      <c r="BA117" s="118" t="inlineStr">
        <is>
          <t>ПГП</t>
        </is>
      </c>
    </row>
    <row r="118">
      <c r="A118" s="176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374" t="n"/>
      <c r="N118" s="375" t="inlineStr">
        <is>
          <t>Итого</t>
        </is>
      </c>
      <c r="O118" s="345" t="n"/>
      <c r="P118" s="345" t="n"/>
      <c r="Q118" s="345" t="n"/>
      <c r="R118" s="345" t="n"/>
      <c r="S118" s="345" t="n"/>
      <c r="T118" s="346" t="n"/>
      <c r="U118" s="43" t="inlineStr">
        <is>
          <t>кор</t>
        </is>
      </c>
      <c r="V118" s="376">
        <f>IFERROR(SUM(V114:V117),"0")</f>
        <v/>
      </c>
      <c r="W118" s="376">
        <f>IFERROR(SUM(W114:W117),"0")</f>
        <v/>
      </c>
      <c r="X118" s="376">
        <f>IFERROR(IF(X114="",0,X114),"0")+IFERROR(IF(X115="",0,X115),"0")+IFERROR(IF(X116="",0,X116),"0")+IFERROR(IF(X117="",0,X117),"0")</f>
        <v/>
      </c>
      <c r="Y118" s="377" t="n"/>
      <c r="Z118" s="377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374" t="n"/>
      <c r="N119" s="375" t="inlineStr">
        <is>
          <t>Итого</t>
        </is>
      </c>
      <c r="O119" s="345" t="n"/>
      <c r="P119" s="345" t="n"/>
      <c r="Q119" s="345" t="n"/>
      <c r="R119" s="345" t="n"/>
      <c r="S119" s="345" t="n"/>
      <c r="T119" s="346" t="n"/>
      <c r="U119" s="43" t="inlineStr">
        <is>
          <t>кг</t>
        </is>
      </c>
      <c r="V119" s="376">
        <f>IFERROR(SUMPRODUCT(V114:V117*H114:H117),"0")</f>
        <v/>
      </c>
      <c r="W119" s="376">
        <f>IFERROR(SUMPRODUCT(W114:W117*H114:H117),"0")</f>
        <v/>
      </c>
      <c r="X119" s="43" t="n"/>
      <c r="Y119" s="377" t="n"/>
      <c r="Z119" s="377" t="n"/>
    </row>
    <row r="120" ht="16.5" customHeight="1">
      <c r="A120" s="197" t="inlineStr">
        <is>
          <t>Пекерсы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97" t="n"/>
      <c r="Z120" s="197" t="n"/>
    </row>
    <row r="121" ht="14.25" customHeight="1">
      <c r="A121" s="186" t="inlineStr">
        <is>
          <t>Снеки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86" t="n"/>
      <c r="Z121" s="186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167" t="n">
        <v>4607111035806</v>
      </c>
      <c r="E122" s="337" t="n"/>
      <c r="F122" s="369" t="n">
        <v>0.25</v>
      </c>
      <c r="G122" s="38" t="n">
        <v>12</v>
      </c>
      <c r="H122" s="369" t="n">
        <v>3</v>
      </c>
      <c r="I122" s="369" t="n">
        <v>3.7036</v>
      </c>
      <c r="J122" s="38" t="n">
        <v>70</v>
      </c>
      <c r="K122" s="38" t="inlineStr">
        <is>
          <t>14</t>
        </is>
      </c>
      <c r="L122" s="39" t="inlineStr">
        <is>
          <t>МГ</t>
        </is>
      </c>
      <c r="M122" s="38" t="n">
        <v>180</v>
      </c>
      <c r="N122" s="420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2" s="371" t="n"/>
      <c r="P122" s="371" t="n"/>
      <c r="Q122" s="371" t="n"/>
      <c r="R122" s="337" t="n"/>
      <c r="S122" s="40" t="inlineStr"/>
      <c r="T122" s="40" t="inlineStr"/>
      <c r="U122" s="41" t="inlineStr">
        <is>
          <t>кор</t>
        </is>
      </c>
      <c r="V122" s="372" t="n">
        <v>0</v>
      </c>
      <c r="W122" s="373">
        <f>IFERROR(IF(V122="","",V122),"")</f>
        <v/>
      </c>
      <c r="X122" s="42">
        <f>IFERROR(IF(V122="","",V122*0.01788),"")</f>
        <v/>
      </c>
      <c r="Y122" s="69" t="inlineStr"/>
      <c r="Z122" s="70" t="inlineStr"/>
      <c r="AD122" s="74" t="n"/>
      <c r="BA122" s="119" t="inlineStr">
        <is>
          <t>ПГП</t>
        </is>
      </c>
    </row>
    <row r="123">
      <c r="A123" s="176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374" t="n"/>
      <c r="N123" s="375" t="inlineStr">
        <is>
          <t>Итого</t>
        </is>
      </c>
      <c r="O123" s="345" t="n"/>
      <c r="P123" s="345" t="n"/>
      <c r="Q123" s="345" t="n"/>
      <c r="R123" s="345" t="n"/>
      <c r="S123" s="345" t="n"/>
      <c r="T123" s="346" t="n"/>
      <c r="U123" s="43" t="inlineStr">
        <is>
          <t>кор</t>
        </is>
      </c>
      <c r="V123" s="376">
        <f>IFERROR(SUM(V122:V122),"0")</f>
        <v/>
      </c>
      <c r="W123" s="376">
        <f>IFERROR(SUM(W122:W122),"0")</f>
        <v/>
      </c>
      <c r="X123" s="376">
        <f>IFERROR(IF(X122="",0,X122),"0")</f>
        <v/>
      </c>
      <c r="Y123" s="377" t="n"/>
      <c r="Z123" s="377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374" t="n"/>
      <c r="N124" s="375" t="inlineStr">
        <is>
          <t>Итого</t>
        </is>
      </c>
      <c r="O124" s="345" t="n"/>
      <c r="P124" s="345" t="n"/>
      <c r="Q124" s="345" t="n"/>
      <c r="R124" s="345" t="n"/>
      <c r="S124" s="345" t="n"/>
      <c r="T124" s="346" t="n"/>
      <c r="U124" s="43" t="inlineStr">
        <is>
          <t>кг</t>
        </is>
      </c>
      <c r="V124" s="376">
        <f>IFERROR(SUMPRODUCT(V122:V122*H122:H122),"0")</f>
        <v/>
      </c>
      <c r="W124" s="376">
        <f>IFERROR(SUMPRODUCT(W122:W122*H122:H122),"0")</f>
        <v/>
      </c>
      <c r="X124" s="43" t="n"/>
      <c r="Y124" s="377" t="n"/>
      <c r="Z124" s="377" t="n"/>
    </row>
    <row r="125" ht="16.5" customHeight="1">
      <c r="A125" s="197" t="inlineStr">
        <is>
          <t>Супермени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97" t="n"/>
      <c r="Z125" s="197" t="n"/>
    </row>
    <row r="126" ht="14.25" customHeight="1">
      <c r="A126" s="186" t="inlineStr">
        <is>
          <t>Пельмени ПГП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86" t="n"/>
      <c r="Z126" s="186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167" t="n">
        <v>4607111035639</v>
      </c>
      <c r="E127" s="337" t="n"/>
      <c r="F127" s="369" t="n">
        <v>0.2</v>
      </c>
      <c r="G127" s="38" t="n">
        <v>12</v>
      </c>
      <c r="H127" s="369" t="n">
        <v>2.4</v>
      </c>
      <c r="I127" s="369" t="n">
        <v>3.13</v>
      </c>
      <c r="J127" s="38" t="n">
        <v>48</v>
      </c>
      <c r="K127" s="38" t="inlineStr">
        <is>
          <t>8</t>
        </is>
      </c>
      <c r="L127" s="39" t="inlineStr">
        <is>
          <t>МГ</t>
        </is>
      </c>
      <c r="M127" s="38" t="n">
        <v>180</v>
      </c>
      <c r="N127" s="421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7" s="371" t="n"/>
      <c r="P127" s="371" t="n"/>
      <c r="Q127" s="371" t="n"/>
      <c r="R127" s="337" t="n"/>
      <c r="S127" s="40" t="inlineStr"/>
      <c r="T127" s="40" t="inlineStr"/>
      <c r="U127" s="41" t="inlineStr">
        <is>
          <t>кор</t>
        </is>
      </c>
      <c r="V127" s="372" t="n">
        <v>0</v>
      </c>
      <c r="W127" s="373">
        <f>IFERROR(IF(V127="","",V127),"")</f>
        <v/>
      </c>
      <c r="X127" s="42">
        <f>IFERROR(IF(V127="","",V127*0.01786),"")</f>
        <v/>
      </c>
      <c r="Y127" s="69" t="inlineStr"/>
      <c r="Z127" s="70" t="inlineStr"/>
      <c r="AD127" s="74" t="n"/>
      <c r="BA127" s="120" t="inlineStr">
        <is>
          <t>ПГП</t>
        </is>
      </c>
    </row>
    <row r="128" ht="27" customHeight="1">
      <c r="A128" s="64" t="inlineStr">
        <is>
          <t>SU002177</t>
        </is>
      </c>
      <c r="B128" s="64" t="inlineStr">
        <is>
          <t>P002299</t>
        </is>
      </c>
      <c r="C128" s="37" t="n">
        <v>4301070797</v>
      </c>
      <c r="D128" s="167" t="n">
        <v>4607111035646</v>
      </c>
      <c r="E128" s="337" t="n"/>
      <c r="F128" s="369" t="n">
        <v>0.2</v>
      </c>
      <c r="G128" s="38" t="n">
        <v>8</v>
      </c>
      <c r="H128" s="369" t="n">
        <v>1.6</v>
      </c>
      <c r="I128" s="369" t="n">
        <v>2.12</v>
      </c>
      <c r="J128" s="38" t="n">
        <v>72</v>
      </c>
      <c r="K128" s="38" t="inlineStr">
        <is>
          <t>6</t>
        </is>
      </c>
      <c r="L128" s="39" t="inlineStr">
        <is>
          <t>МГ</t>
        </is>
      </c>
      <c r="M128" s="38" t="n">
        <v>180</v>
      </c>
      <c r="N128" s="422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28" s="371" t="n"/>
      <c r="P128" s="371" t="n"/>
      <c r="Q128" s="371" t="n"/>
      <c r="R128" s="337" t="n"/>
      <c r="S128" s="40" t="inlineStr"/>
      <c r="T128" s="40" t="inlineStr"/>
      <c r="U128" s="41" t="inlineStr">
        <is>
          <t>кор</t>
        </is>
      </c>
      <c r="V128" s="372" t="n">
        <v>0</v>
      </c>
      <c r="W128" s="373">
        <f>IFERROR(IF(V128="","",V128),"")</f>
        <v/>
      </c>
      <c r="X128" s="42">
        <f>IFERROR(IF(V128="","",V128*0.01157),"")</f>
        <v/>
      </c>
      <c r="Y128" s="69" t="inlineStr"/>
      <c r="Z128" s="70" t="inlineStr"/>
      <c r="AD128" s="74" t="n"/>
      <c r="BA128" s="121" t="inlineStr">
        <is>
          <t>ПГП</t>
        </is>
      </c>
    </row>
    <row r="129">
      <c r="A129" s="176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374" t="n"/>
      <c r="N129" s="375" t="inlineStr">
        <is>
          <t>Итого</t>
        </is>
      </c>
      <c r="O129" s="345" t="n"/>
      <c r="P129" s="345" t="n"/>
      <c r="Q129" s="345" t="n"/>
      <c r="R129" s="345" t="n"/>
      <c r="S129" s="345" t="n"/>
      <c r="T129" s="346" t="n"/>
      <c r="U129" s="43" t="inlineStr">
        <is>
          <t>кор</t>
        </is>
      </c>
      <c r="V129" s="376">
        <f>IFERROR(SUM(V127:V128),"0")</f>
        <v/>
      </c>
      <c r="W129" s="376">
        <f>IFERROR(SUM(W127:W128),"0")</f>
        <v/>
      </c>
      <c r="X129" s="376">
        <f>IFERROR(IF(X127="",0,X127),"0")+IFERROR(IF(X128="",0,X128),"0")</f>
        <v/>
      </c>
      <c r="Y129" s="377" t="n"/>
      <c r="Z129" s="377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374" t="n"/>
      <c r="N130" s="375" t="inlineStr">
        <is>
          <t>Итого</t>
        </is>
      </c>
      <c r="O130" s="345" t="n"/>
      <c r="P130" s="345" t="n"/>
      <c r="Q130" s="345" t="n"/>
      <c r="R130" s="345" t="n"/>
      <c r="S130" s="345" t="n"/>
      <c r="T130" s="346" t="n"/>
      <c r="U130" s="43" t="inlineStr">
        <is>
          <t>кг</t>
        </is>
      </c>
      <c r="V130" s="376">
        <f>IFERROR(SUMPRODUCT(V127:V128*H127:H128),"0")</f>
        <v/>
      </c>
      <c r="W130" s="376">
        <f>IFERROR(SUMPRODUCT(W127:W128*H127:H128),"0")</f>
        <v/>
      </c>
      <c r="X130" s="43" t="n"/>
      <c r="Y130" s="377" t="n"/>
      <c r="Z130" s="377" t="n"/>
    </row>
    <row r="131" ht="16.5" customHeight="1">
      <c r="A131" s="197" t="inlineStr">
        <is>
          <t>Чебуманы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97" t="n"/>
      <c r="Z131" s="197" t="n"/>
    </row>
    <row r="132" ht="14.25" customHeight="1">
      <c r="A132" s="186" t="inlineStr">
        <is>
          <t>Снеки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86" t="n"/>
      <c r="Z132" s="186" t="n"/>
    </row>
    <row r="133" ht="27" customHeight="1">
      <c r="A133" s="64" t="inlineStr">
        <is>
          <t>SU002668</t>
        </is>
      </c>
      <c r="B133" s="64" t="inlineStr">
        <is>
          <t>P003040</t>
        </is>
      </c>
      <c r="C133" s="37" t="n">
        <v>4301135133</v>
      </c>
      <c r="D133" s="167" t="n">
        <v>4607111036568</v>
      </c>
      <c r="E133" s="337" t="n"/>
      <c r="F133" s="369" t="n">
        <v>0.28</v>
      </c>
      <c r="G133" s="38" t="n">
        <v>6</v>
      </c>
      <c r="H133" s="369" t="n">
        <v>1.68</v>
      </c>
      <c r="I133" s="369" t="n">
        <v>2.1018</v>
      </c>
      <c r="J133" s="38" t="n">
        <v>126</v>
      </c>
      <c r="K133" s="38" t="inlineStr">
        <is>
          <t>14</t>
        </is>
      </c>
      <c r="L133" s="39" t="inlineStr">
        <is>
          <t>МГ</t>
        </is>
      </c>
      <c r="M133" s="38" t="n">
        <v>180</v>
      </c>
      <c r="N133" s="423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/>
      </c>
      <c r="O133" s="371" t="n"/>
      <c r="P133" s="371" t="n"/>
      <c r="Q133" s="371" t="n"/>
      <c r="R133" s="337" t="n"/>
      <c r="S133" s="40" t="inlineStr"/>
      <c r="T133" s="40" t="inlineStr"/>
      <c r="U133" s="41" t="inlineStr">
        <is>
          <t>кор</t>
        </is>
      </c>
      <c r="V133" s="372" t="n">
        <v>0</v>
      </c>
      <c r="W133" s="373">
        <f>IFERROR(IF(V133="","",V133),"")</f>
        <v/>
      </c>
      <c r="X133" s="42">
        <f>IFERROR(IF(V133="","",V133*0.00936),"")</f>
        <v/>
      </c>
      <c r="Y133" s="69" t="inlineStr"/>
      <c r="Z133" s="70" t="inlineStr"/>
      <c r="AD133" s="74" t="n"/>
      <c r="BA133" s="122" t="inlineStr">
        <is>
          <t>ПГП</t>
        </is>
      </c>
    </row>
    <row r="134">
      <c r="A134" s="176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374" t="n"/>
      <c r="N134" s="375" t="inlineStr">
        <is>
          <t>Итого</t>
        </is>
      </c>
      <c r="O134" s="345" t="n"/>
      <c r="P134" s="345" t="n"/>
      <c r="Q134" s="345" t="n"/>
      <c r="R134" s="345" t="n"/>
      <c r="S134" s="345" t="n"/>
      <c r="T134" s="346" t="n"/>
      <c r="U134" s="43" t="inlineStr">
        <is>
          <t>кор</t>
        </is>
      </c>
      <c r="V134" s="376">
        <f>IFERROR(SUM(V133:V133),"0")</f>
        <v/>
      </c>
      <c r="W134" s="376">
        <f>IFERROR(SUM(W133:W133),"0")</f>
        <v/>
      </c>
      <c r="X134" s="376">
        <f>IFERROR(IF(X133="",0,X133),"0")</f>
        <v/>
      </c>
      <c r="Y134" s="377" t="n"/>
      <c r="Z134" s="377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374" t="n"/>
      <c r="N135" s="375" t="inlineStr">
        <is>
          <t>Итого</t>
        </is>
      </c>
      <c r="O135" s="345" t="n"/>
      <c r="P135" s="345" t="n"/>
      <c r="Q135" s="345" t="n"/>
      <c r="R135" s="345" t="n"/>
      <c r="S135" s="345" t="n"/>
      <c r="T135" s="346" t="n"/>
      <c r="U135" s="43" t="inlineStr">
        <is>
          <t>кг</t>
        </is>
      </c>
      <c r="V135" s="376">
        <f>IFERROR(SUMPRODUCT(V133:V133*H133:H133),"0")</f>
        <v/>
      </c>
      <c r="W135" s="376">
        <f>IFERROR(SUMPRODUCT(W133:W133*H133:H133),"0")</f>
        <v/>
      </c>
      <c r="X135" s="43" t="n"/>
      <c r="Y135" s="377" t="n"/>
      <c r="Z135" s="377" t="n"/>
    </row>
    <row r="136" ht="27.75" customHeight="1">
      <c r="A136" s="196" t="inlineStr">
        <is>
          <t>No Name</t>
        </is>
      </c>
      <c r="B136" s="368" t="n"/>
      <c r="C136" s="368" t="n"/>
      <c r="D136" s="368" t="n"/>
      <c r="E136" s="368" t="n"/>
      <c r="F136" s="368" t="n"/>
      <c r="G136" s="368" t="n"/>
      <c r="H136" s="368" t="n"/>
      <c r="I136" s="368" t="n"/>
      <c r="J136" s="368" t="n"/>
      <c r="K136" s="368" t="n"/>
      <c r="L136" s="368" t="n"/>
      <c r="M136" s="368" t="n"/>
      <c r="N136" s="368" t="n"/>
      <c r="O136" s="368" t="n"/>
      <c r="P136" s="368" t="n"/>
      <c r="Q136" s="368" t="n"/>
      <c r="R136" s="368" t="n"/>
      <c r="S136" s="368" t="n"/>
      <c r="T136" s="368" t="n"/>
      <c r="U136" s="368" t="n"/>
      <c r="V136" s="368" t="n"/>
      <c r="W136" s="368" t="n"/>
      <c r="X136" s="368" t="n"/>
      <c r="Y136" s="55" t="n"/>
      <c r="Z136" s="55" t="n"/>
    </row>
    <row r="137" ht="16.5" customHeight="1">
      <c r="A137" s="197" t="inlineStr">
        <is>
          <t>Стародворье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97" t="n"/>
      <c r="Z137" s="197" t="n"/>
    </row>
    <row r="138" ht="14.25" customHeight="1">
      <c r="A138" s="186" t="inlineStr">
        <is>
          <t>Пельмени ПГП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86" t="n"/>
      <c r="Z138" s="186" t="n"/>
    </row>
    <row r="139" ht="16.5" customHeight="1">
      <c r="A139" s="64" t="inlineStr">
        <is>
          <t>SU002891</t>
        </is>
      </c>
      <c r="B139" s="64" t="inlineStr">
        <is>
          <t>P003301</t>
        </is>
      </c>
      <c r="C139" s="37" t="n">
        <v>4301071010</v>
      </c>
      <c r="D139" s="167" t="n">
        <v>4607111037701</v>
      </c>
      <c r="E139" s="337" t="n"/>
      <c r="F139" s="369" t="n">
        <v>5</v>
      </c>
      <c r="G139" s="38" t="n">
        <v>1</v>
      </c>
      <c r="H139" s="369" t="n">
        <v>5</v>
      </c>
      <c r="I139" s="369" t="n">
        <v>5.2</v>
      </c>
      <c r="J139" s="38" t="n">
        <v>144</v>
      </c>
      <c r="K139" s="38" t="inlineStr">
        <is>
          <t>12</t>
        </is>
      </c>
      <c r="L139" s="39" t="inlineStr">
        <is>
          <t>МГ</t>
        </is>
      </c>
      <c r="M139" s="38" t="n">
        <v>180</v>
      </c>
      <c r="N139" s="424">
        <f>HYPERLINK("https://abi.ru/products/Замороженные/No Name/Стародворье ПГП/Пельмени ПГП/P003301/","Пельмени «Быстромени» Весовой ТМ «No Name» 5")</f>
        <v/>
      </c>
      <c r="O139" s="371" t="n"/>
      <c r="P139" s="371" t="n"/>
      <c r="Q139" s="371" t="n"/>
      <c r="R139" s="337" t="n"/>
      <c r="S139" s="40" t="inlineStr"/>
      <c r="T139" s="40" t="inlineStr"/>
      <c r="U139" s="41" t="inlineStr">
        <is>
          <t>кор</t>
        </is>
      </c>
      <c r="V139" s="372" t="n">
        <v>0</v>
      </c>
      <c r="W139" s="373">
        <f>IFERROR(IF(V139="","",V139),"")</f>
        <v/>
      </c>
      <c r="X139" s="42">
        <f>IFERROR(IF(V139="","",V139*0.00866),"")</f>
        <v/>
      </c>
      <c r="Y139" s="69" t="inlineStr"/>
      <c r="Z139" s="70" t="inlineStr"/>
      <c r="AD139" s="74" t="n"/>
      <c r="BA139" s="123" t="inlineStr">
        <is>
          <t>ПГП</t>
        </is>
      </c>
    </row>
    <row r="140">
      <c r="A140" s="176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374" t="n"/>
      <c r="N140" s="375" t="inlineStr">
        <is>
          <t>Итого</t>
        </is>
      </c>
      <c r="O140" s="345" t="n"/>
      <c r="P140" s="345" t="n"/>
      <c r="Q140" s="345" t="n"/>
      <c r="R140" s="345" t="n"/>
      <c r="S140" s="345" t="n"/>
      <c r="T140" s="346" t="n"/>
      <c r="U140" s="43" t="inlineStr">
        <is>
          <t>кор</t>
        </is>
      </c>
      <c r="V140" s="376">
        <f>IFERROR(SUM(V139:V139),"0")</f>
        <v/>
      </c>
      <c r="W140" s="376">
        <f>IFERROR(SUM(W139:W139),"0")</f>
        <v/>
      </c>
      <c r="X140" s="376">
        <f>IFERROR(IF(X139="",0,X139),"0")</f>
        <v/>
      </c>
      <c r="Y140" s="377" t="n"/>
      <c r="Z140" s="377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374" t="n"/>
      <c r="N141" s="375" t="inlineStr">
        <is>
          <t>Итого</t>
        </is>
      </c>
      <c r="O141" s="345" t="n"/>
      <c r="P141" s="345" t="n"/>
      <c r="Q141" s="345" t="n"/>
      <c r="R141" s="345" t="n"/>
      <c r="S141" s="345" t="n"/>
      <c r="T141" s="346" t="n"/>
      <c r="U141" s="43" t="inlineStr">
        <is>
          <t>кг</t>
        </is>
      </c>
      <c r="V141" s="376">
        <f>IFERROR(SUMPRODUCT(V139:V139*H139:H139),"0")</f>
        <v/>
      </c>
      <c r="W141" s="376">
        <f>IFERROR(SUMPRODUCT(W139:W139*H139:H139),"0")</f>
        <v/>
      </c>
      <c r="X141" s="43" t="n"/>
      <c r="Y141" s="377" t="n"/>
      <c r="Z141" s="377" t="n"/>
    </row>
    <row r="142" ht="16.5" customHeight="1">
      <c r="A142" s="197" t="inlineStr">
        <is>
          <t>No Name ЗПФ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97" t="n"/>
      <c r="Z142" s="197" t="n"/>
    </row>
    <row r="143" ht="14.25" customHeight="1">
      <c r="A143" s="186" t="inlineStr">
        <is>
          <t>Пельмени</t>
        </is>
      </c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86" t="n"/>
      <c r="Z143" s="186" t="n"/>
    </row>
    <row r="144" ht="16.5" customHeight="1">
      <c r="A144" s="64" t="inlineStr">
        <is>
          <t>SU002396</t>
        </is>
      </c>
      <c r="B144" s="64" t="inlineStr">
        <is>
          <t>P002689</t>
        </is>
      </c>
      <c r="C144" s="37" t="n">
        <v>4301070871</v>
      </c>
      <c r="D144" s="167" t="n">
        <v>4607111036384</v>
      </c>
      <c r="E144" s="337" t="n"/>
      <c r="F144" s="369" t="n">
        <v>1</v>
      </c>
      <c r="G144" s="38" t="n">
        <v>5</v>
      </c>
      <c r="H144" s="369" t="n">
        <v>5</v>
      </c>
      <c r="I144" s="369" t="n">
        <v>5.253</v>
      </c>
      <c r="J144" s="38" t="n">
        <v>144</v>
      </c>
      <c r="K144" s="38" t="inlineStr">
        <is>
          <t>12</t>
        </is>
      </c>
      <c r="L144" s="39" t="inlineStr">
        <is>
          <t>МГ</t>
        </is>
      </c>
      <c r="M144" s="38" t="n">
        <v>90</v>
      </c>
      <c r="N144" s="425">
        <f>HYPERLINK("https://abi.ru/products/Замороженные/No Name/No Name ЗПФ/Пельмени/P002689/","Пельмени Зареченские No name Весовые Сфера No name 5 кг")</f>
        <v/>
      </c>
      <c r="O144" s="371" t="n"/>
      <c r="P144" s="371" t="n"/>
      <c r="Q144" s="371" t="n"/>
      <c r="R144" s="337" t="n"/>
      <c r="S144" s="40" t="inlineStr"/>
      <c r="T144" s="40" t="inlineStr"/>
      <c r="U144" s="41" t="inlineStr">
        <is>
          <t>кор</t>
        </is>
      </c>
      <c r="V144" s="372" t="n">
        <v>0</v>
      </c>
      <c r="W144" s="373">
        <f>IFERROR(IF(V144="","",V144),"")</f>
        <v/>
      </c>
      <c r="X144" s="42">
        <f>IFERROR(IF(V144="","",V144*0.00866),"")</f>
        <v/>
      </c>
      <c r="Y144" s="69" t="inlineStr"/>
      <c r="Z144" s="70" t="inlineStr"/>
      <c r="AD144" s="74" t="n"/>
      <c r="BA144" s="124" t="inlineStr">
        <is>
          <t>ЗПФ</t>
        </is>
      </c>
    </row>
    <row r="145" ht="27" customHeight="1">
      <c r="A145" s="64" t="inlineStr">
        <is>
          <t>SU002314</t>
        </is>
      </c>
      <c r="B145" s="64" t="inlineStr">
        <is>
          <t>P003452</t>
        </is>
      </c>
      <c r="C145" s="37" t="n">
        <v>4301070956</v>
      </c>
      <c r="D145" s="167" t="n">
        <v>4640242180250</v>
      </c>
      <c r="E145" s="337" t="n"/>
      <c r="F145" s="369" t="n">
        <v>5</v>
      </c>
      <c r="G145" s="38" t="n">
        <v>1</v>
      </c>
      <c r="H145" s="369" t="n">
        <v>5</v>
      </c>
      <c r="I145" s="369" t="n">
        <v>5.2132</v>
      </c>
      <c r="J145" s="38" t="n">
        <v>144</v>
      </c>
      <c r="K145" s="38" t="inlineStr">
        <is>
          <t>12</t>
        </is>
      </c>
      <c r="L145" s="39" t="inlineStr">
        <is>
          <t>МГ</t>
        </is>
      </c>
      <c r="M145" s="38" t="n">
        <v>180</v>
      </c>
      <c r="N145" s="426" t="inlineStr">
        <is>
          <t>Пельмени «Хинкали Классические» Весовые Хинкали ТМ «Зареченские» 5 кг</t>
        </is>
      </c>
      <c r="O145" s="371" t="n"/>
      <c r="P145" s="371" t="n"/>
      <c r="Q145" s="371" t="n"/>
      <c r="R145" s="337" t="n"/>
      <c r="S145" s="40" t="inlineStr"/>
      <c r="T145" s="40" t="inlineStr"/>
      <c r="U145" s="41" t="inlineStr">
        <is>
          <t>кор</t>
        </is>
      </c>
      <c r="V145" s="372" t="n">
        <v>0</v>
      </c>
      <c r="W145" s="373">
        <f>IFERROR(IF(V145="","",V145),"")</f>
        <v/>
      </c>
      <c r="X145" s="42">
        <f>IFERROR(IF(V145="","",V145*0.00866),"")</f>
        <v/>
      </c>
      <c r="Y145" s="69" t="inlineStr"/>
      <c r="Z145" s="70" t="inlineStr"/>
      <c r="AD145" s="74" t="n"/>
      <c r="BA145" s="125" t="inlineStr">
        <is>
          <t>ЗПФ</t>
        </is>
      </c>
    </row>
    <row r="146" ht="27" customHeight="1">
      <c r="A146" s="64" t="inlineStr">
        <is>
          <t>SU000197</t>
        </is>
      </c>
      <c r="B146" s="64" t="inlineStr">
        <is>
          <t>P002413</t>
        </is>
      </c>
      <c r="C146" s="37" t="n">
        <v>4301070827</v>
      </c>
      <c r="D146" s="167" t="n">
        <v>4607111036216</v>
      </c>
      <c r="E146" s="337" t="n"/>
      <c r="F146" s="369" t="n">
        <v>1</v>
      </c>
      <c r="G146" s="38" t="n">
        <v>5</v>
      </c>
      <c r="H146" s="369" t="n">
        <v>5</v>
      </c>
      <c r="I146" s="369" t="n">
        <v>5.266</v>
      </c>
      <c r="J146" s="38" t="n">
        <v>144</v>
      </c>
      <c r="K146" s="38" t="inlineStr">
        <is>
          <t>12</t>
        </is>
      </c>
      <c r="L146" s="39" t="inlineStr">
        <is>
          <t>МГ</t>
        </is>
      </c>
      <c r="M146" s="38" t="n">
        <v>90</v>
      </c>
      <c r="N146" s="427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O146" s="371" t="n"/>
      <c r="P146" s="371" t="n"/>
      <c r="Q146" s="371" t="n"/>
      <c r="R146" s="337" t="n"/>
      <c r="S146" s="40" t="inlineStr"/>
      <c r="T146" s="40" t="inlineStr"/>
      <c r="U146" s="41" t="inlineStr">
        <is>
          <t>кор</t>
        </is>
      </c>
      <c r="V146" s="372" t="n">
        <v>40</v>
      </c>
      <c r="W146" s="373">
        <f>IFERROR(IF(V146="","",V146),"")</f>
        <v/>
      </c>
      <c r="X146" s="42">
        <f>IFERROR(IF(V146="","",V146*0.00866),"")</f>
        <v/>
      </c>
      <c r="Y146" s="69" t="inlineStr"/>
      <c r="Z146" s="70" t="inlineStr"/>
      <c r="AD146" s="74" t="n"/>
      <c r="BA146" s="126" t="inlineStr">
        <is>
          <t>ЗПФ</t>
        </is>
      </c>
    </row>
    <row r="147" ht="27" customHeight="1">
      <c r="A147" s="64" t="inlineStr">
        <is>
          <t>SU002335</t>
        </is>
      </c>
      <c r="B147" s="64" t="inlineStr">
        <is>
          <t>P002980</t>
        </is>
      </c>
      <c r="C147" s="37" t="n">
        <v>4301070911</v>
      </c>
      <c r="D147" s="167" t="n">
        <v>4607111036278</v>
      </c>
      <c r="E147" s="337" t="n"/>
      <c r="F147" s="369" t="n">
        <v>1</v>
      </c>
      <c r="G147" s="38" t="n">
        <v>5</v>
      </c>
      <c r="H147" s="369" t="n">
        <v>5</v>
      </c>
      <c r="I147" s="369" t="n">
        <v>5.283</v>
      </c>
      <c r="J147" s="38" t="n">
        <v>84</v>
      </c>
      <c r="K147" s="38" t="inlineStr">
        <is>
          <t>12</t>
        </is>
      </c>
      <c r="L147" s="39" t="inlineStr">
        <is>
          <t>МГ</t>
        </is>
      </c>
      <c r="M147" s="38" t="n">
        <v>120</v>
      </c>
      <c r="N147" s="428">
        <f>HYPERLINK("https://abi.ru/products/Замороженные/No Name/No Name ЗПФ/Пельмени/P002980/","Пельмени Умелый повар No name Весовые Равиоли No name 5 кг")</f>
        <v/>
      </c>
      <c r="O147" s="371" t="n"/>
      <c r="P147" s="371" t="n"/>
      <c r="Q147" s="371" t="n"/>
      <c r="R147" s="337" t="n"/>
      <c r="S147" s="40" t="inlineStr"/>
      <c r="T147" s="40" t="inlineStr"/>
      <c r="U147" s="41" t="inlineStr">
        <is>
          <t>кор</t>
        </is>
      </c>
      <c r="V147" s="372" t="n">
        <v>0</v>
      </c>
      <c r="W147" s="373">
        <f>IFERROR(IF(V147="","",V147),"")</f>
        <v/>
      </c>
      <c r="X147" s="42">
        <f>IFERROR(IF(V147="","",V147*0.0155),"")</f>
        <v/>
      </c>
      <c r="Y147" s="69" t="inlineStr"/>
      <c r="Z147" s="70" t="inlineStr"/>
      <c r="AD147" s="74" t="n"/>
      <c r="BA147" s="127" t="inlineStr">
        <is>
          <t>ЗПФ</t>
        </is>
      </c>
    </row>
    <row r="148">
      <c r="A148" s="176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374" t="n"/>
      <c r="N148" s="375" t="inlineStr">
        <is>
          <t>Итого</t>
        </is>
      </c>
      <c r="O148" s="345" t="n"/>
      <c r="P148" s="345" t="n"/>
      <c r="Q148" s="345" t="n"/>
      <c r="R148" s="345" t="n"/>
      <c r="S148" s="345" t="n"/>
      <c r="T148" s="346" t="n"/>
      <c r="U148" s="43" t="inlineStr">
        <is>
          <t>кор</t>
        </is>
      </c>
      <c r="V148" s="376">
        <f>IFERROR(SUM(V144:V147),"0")</f>
        <v/>
      </c>
      <c r="W148" s="376">
        <f>IFERROR(SUM(W144:W147),"0")</f>
        <v/>
      </c>
      <c r="X148" s="376">
        <f>IFERROR(IF(X144="",0,X144),"0")+IFERROR(IF(X145="",0,X145),"0")+IFERROR(IF(X146="",0,X146),"0")+IFERROR(IF(X147="",0,X147),"0")</f>
        <v/>
      </c>
      <c r="Y148" s="377" t="n"/>
      <c r="Z148" s="377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374" t="n"/>
      <c r="N149" s="375" t="inlineStr">
        <is>
          <t>Итого</t>
        </is>
      </c>
      <c r="O149" s="345" t="n"/>
      <c r="P149" s="345" t="n"/>
      <c r="Q149" s="345" t="n"/>
      <c r="R149" s="345" t="n"/>
      <c r="S149" s="345" t="n"/>
      <c r="T149" s="346" t="n"/>
      <c r="U149" s="43" t="inlineStr">
        <is>
          <t>кг</t>
        </is>
      </c>
      <c r="V149" s="376">
        <f>IFERROR(SUMPRODUCT(V144:V147*H144:H147),"0")</f>
        <v/>
      </c>
      <c r="W149" s="376">
        <f>IFERROR(SUMPRODUCT(W144:W147*H144:H147),"0")</f>
        <v/>
      </c>
      <c r="X149" s="43" t="n"/>
      <c r="Y149" s="377" t="n"/>
      <c r="Z149" s="377" t="n"/>
    </row>
    <row r="150" ht="14.25" customHeight="1">
      <c r="A150" s="186" t="inlineStr">
        <is>
          <t>Вареники</t>
        </is>
      </c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86" t="n"/>
      <c r="Z150" s="186" t="n"/>
    </row>
    <row r="151" ht="27" customHeight="1">
      <c r="A151" s="64" t="inlineStr">
        <is>
          <t>SU002532</t>
        </is>
      </c>
      <c r="B151" s="64" t="inlineStr">
        <is>
          <t>P002958</t>
        </is>
      </c>
      <c r="C151" s="37" t="n">
        <v>4301080153</v>
      </c>
      <c r="D151" s="167" t="n">
        <v>4607111036827</v>
      </c>
      <c r="E151" s="337" t="n"/>
      <c r="F151" s="369" t="n">
        <v>1</v>
      </c>
      <c r="G151" s="38" t="n">
        <v>5</v>
      </c>
      <c r="H151" s="369" t="n">
        <v>5</v>
      </c>
      <c r="I151" s="369" t="n">
        <v>5.2</v>
      </c>
      <c r="J151" s="38" t="n">
        <v>144</v>
      </c>
      <c r="K151" s="38" t="inlineStr">
        <is>
          <t>12</t>
        </is>
      </c>
      <c r="L151" s="39" t="inlineStr">
        <is>
          <t>МГ</t>
        </is>
      </c>
      <c r="M151" s="38" t="n">
        <v>90</v>
      </c>
      <c r="N151" s="42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51" s="371" t="n"/>
      <c r="P151" s="371" t="n"/>
      <c r="Q151" s="371" t="n"/>
      <c r="R151" s="337" t="n"/>
      <c r="S151" s="40" t="inlineStr"/>
      <c r="T151" s="40" t="inlineStr"/>
      <c r="U151" s="41" t="inlineStr">
        <is>
          <t>кор</t>
        </is>
      </c>
      <c r="V151" s="372" t="n">
        <v>0</v>
      </c>
      <c r="W151" s="373">
        <f>IFERROR(IF(V151="","",V151),"")</f>
        <v/>
      </c>
      <c r="X151" s="42">
        <f>IFERROR(IF(V151="","",V151*0.00866),"")</f>
        <v/>
      </c>
      <c r="Y151" s="69" t="inlineStr"/>
      <c r="Z151" s="70" t="inlineStr"/>
      <c r="AD151" s="74" t="n"/>
      <c r="BA151" s="128" t="inlineStr">
        <is>
          <t>ЗПФ</t>
        </is>
      </c>
    </row>
    <row r="152" ht="27" customHeight="1">
      <c r="A152" s="64" t="inlineStr">
        <is>
          <t>SU002483</t>
        </is>
      </c>
      <c r="B152" s="64" t="inlineStr">
        <is>
          <t>P002961</t>
        </is>
      </c>
      <c r="C152" s="37" t="n">
        <v>4301080154</v>
      </c>
      <c r="D152" s="167" t="n">
        <v>4607111036834</v>
      </c>
      <c r="E152" s="337" t="n"/>
      <c r="F152" s="369" t="n">
        <v>1</v>
      </c>
      <c r="G152" s="38" t="n">
        <v>5</v>
      </c>
      <c r="H152" s="369" t="n">
        <v>5</v>
      </c>
      <c r="I152" s="369" t="n">
        <v>5.253</v>
      </c>
      <c r="J152" s="38" t="n">
        <v>144</v>
      </c>
      <c r="K152" s="38" t="inlineStr">
        <is>
          <t>12</t>
        </is>
      </c>
      <c r="L152" s="39" t="inlineStr">
        <is>
          <t>МГ</t>
        </is>
      </c>
      <c r="M152" s="38" t="n">
        <v>90</v>
      </c>
      <c r="N152" s="43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52" s="371" t="n"/>
      <c r="P152" s="371" t="n"/>
      <c r="Q152" s="371" t="n"/>
      <c r="R152" s="337" t="n"/>
      <c r="S152" s="40" t="inlineStr"/>
      <c r="T152" s="40" t="inlineStr"/>
      <c r="U152" s="41" t="inlineStr">
        <is>
          <t>кор</t>
        </is>
      </c>
      <c r="V152" s="372" t="n">
        <v>0</v>
      </c>
      <c r="W152" s="373">
        <f>IFERROR(IF(V152="","",V152),"")</f>
        <v/>
      </c>
      <c r="X152" s="42">
        <f>IFERROR(IF(V152="","",V152*0.00866),"")</f>
        <v/>
      </c>
      <c r="Y152" s="69" t="inlineStr"/>
      <c r="Z152" s="70" t="inlineStr"/>
      <c r="AD152" s="74" t="n"/>
      <c r="BA152" s="129" t="inlineStr">
        <is>
          <t>ЗПФ</t>
        </is>
      </c>
    </row>
    <row r="153">
      <c r="A153" s="176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374" t="n"/>
      <c r="N153" s="375" t="inlineStr">
        <is>
          <t>Итого</t>
        </is>
      </c>
      <c r="O153" s="345" t="n"/>
      <c r="P153" s="345" t="n"/>
      <c r="Q153" s="345" t="n"/>
      <c r="R153" s="345" t="n"/>
      <c r="S153" s="345" t="n"/>
      <c r="T153" s="346" t="n"/>
      <c r="U153" s="43" t="inlineStr">
        <is>
          <t>кор</t>
        </is>
      </c>
      <c r="V153" s="376">
        <f>IFERROR(SUM(V151:V152),"0")</f>
        <v/>
      </c>
      <c r="W153" s="376">
        <f>IFERROR(SUM(W151:W152),"0")</f>
        <v/>
      </c>
      <c r="X153" s="376">
        <f>IFERROR(IF(X151="",0,X151),"0")+IFERROR(IF(X152="",0,X152),"0")</f>
        <v/>
      </c>
      <c r="Y153" s="377" t="n"/>
      <c r="Z153" s="377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374" t="n"/>
      <c r="N154" s="375" t="inlineStr">
        <is>
          <t>Итого</t>
        </is>
      </c>
      <c r="O154" s="345" t="n"/>
      <c r="P154" s="345" t="n"/>
      <c r="Q154" s="345" t="n"/>
      <c r="R154" s="345" t="n"/>
      <c r="S154" s="345" t="n"/>
      <c r="T154" s="346" t="n"/>
      <c r="U154" s="43" t="inlineStr">
        <is>
          <t>кг</t>
        </is>
      </c>
      <c r="V154" s="376">
        <f>IFERROR(SUMPRODUCT(V151:V152*H151:H152),"0")</f>
        <v/>
      </c>
      <c r="W154" s="376">
        <f>IFERROR(SUMPRODUCT(W151:W152*H151:H152),"0")</f>
        <v/>
      </c>
      <c r="X154" s="43" t="n"/>
      <c r="Y154" s="377" t="n"/>
      <c r="Z154" s="377" t="n"/>
    </row>
    <row r="155" ht="27.75" customHeight="1">
      <c r="A155" s="196" t="inlineStr">
        <is>
          <t>Вязанка</t>
        </is>
      </c>
      <c r="B155" s="368" t="n"/>
      <c r="C155" s="368" t="n"/>
      <c r="D155" s="368" t="n"/>
      <c r="E155" s="368" t="n"/>
      <c r="F155" s="368" t="n"/>
      <c r="G155" s="368" t="n"/>
      <c r="H155" s="368" t="n"/>
      <c r="I155" s="368" t="n"/>
      <c r="J155" s="368" t="n"/>
      <c r="K155" s="368" t="n"/>
      <c r="L155" s="368" t="n"/>
      <c r="M155" s="368" t="n"/>
      <c r="N155" s="368" t="n"/>
      <c r="O155" s="368" t="n"/>
      <c r="P155" s="368" t="n"/>
      <c r="Q155" s="368" t="n"/>
      <c r="R155" s="368" t="n"/>
      <c r="S155" s="368" t="n"/>
      <c r="T155" s="368" t="n"/>
      <c r="U155" s="368" t="n"/>
      <c r="V155" s="368" t="n"/>
      <c r="W155" s="368" t="n"/>
      <c r="X155" s="368" t="n"/>
      <c r="Y155" s="55" t="n"/>
      <c r="Z155" s="55" t="n"/>
    </row>
    <row r="156" ht="16.5" customHeight="1">
      <c r="A156" s="197" t="inlineStr">
        <is>
          <t>Няняггетсы Сливушки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97" t="n"/>
      <c r="Z156" s="197" t="n"/>
    </row>
    <row r="157" ht="14.25" customHeight="1">
      <c r="A157" s="186" t="inlineStr">
        <is>
          <t>Наггетсы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86" t="n"/>
      <c r="Z157" s="186" t="n"/>
    </row>
    <row r="158" ht="16.5" customHeight="1">
      <c r="A158" s="64" t="inlineStr">
        <is>
          <t>SU002516</t>
        </is>
      </c>
      <c r="B158" s="64" t="inlineStr">
        <is>
          <t>P002823</t>
        </is>
      </c>
      <c r="C158" s="37" t="n">
        <v>4301132048</v>
      </c>
      <c r="D158" s="167" t="n">
        <v>4607111035721</v>
      </c>
      <c r="E158" s="337" t="n"/>
      <c r="F158" s="369" t="n">
        <v>0.25</v>
      </c>
      <c r="G158" s="38" t="n">
        <v>12</v>
      </c>
      <c r="H158" s="369" t="n">
        <v>3</v>
      </c>
      <c r="I158" s="369" t="n">
        <v>3.388</v>
      </c>
      <c r="J158" s="38" t="n">
        <v>70</v>
      </c>
      <c r="K158" s="38" t="inlineStr">
        <is>
          <t>14</t>
        </is>
      </c>
      <c r="L158" s="39" t="inlineStr">
        <is>
          <t>МГ</t>
        </is>
      </c>
      <c r="M158" s="38" t="n">
        <v>180</v>
      </c>
      <c r="N158" s="43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58" s="371" t="n"/>
      <c r="P158" s="371" t="n"/>
      <c r="Q158" s="371" t="n"/>
      <c r="R158" s="337" t="n"/>
      <c r="S158" s="40" t="inlineStr"/>
      <c r="T158" s="40" t="inlineStr"/>
      <c r="U158" s="41" t="inlineStr">
        <is>
          <t>кор</t>
        </is>
      </c>
      <c r="V158" s="372" t="n">
        <v>40</v>
      </c>
      <c r="W158" s="373">
        <f>IFERROR(IF(V158="","",V158),"")</f>
        <v/>
      </c>
      <c r="X158" s="42">
        <f>IFERROR(IF(V158="","",V158*0.01788),"")</f>
        <v/>
      </c>
      <c r="Y158" s="69" t="inlineStr"/>
      <c r="Z158" s="70" t="inlineStr"/>
      <c r="AD158" s="74" t="n"/>
      <c r="BA158" s="130" t="inlineStr">
        <is>
          <t>ПГП</t>
        </is>
      </c>
    </row>
    <row r="159" ht="27" customHeight="1">
      <c r="A159" s="64" t="inlineStr">
        <is>
          <t>SU002514</t>
        </is>
      </c>
      <c r="B159" s="64" t="inlineStr">
        <is>
          <t>P002820</t>
        </is>
      </c>
      <c r="C159" s="37" t="n">
        <v>4301132046</v>
      </c>
      <c r="D159" s="167" t="n">
        <v>4607111035691</v>
      </c>
      <c r="E159" s="337" t="n"/>
      <c r="F159" s="369" t="n">
        <v>0.25</v>
      </c>
      <c r="G159" s="38" t="n">
        <v>12</v>
      </c>
      <c r="H159" s="369" t="n">
        <v>3</v>
      </c>
      <c r="I159" s="369" t="n">
        <v>3.388</v>
      </c>
      <c r="J159" s="38" t="n">
        <v>70</v>
      </c>
      <c r="K159" s="38" t="inlineStr">
        <is>
          <t>14</t>
        </is>
      </c>
      <c r="L159" s="39" t="inlineStr">
        <is>
          <t>МГ</t>
        </is>
      </c>
      <c r="M159" s="38" t="n">
        <v>180</v>
      </c>
      <c r="N159" s="43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59" s="371" t="n"/>
      <c r="P159" s="371" t="n"/>
      <c r="Q159" s="371" t="n"/>
      <c r="R159" s="337" t="n"/>
      <c r="S159" s="40" t="inlineStr"/>
      <c r="T159" s="40" t="inlineStr"/>
      <c r="U159" s="41" t="inlineStr">
        <is>
          <t>кор</t>
        </is>
      </c>
      <c r="V159" s="372" t="n">
        <v>20</v>
      </c>
      <c r="W159" s="373">
        <f>IFERROR(IF(V159="","",V159),"")</f>
        <v/>
      </c>
      <c r="X159" s="42">
        <f>IFERROR(IF(V159="","",V159*0.01788),"")</f>
        <v/>
      </c>
      <c r="Y159" s="69" t="inlineStr"/>
      <c r="Z159" s="70" t="inlineStr"/>
      <c r="AD159" s="74" t="n"/>
      <c r="BA159" s="131" t="inlineStr">
        <is>
          <t>ПГП</t>
        </is>
      </c>
    </row>
    <row r="160">
      <c r="A160" s="176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374" t="n"/>
      <c r="N160" s="375" t="inlineStr">
        <is>
          <t>Итого</t>
        </is>
      </c>
      <c r="O160" s="345" t="n"/>
      <c r="P160" s="345" t="n"/>
      <c r="Q160" s="345" t="n"/>
      <c r="R160" s="345" t="n"/>
      <c r="S160" s="345" t="n"/>
      <c r="T160" s="346" t="n"/>
      <c r="U160" s="43" t="inlineStr">
        <is>
          <t>кор</t>
        </is>
      </c>
      <c r="V160" s="376">
        <f>IFERROR(SUM(V158:V159),"0")</f>
        <v/>
      </c>
      <c r="W160" s="376">
        <f>IFERROR(SUM(W158:W159),"0")</f>
        <v/>
      </c>
      <c r="X160" s="376">
        <f>IFERROR(IF(X158="",0,X158),"0")+IFERROR(IF(X159="",0,X159),"0")</f>
        <v/>
      </c>
      <c r="Y160" s="377" t="n"/>
      <c r="Z160" s="377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374" t="n"/>
      <c r="N161" s="375" t="inlineStr">
        <is>
          <t>Итого</t>
        </is>
      </c>
      <c r="O161" s="345" t="n"/>
      <c r="P161" s="345" t="n"/>
      <c r="Q161" s="345" t="n"/>
      <c r="R161" s="345" t="n"/>
      <c r="S161" s="345" t="n"/>
      <c r="T161" s="346" t="n"/>
      <c r="U161" s="43" t="inlineStr">
        <is>
          <t>кг</t>
        </is>
      </c>
      <c r="V161" s="376">
        <f>IFERROR(SUMPRODUCT(V158:V159*H158:H159),"0")</f>
        <v/>
      </c>
      <c r="W161" s="376">
        <f>IFERROR(SUMPRODUCT(W158:W159*H158:H159),"0")</f>
        <v/>
      </c>
      <c r="X161" s="43" t="n"/>
      <c r="Y161" s="377" t="n"/>
      <c r="Z161" s="377" t="n"/>
    </row>
    <row r="162" ht="16.5" customHeight="1">
      <c r="A162" s="197" t="inlineStr">
        <is>
          <t>Печеные пельмени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97" t="n"/>
      <c r="Z162" s="197" t="n"/>
    </row>
    <row r="163" ht="14.25" customHeight="1">
      <c r="A163" s="186" t="inlineStr">
        <is>
          <t>Печеные пельмени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86" t="n"/>
      <c r="Z163" s="186" t="n"/>
    </row>
    <row r="164" ht="27" customHeight="1">
      <c r="A164" s="64" t="inlineStr">
        <is>
          <t>SU002225</t>
        </is>
      </c>
      <c r="B164" s="64" t="inlineStr">
        <is>
          <t>P002411</t>
        </is>
      </c>
      <c r="C164" s="37" t="n">
        <v>4301133002</v>
      </c>
      <c r="D164" s="167" t="n">
        <v>4607111035783</v>
      </c>
      <c r="E164" s="337" t="n"/>
      <c r="F164" s="369" t="n">
        <v>0.2</v>
      </c>
      <c r="G164" s="38" t="n">
        <v>8</v>
      </c>
      <c r="H164" s="369" t="n">
        <v>1.6</v>
      </c>
      <c r="I164" s="369" t="n">
        <v>2.12</v>
      </c>
      <c r="J164" s="38" t="n">
        <v>72</v>
      </c>
      <c r="K164" s="38" t="inlineStr">
        <is>
          <t>6</t>
        </is>
      </c>
      <c r="L164" s="39" t="inlineStr">
        <is>
          <t>МГ</t>
        </is>
      </c>
      <c r="M164" s="38" t="n">
        <v>180</v>
      </c>
      <c r="N164" s="433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64" s="371" t="n"/>
      <c r="P164" s="371" t="n"/>
      <c r="Q164" s="371" t="n"/>
      <c r="R164" s="337" t="n"/>
      <c r="S164" s="40" t="inlineStr"/>
      <c r="T164" s="40" t="inlineStr"/>
      <c r="U164" s="41" t="inlineStr">
        <is>
          <t>кор</t>
        </is>
      </c>
      <c r="V164" s="372" t="n">
        <v>0</v>
      </c>
      <c r="W164" s="373">
        <f>IFERROR(IF(V164="","",V164),"")</f>
        <v/>
      </c>
      <c r="X164" s="42">
        <f>IFERROR(IF(V164="","",V164*0.01157),"")</f>
        <v/>
      </c>
      <c r="Y164" s="69" t="inlineStr"/>
      <c r="Z164" s="70" t="inlineStr"/>
      <c r="AD164" s="74" t="n"/>
      <c r="BA164" s="132" t="inlineStr">
        <is>
          <t>ПГП</t>
        </is>
      </c>
    </row>
    <row r="165">
      <c r="A165" s="176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374" t="n"/>
      <c r="N165" s="375" t="inlineStr">
        <is>
          <t>Итого</t>
        </is>
      </c>
      <c r="O165" s="345" t="n"/>
      <c r="P165" s="345" t="n"/>
      <c r="Q165" s="345" t="n"/>
      <c r="R165" s="345" t="n"/>
      <c r="S165" s="345" t="n"/>
      <c r="T165" s="346" t="n"/>
      <c r="U165" s="43" t="inlineStr">
        <is>
          <t>кор</t>
        </is>
      </c>
      <c r="V165" s="376">
        <f>IFERROR(SUM(V164:V164),"0")</f>
        <v/>
      </c>
      <c r="W165" s="376">
        <f>IFERROR(SUM(W164:W164),"0")</f>
        <v/>
      </c>
      <c r="X165" s="376">
        <f>IFERROR(IF(X164="",0,X164),"0")</f>
        <v/>
      </c>
      <c r="Y165" s="377" t="n"/>
      <c r="Z165" s="377" t="n"/>
    </row>
    <row r="166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374" t="n"/>
      <c r="N166" s="375" t="inlineStr">
        <is>
          <t>Итого</t>
        </is>
      </c>
      <c r="O166" s="345" t="n"/>
      <c r="P166" s="345" t="n"/>
      <c r="Q166" s="345" t="n"/>
      <c r="R166" s="345" t="n"/>
      <c r="S166" s="345" t="n"/>
      <c r="T166" s="346" t="n"/>
      <c r="U166" s="43" t="inlineStr">
        <is>
          <t>кг</t>
        </is>
      </c>
      <c r="V166" s="376">
        <f>IFERROR(SUMPRODUCT(V164:V164*H164:H164),"0")</f>
        <v/>
      </c>
      <c r="W166" s="376">
        <f>IFERROR(SUMPRODUCT(W164:W164*H164:H164),"0")</f>
        <v/>
      </c>
      <c r="X166" s="43" t="n"/>
      <c r="Y166" s="377" t="n"/>
      <c r="Z166" s="377" t="n"/>
    </row>
    <row r="167" ht="16.5" customHeight="1">
      <c r="A167" s="197" t="inlineStr">
        <is>
          <t>Вязанка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97" t="n"/>
      <c r="Z167" s="197" t="n"/>
    </row>
    <row r="168" ht="14.25" customHeight="1">
      <c r="A168" s="186" t="inlineStr">
        <is>
          <t>Сосиски замороженные</t>
        </is>
      </c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86" t="n"/>
      <c r="Z168" s="186" t="n"/>
    </row>
    <row r="169" ht="27" customHeight="1">
      <c r="A169" s="64" t="inlineStr">
        <is>
          <t>SU002677</t>
        </is>
      </c>
      <c r="B169" s="64" t="inlineStr">
        <is>
          <t>P003053</t>
        </is>
      </c>
      <c r="C169" s="37" t="n">
        <v>4301051319</v>
      </c>
      <c r="D169" s="167" t="n">
        <v>4680115881204</v>
      </c>
      <c r="E169" s="337" t="n"/>
      <c r="F169" s="369" t="n">
        <v>0.33</v>
      </c>
      <c r="G169" s="38" t="n">
        <v>6</v>
      </c>
      <c r="H169" s="369" t="n">
        <v>1.98</v>
      </c>
      <c r="I169" s="369" t="n">
        <v>2.246</v>
      </c>
      <c r="J169" s="38" t="n">
        <v>156</v>
      </c>
      <c r="K169" s="38" t="inlineStr">
        <is>
          <t>12</t>
        </is>
      </c>
      <c r="L169" s="39" t="inlineStr">
        <is>
          <t>СК2</t>
        </is>
      </c>
      <c r="M169" s="38" t="n">
        <v>365</v>
      </c>
      <c r="N169" s="434" t="inlineStr">
        <is>
          <t>Сосиски «Сливушки #нежнушки» замороженные Фикс.вес 0,33 п/а ТМ «Вязанка»</t>
        </is>
      </c>
      <c r="O169" s="371" t="n"/>
      <c r="P169" s="371" t="n"/>
      <c r="Q169" s="371" t="n"/>
      <c r="R169" s="337" t="n"/>
      <c r="S169" s="40" t="inlineStr"/>
      <c r="T169" s="40" t="inlineStr"/>
      <c r="U169" s="41" t="inlineStr">
        <is>
          <t>кор</t>
        </is>
      </c>
      <c r="V169" s="372" t="n">
        <v>0</v>
      </c>
      <c r="W169" s="373">
        <f>IFERROR(IF(V169="","",V169),"")</f>
        <v/>
      </c>
      <c r="X169" s="42">
        <f>IFERROR(IF(V169="","",V169*0.00753),"")</f>
        <v/>
      </c>
      <c r="Y169" s="69" t="inlineStr"/>
      <c r="Z169" s="70" t="inlineStr"/>
      <c r="AD169" s="74" t="n"/>
      <c r="BA169" s="133" t="inlineStr">
        <is>
          <t>КИЗ</t>
        </is>
      </c>
    </row>
    <row r="170">
      <c r="A170" s="176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374" t="n"/>
      <c r="N170" s="375" t="inlineStr">
        <is>
          <t>Итого</t>
        </is>
      </c>
      <c r="O170" s="345" t="n"/>
      <c r="P170" s="345" t="n"/>
      <c r="Q170" s="345" t="n"/>
      <c r="R170" s="345" t="n"/>
      <c r="S170" s="345" t="n"/>
      <c r="T170" s="346" t="n"/>
      <c r="U170" s="43" t="inlineStr">
        <is>
          <t>кор</t>
        </is>
      </c>
      <c r="V170" s="376">
        <f>IFERROR(SUM(V169:V169),"0")</f>
        <v/>
      </c>
      <c r="W170" s="376">
        <f>IFERROR(SUM(W169:W169),"0")</f>
        <v/>
      </c>
      <c r="X170" s="376">
        <f>IFERROR(IF(X169="",0,X169),"0")</f>
        <v/>
      </c>
      <c r="Y170" s="377" t="n"/>
      <c r="Z170" s="377" t="n"/>
    </row>
    <row r="17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374" t="n"/>
      <c r="N171" s="375" t="inlineStr">
        <is>
          <t>Итого</t>
        </is>
      </c>
      <c r="O171" s="345" t="n"/>
      <c r="P171" s="345" t="n"/>
      <c r="Q171" s="345" t="n"/>
      <c r="R171" s="345" t="n"/>
      <c r="S171" s="345" t="n"/>
      <c r="T171" s="346" t="n"/>
      <c r="U171" s="43" t="inlineStr">
        <is>
          <t>кг</t>
        </is>
      </c>
      <c r="V171" s="376">
        <f>IFERROR(SUMPRODUCT(V169:V169*H169:H169),"0")</f>
        <v/>
      </c>
      <c r="W171" s="376">
        <f>IFERROR(SUMPRODUCT(W169:W169*H169:H169),"0")</f>
        <v/>
      </c>
      <c r="X171" s="43" t="n"/>
      <c r="Y171" s="377" t="n"/>
      <c r="Z171" s="377" t="n"/>
    </row>
    <row r="172" ht="16.5" customHeight="1">
      <c r="A172" s="197" t="inlineStr">
        <is>
          <t>Сливушки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97" t="n"/>
      <c r="Z172" s="197" t="n"/>
    </row>
    <row r="173" ht="14.25" customHeight="1">
      <c r="A173" s="186" t="inlineStr">
        <is>
          <t>Наггетсы</t>
        </is>
      </c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86" t="n"/>
      <c r="Z173" s="186" t="n"/>
    </row>
    <row r="174" ht="27" customHeight="1">
      <c r="A174" s="64" t="inlineStr">
        <is>
          <t>SU003001</t>
        </is>
      </c>
      <c r="B174" s="64" t="inlineStr">
        <is>
          <t>P003470</t>
        </is>
      </c>
      <c r="C174" s="37" t="n">
        <v>4301132079</v>
      </c>
      <c r="D174" s="167" t="n">
        <v>4607111038487</v>
      </c>
      <c r="E174" s="337" t="n"/>
      <c r="F174" s="369" t="n">
        <v>0.25</v>
      </c>
      <c r="G174" s="38" t="n">
        <v>12</v>
      </c>
      <c r="H174" s="369" t="n">
        <v>3</v>
      </c>
      <c r="I174" s="369" t="n">
        <v>3.736</v>
      </c>
      <c r="J174" s="38" t="n">
        <v>70</v>
      </c>
      <c r="K174" s="38" t="inlineStr">
        <is>
          <t>14</t>
        </is>
      </c>
      <c r="L174" s="39" t="inlineStr">
        <is>
          <t>МГ</t>
        </is>
      </c>
      <c r="M174" s="38" t="n">
        <v>180</v>
      </c>
      <c r="N174" s="435" t="inlineStr">
        <is>
          <t>Наггетсы «с куриным филе и сыром» ф/в 0,25 ТМ «Вязанка»</t>
        </is>
      </c>
      <c r="O174" s="371" t="n"/>
      <c r="P174" s="371" t="n"/>
      <c r="Q174" s="371" t="n"/>
      <c r="R174" s="337" t="n"/>
      <c r="S174" s="40" t="inlineStr"/>
      <c r="T174" s="40" t="inlineStr"/>
      <c r="U174" s="41" t="inlineStr">
        <is>
          <t>кор</t>
        </is>
      </c>
      <c r="V174" s="372" t="n">
        <v>0</v>
      </c>
      <c r="W174" s="373">
        <f>IFERROR(IF(V174="","",V174),"")</f>
        <v/>
      </c>
      <c r="X174" s="42">
        <f>IFERROR(IF(V174="","",V174*0.01788),"")</f>
        <v/>
      </c>
      <c r="Y174" s="69" t="inlineStr"/>
      <c r="Z174" s="70" t="inlineStr">
        <is>
          <t>Новинка</t>
        </is>
      </c>
      <c r="AD174" s="74" t="n"/>
      <c r="BA174" s="134" t="inlineStr">
        <is>
          <t>ПГП</t>
        </is>
      </c>
    </row>
    <row r="175">
      <c r="A175" s="176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374" t="n"/>
      <c r="N175" s="375" t="inlineStr">
        <is>
          <t>Итого</t>
        </is>
      </c>
      <c r="O175" s="345" t="n"/>
      <c r="P175" s="345" t="n"/>
      <c r="Q175" s="345" t="n"/>
      <c r="R175" s="345" t="n"/>
      <c r="S175" s="345" t="n"/>
      <c r="T175" s="346" t="n"/>
      <c r="U175" s="43" t="inlineStr">
        <is>
          <t>кор</t>
        </is>
      </c>
      <c r="V175" s="376">
        <f>IFERROR(SUM(V174:V174),"0")</f>
        <v/>
      </c>
      <c r="W175" s="376">
        <f>IFERROR(SUM(W174:W174),"0")</f>
        <v/>
      </c>
      <c r="X175" s="376">
        <f>IFERROR(IF(X174="",0,X174),"0")</f>
        <v/>
      </c>
      <c r="Y175" s="377" t="n"/>
      <c r="Z175" s="377" t="n"/>
    </row>
    <row r="176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374" t="n"/>
      <c r="N176" s="375" t="inlineStr">
        <is>
          <t>Итого</t>
        </is>
      </c>
      <c r="O176" s="345" t="n"/>
      <c r="P176" s="345" t="n"/>
      <c r="Q176" s="345" t="n"/>
      <c r="R176" s="345" t="n"/>
      <c r="S176" s="345" t="n"/>
      <c r="T176" s="346" t="n"/>
      <c r="U176" s="43" t="inlineStr">
        <is>
          <t>кг</t>
        </is>
      </c>
      <c r="V176" s="376">
        <f>IFERROR(SUMPRODUCT(V174:V174*H174:H174),"0")</f>
        <v/>
      </c>
      <c r="W176" s="376">
        <f>IFERROR(SUMPRODUCT(W174:W174*H174:H174),"0")</f>
        <v/>
      </c>
      <c r="X176" s="43" t="n"/>
      <c r="Y176" s="377" t="n"/>
      <c r="Z176" s="377" t="n"/>
    </row>
    <row r="177" ht="27.75" customHeight="1">
      <c r="A177" s="196" t="inlineStr">
        <is>
          <t>Стародворье</t>
        </is>
      </c>
      <c r="B177" s="368" t="n"/>
      <c r="C177" s="368" t="n"/>
      <c r="D177" s="368" t="n"/>
      <c r="E177" s="368" t="n"/>
      <c r="F177" s="368" t="n"/>
      <c r="G177" s="368" t="n"/>
      <c r="H177" s="368" t="n"/>
      <c r="I177" s="368" t="n"/>
      <c r="J177" s="368" t="n"/>
      <c r="K177" s="368" t="n"/>
      <c r="L177" s="368" t="n"/>
      <c r="M177" s="368" t="n"/>
      <c r="N177" s="368" t="n"/>
      <c r="O177" s="368" t="n"/>
      <c r="P177" s="368" t="n"/>
      <c r="Q177" s="368" t="n"/>
      <c r="R177" s="368" t="n"/>
      <c r="S177" s="368" t="n"/>
      <c r="T177" s="368" t="n"/>
      <c r="U177" s="368" t="n"/>
      <c r="V177" s="368" t="n"/>
      <c r="W177" s="368" t="n"/>
      <c r="X177" s="368" t="n"/>
      <c r="Y177" s="55" t="n"/>
      <c r="Z177" s="55" t="n"/>
    </row>
    <row r="178" ht="16.5" customHeight="1">
      <c r="A178" s="197" t="inlineStr">
        <is>
          <t>Стародворье ЗПФ</t>
        </is>
      </c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97" t="n"/>
      <c r="Z178" s="197" t="n"/>
    </row>
    <row r="179" ht="14.25" customHeight="1">
      <c r="A179" s="186" t="inlineStr">
        <is>
          <t>Пельмени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86" t="n"/>
      <c r="Z179" s="186" t="n"/>
    </row>
    <row r="180" ht="27" customHeight="1">
      <c r="A180" s="64" t="inlineStr">
        <is>
          <t>SU002920</t>
        </is>
      </c>
      <c r="B180" s="64" t="inlineStr">
        <is>
          <t>P003355</t>
        </is>
      </c>
      <c r="C180" s="37" t="n">
        <v>4301070948</v>
      </c>
      <c r="D180" s="167" t="n">
        <v>4607111037022</v>
      </c>
      <c r="E180" s="337" t="n"/>
      <c r="F180" s="369" t="n">
        <v>0.7</v>
      </c>
      <c r="G180" s="38" t="n">
        <v>8</v>
      </c>
      <c r="H180" s="369" t="n">
        <v>5.6</v>
      </c>
      <c r="I180" s="369" t="n">
        <v>5.87</v>
      </c>
      <c r="J180" s="38" t="n">
        <v>84</v>
      </c>
      <c r="K180" s="38" t="inlineStr">
        <is>
          <t>12</t>
        </is>
      </c>
      <c r="L180" s="39" t="inlineStr">
        <is>
          <t>МГ</t>
        </is>
      </c>
      <c r="M180" s="38" t="n">
        <v>180</v>
      </c>
      <c r="N180" s="436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O180" s="371" t="n"/>
      <c r="P180" s="371" t="n"/>
      <c r="Q180" s="371" t="n"/>
      <c r="R180" s="337" t="n"/>
      <c r="S180" s="40" t="inlineStr"/>
      <c r="T180" s="40" t="inlineStr"/>
      <c r="U180" s="41" t="inlineStr">
        <is>
          <t>кор</t>
        </is>
      </c>
      <c r="V180" s="372" t="n">
        <v>60</v>
      </c>
      <c r="W180" s="373">
        <f>IFERROR(IF(V180="","",V180),"")</f>
        <v/>
      </c>
      <c r="X180" s="42">
        <f>IFERROR(IF(V180="","",V180*0.0155),"")</f>
        <v/>
      </c>
      <c r="Y180" s="69" t="inlineStr"/>
      <c r="Z180" s="70" t="inlineStr"/>
      <c r="AD180" s="74" t="n"/>
      <c r="BA180" s="135" t="inlineStr">
        <is>
          <t>ЗПФ</t>
        </is>
      </c>
    </row>
    <row r="181">
      <c r="A181" s="176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374" t="n"/>
      <c r="N181" s="375" t="inlineStr">
        <is>
          <t>Итого</t>
        </is>
      </c>
      <c r="O181" s="345" t="n"/>
      <c r="P181" s="345" t="n"/>
      <c r="Q181" s="345" t="n"/>
      <c r="R181" s="345" t="n"/>
      <c r="S181" s="345" t="n"/>
      <c r="T181" s="346" t="n"/>
      <c r="U181" s="43" t="inlineStr">
        <is>
          <t>кор</t>
        </is>
      </c>
      <c r="V181" s="376">
        <f>IFERROR(SUM(V180:V180),"0")</f>
        <v/>
      </c>
      <c r="W181" s="376">
        <f>IFERROR(SUM(W180:W180),"0")</f>
        <v/>
      </c>
      <c r="X181" s="376">
        <f>IFERROR(IF(X180="",0,X180),"0")</f>
        <v/>
      </c>
      <c r="Y181" s="377" t="n"/>
      <c r="Z181" s="377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374" t="n"/>
      <c r="N182" s="375" t="inlineStr">
        <is>
          <t>Итого</t>
        </is>
      </c>
      <c r="O182" s="345" t="n"/>
      <c r="P182" s="345" t="n"/>
      <c r="Q182" s="345" t="n"/>
      <c r="R182" s="345" t="n"/>
      <c r="S182" s="345" t="n"/>
      <c r="T182" s="346" t="n"/>
      <c r="U182" s="43" t="inlineStr">
        <is>
          <t>кг</t>
        </is>
      </c>
      <c r="V182" s="376">
        <f>IFERROR(SUMPRODUCT(V180:V180*H180:H180),"0")</f>
        <v/>
      </c>
      <c r="W182" s="376">
        <f>IFERROR(SUMPRODUCT(W180:W180*H180:H180),"0")</f>
        <v/>
      </c>
      <c r="X182" s="43" t="n"/>
      <c r="Y182" s="377" t="n"/>
      <c r="Z182" s="377" t="n"/>
    </row>
    <row r="183" ht="16.5" customHeight="1">
      <c r="A183" s="197" t="inlineStr">
        <is>
          <t>Мясорубская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97" t="n"/>
      <c r="Z183" s="197" t="n"/>
    </row>
    <row r="184" ht="14.25" customHeight="1">
      <c r="A184" s="186" t="inlineStr">
        <is>
          <t>Пельмени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86" t="n"/>
      <c r="Z184" s="186" t="n"/>
    </row>
    <row r="185" ht="27" customHeight="1">
      <c r="A185" s="64" t="inlineStr">
        <is>
          <t>SU003145</t>
        </is>
      </c>
      <c r="B185" s="64" t="inlineStr">
        <is>
          <t>P003731</t>
        </is>
      </c>
      <c r="C185" s="37" t="n">
        <v>4301070990</v>
      </c>
      <c r="D185" s="167" t="n">
        <v>4607111038494</v>
      </c>
      <c r="E185" s="337" t="n"/>
      <c r="F185" s="369" t="n">
        <v>0.7</v>
      </c>
      <c r="G185" s="38" t="n">
        <v>8</v>
      </c>
      <c r="H185" s="369" t="n">
        <v>5.6</v>
      </c>
      <c r="I185" s="369" t="n">
        <v>5.87</v>
      </c>
      <c r="J185" s="38" t="n">
        <v>84</v>
      </c>
      <c r="K185" s="38" t="inlineStr">
        <is>
          <t>12</t>
        </is>
      </c>
      <c r="L185" s="39" t="inlineStr">
        <is>
          <t>МГ</t>
        </is>
      </c>
      <c r="M185" s="38" t="n">
        <v>180</v>
      </c>
      <c r="N185" s="437" t="inlineStr">
        <is>
          <t>Пельмени «Мясорубские с рубленой говядиной» 0,7 сфера ТМ «Стародворье»</t>
        </is>
      </c>
      <c r="O185" s="371" t="n"/>
      <c r="P185" s="371" t="n"/>
      <c r="Q185" s="371" t="n"/>
      <c r="R185" s="337" t="n"/>
      <c r="S185" s="40" t="inlineStr"/>
      <c r="T185" s="40" t="inlineStr"/>
      <c r="U185" s="41" t="inlineStr">
        <is>
          <t>кор</t>
        </is>
      </c>
      <c r="V185" s="372" t="n">
        <v>0</v>
      </c>
      <c r="W185" s="373">
        <f>IFERROR(IF(V185="","",V185),"")</f>
        <v/>
      </c>
      <c r="X185" s="42">
        <f>IFERROR(IF(V185="","",V185*0.0155),"")</f>
        <v/>
      </c>
      <c r="Y185" s="69" t="inlineStr"/>
      <c r="Z185" s="70" t="inlineStr">
        <is>
          <t>Новинка</t>
        </is>
      </c>
      <c r="AD185" s="74" t="n"/>
      <c r="BA185" s="136" t="inlineStr">
        <is>
          <t>ЗПФ</t>
        </is>
      </c>
    </row>
    <row r="186" ht="27" customHeight="1">
      <c r="A186" s="64" t="inlineStr">
        <is>
          <t>SU003077</t>
        </is>
      </c>
      <c r="B186" s="64" t="inlineStr">
        <is>
          <t>P003648</t>
        </is>
      </c>
      <c r="C186" s="37" t="n">
        <v>4301070966</v>
      </c>
      <c r="D186" s="167" t="n">
        <v>4607111038135</v>
      </c>
      <c r="E186" s="337" t="n"/>
      <c r="F186" s="369" t="n">
        <v>0.7</v>
      </c>
      <c r="G186" s="38" t="n">
        <v>8</v>
      </c>
      <c r="H186" s="369" t="n">
        <v>5.6</v>
      </c>
      <c r="I186" s="369" t="n">
        <v>5.87</v>
      </c>
      <c r="J186" s="38" t="n">
        <v>84</v>
      </c>
      <c r="K186" s="38" t="inlineStr">
        <is>
          <t>12</t>
        </is>
      </c>
      <c r="L186" s="39" t="inlineStr">
        <is>
          <t>МГ</t>
        </is>
      </c>
      <c r="M186" s="38" t="n">
        <v>180</v>
      </c>
      <c r="N186" s="438" t="inlineStr">
        <is>
          <t>Пельмени «Мясорубские с рубленой грудинкой» 0,7 Классическая форма ТМ «Стародворье»</t>
        </is>
      </c>
      <c r="O186" s="371" t="n"/>
      <c r="P186" s="371" t="n"/>
      <c r="Q186" s="371" t="n"/>
      <c r="R186" s="337" t="n"/>
      <c r="S186" s="40" t="inlineStr"/>
      <c r="T186" s="40" t="inlineStr"/>
      <c r="U186" s="41" t="inlineStr">
        <is>
          <t>кор</t>
        </is>
      </c>
      <c r="V186" s="372" t="n">
        <v>15</v>
      </c>
      <c r="W186" s="373">
        <f>IFERROR(IF(V186="","",V186),"")</f>
        <v/>
      </c>
      <c r="X186" s="42">
        <f>IFERROR(IF(V186="","",V186*0.0155),"")</f>
        <v/>
      </c>
      <c r="Y186" s="69" t="inlineStr"/>
      <c r="Z186" s="70" t="inlineStr"/>
      <c r="AD186" s="74" t="n"/>
      <c r="BA186" s="137" t="inlineStr">
        <is>
          <t>ЗПФ</t>
        </is>
      </c>
    </row>
    <row r="187">
      <c r="A187" s="176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374" t="n"/>
      <c r="N187" s="375" t="inlineStr">
        <is>
          <t>Итого</t>
        </is>
      </c>
      <c r="O187" s="345" t="n"/>
      <c r="P187" s="345" t="n"/>
      <c r="Q187" s="345" t="n"/>
      <c r="R187" s="345" t="n"/>
      <c r="S187" s="345" t="n"/>
      <c r="T187" s="346" t="n"/>
      <c r="U187" s="43" t="inlineStr">
        <is>
          <t>кор</t>
        </is>
      </c>
      <c r="V187" s="376">
        <f>IFERROR(SUM(V185:V186),"0")</f>
        <v/>
      </c>
      <c r="W187" s="376">
        <f>IFERROR(SUM(W185:W186),"0")</f>
        <v/>
      </c>
      <c r="X187" s="376">
        <f>IFERROR(IF(X185="",0,X185),"0")+IFERROR(IF(X186="",0,X186),"0")</f>
        <v/>
      </c>
      <c r="Y187" s="377" t="n"/>
      <c r="Z187" s="377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374" t="n"/>
      <c r="N188" s="375" t="inlineStr">
        <is>
          <t>Итого</t>
        </is>
      </c>
      <c r="O188" s="345" t="n"/>
      <c r="P188" s="345" t="n"/>
      <c r="Q188" s="345" t="n"/>
      <c r="R188" s="345" t="n"/>
      <c r="S188" s="345" t="n"/>
      <c r="T188" s="346" t="n"/>
      <c r="U188" s="43" t="inlineStr">
        <is>
          <t>кг</t>
        </is>
      </c>
      <c r="V188" s="376">
        <f>IFERROR(SUMPRODUCT(V185:V186*H185:H186),"0")</f>
        <v/>
      </c>
      <c r="W188" s="376">
        <f>IFERROR(SUMPRODUCT(W185:W186*H185:H186),"0")</f>
        <v/>
      </c>
      <c r="X188" s="43" t="n"/>
      <c r="Y188" s="377" t="n"/>
      <c r="Z188" s="377" t="n"/>
    </row>
    <row r="189" ht="16.5" customHeight="1">
      <c r="A189" s="197" t="inlineStr">
        <is>
          <t>Медвежье ушко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97" t="n"/>
      <c r="Z189" s="197" t="n"/>
    </row>
    <row r="190" ht="14.25" customHeight="1">
      <c r="A190" s="186" t="inlineStr">
        <is>
          <t>Пельмени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86" t="n"/>
      <c r="Z190" s="186" t="n"/>
    </row>
    <row r="191" ht="27" customHeight="1">
      <c r="A191" s="64" t="inlineStr">
        <is>
          <t>SU002067</t>
        </is>
      </c>
      <c r="B191" s="64" t="inlineStr">
        <is>
          <t>P002999</t>
        </is>
      </c>
      <c r="C191" s="37" t="n">
        <v>4301070915</v>
      </c>
      <c r="D191" s="167" t="n">
        <v>4607111035882</v>
      </c>
      <c r="E191" s="337" t="n"/>
      <c r="F191" s="369" t="n">
        <v>0.43</v>
      </c>
      <c r="G191" s="38" t="n">
        <v>16</v>
      </c>
      <c r="H191" s="369" t="n">
        <v>6.88</v>
      </c>
      <c r="I191" s="369" t="n">
        <v>7.19</v>
      </c>
      <c r="J191" s="38" t="n">
        <v>84</v>
      </c>
      <c r="K191" s="38" t="inlineStr">
        <is>
          <t>12</t>
        </is>
      </c>
      <c r="L191" s="39" t="inlineStr">
        <is>
          <t>МГ</t>
        </is>
      </c>
      <c r="M191" s="38" t="n">
        <v>180</v>
      </c>
      <c r="N191" s="439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91" s="371" t="n"/>
      <c r="P191" s="371" t="n"/>
      <c r="Q191" s="371" t="n"/>
      <c r="R191" s="337" t="n"/>
      <c r="S191" s="40" t="inlineStr"/>
      <c r="T191" s="40" t="inlineStr"/>
      <c r="U191" s="41" t="inlineStr">
        <is>
          <t>кор</t>
        </is>
      </c>
      <c r="V191" s="372" t="n">
        <v>0</v>
      </c>
      <c r="W191" s="373">
        <f>IFERROR(IF(V191="","",V191),"")</f>
        <v/>
      </c>
      <c r="X191" s="42">
        <f>IFERROR(IF(V191="","",V191*0.0155),"")</f>
        <v/>
      </c>
      <c r="Y191" s="69" t="inlineStr"/>
      <c r="Z191" s="70" t="inlineStr"/>
      <c r="AD191" s="74" t="n"/>
      <c r="BA191" s="138" t="inlineStr">
        <is>
          <t>ЗПФ</t>
        </is>
      </c>
    </row>
    <row r="192" ht="27" customHeight="1">
      <c r="A192" s="64" t="inlineStr">
        <is>
          <t>SU002068</t>
        </is>
      </c>
      <c r="B192" s="64" t="inlineStr">
        <is>
          <t>P003005</t>
        </is>
      </c>
      <c r="C192" s="37" t="n">
        <v>4301070921</v>
      </c>
      <c r="D192" s="167" t="n">
        <v>4607111035905</v>
      </c>
      <c r="E192" s="337" t="n"/>
      <c r="F192" s="369" t="n">
        <v>0.9</v>
      </c>
      <c r="G192" s="38" t="n">
        <v>8</v>
      </c>
      <c r="H192" s="369" t="n">
        <v>7.2</v>
      </c>
      <c r="I192" s="369" t="n">
        <v>7.47</v>
      </c>
      <c r="J192" s="38" t="n">
        <v>84</v>
      </c>
      <c r="K192" s="38" t="inlineStr">
        <is>
          <t>12</t>
        </is>
      </c>
      <c r="L192" s="39" t="inlineStr">
        <is>
          <t>МГ</t>
        </is>
      </c>
      <c r="M192" s="38" t="n">
        <v>180</v>
      </c>
      <c r="N192" s="440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92" s="371" t="n"/>
      <c r="P192" s="371" t="n"/>
      <c r="Q192" s="371" t="n"/>
      <c r="R192" s="337" t="n"/>
      <c r="S192" s="40" t="inlineStr"/>
      <c r="T192" s="40" t="inlineStr"/>
      <c r="U192" s="41" t="inlineStr">
        <is>
          <t>кор</t>
        </is>
      </c>
      <c r="V192" s="372" t="n">
        <v>0</v>
      </c>
      <c r="W192" s="373">
        <f>IFERROR(IF(V192="","",V192),"")</f>
        <v/>
      </c>
      <c r="X192" s="42">
        <f>IFERROR(IF(V192="","",V192*0.0155),"")</f>
        <v/>
      </c>
      <c r="Y192" s="69" t="inlineStr"/>
      <c r="Z192" s="70" t="inlineStr"/>
      <c r="AD192" s="74" t="n"/>
      <c r="BA192" s="139" t="inlineStr">
        <is>
          <t>ЗПФ</t>
        </is>
      </c>
    </row>
    <row r="193" ht="27" customHeight="1">
      <c r="A193" s="64" t="inlineStr">
        <is>
          <t>SU002069</t>
        </is>
      </c>
      <c r="B193" s="64" t="inlineStr">
        <is>
          <t>P003001</t>
        </is>
      </c>
      <c r="C193" s="37" t="n">
        <v>4301070917</v>
      </c>
      <c r="D193" s="167" t="n">
        <v>4607111035912</v>
      </c>
      <c r="E193" s="337" t="n"/>
      <c r="F193" s="369" t="n">
        <v>0.43</v>
      </c>
      <c r="G193" s="38" t="n">
        <v>16</v>
      </c>
      <c r="H193" s="369" t="n">
        <v>6.88</v>
      </c>
      <c r="I193" s="369" t="n">
        <v>7.19</v>
      </c>
      <c r="J193" s="38" t="n">
        <v>84</v>
      </c>
      <c r="K193" s="38" t="inlineStr">
        <is>
          <t>12</t>
        </is>
      </c>
      <c r="L193" s="39" t="inlineStr">
        <is>
          <t>МГ</t>
        </is>
      </c>
      <c r="M193" s="38" t="n">
        <v>180</v>
      </c>
      <c r="N193" s="441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93" s="371" t="n"/>
      <c r="P193" s="371" t="n"/>
      <c r="Q193" s="371" t="n"/>
      <c r="R193" s="337" t="n"/>
      <c r="S193" s="40" t="inlineStr"/>
      <c r="T193" s="40" t="inlineStr"/>
      <c r="U193" s="41" t="inlineStr">
        <is>
          <t>кор</t>
        </is>
      </c>
      <c r="V193" s="372" t="n">
        <v>0</v>
      </c>
      <c r="W193" s="373">
        <f>IFERROR(IF(V193="","",V193),"")</f>
        <v/>
      </c>
      <c r="X193" s="42">
        <f>IFERROR(IF(V193="","",V193*0.0155),"")</f>
        <v/>
      </c>
      <c r="Y193" s="69" t="inlineStr"/>
      <c r="Z193" s="70" t="inlineStr"/>
      <c r="AD193" s="74" t="n"/>
      <c r="BA193" s="140" t="inlineStr">
        <is>
          <t>ЗПФ</t>
        </is>
      </c>
    </row>
    <row r="194" ht="27" customHeight="1">
      <c r="A194" s="64" t="inlineStr">
        <is>
          <t>SU002066</t>
        </is>
      </c>
      <c r="B194" s="64" t="inlineStr">
        <is>
          <t>P003004</t>
        </is>
      </c>
      <c r="C194" s="37" t="n">
        <v>4301070920</v>
      </c>
      <c r="D194" s="167" t="n">
        <v>4607111035929</v>
      </c>
      <c r="E194" s="337" t="n"/>
      <c r="F194" s="369" t="n">
        <v>0.9</v>
      </c>
      <c r="G194" s="38" t="n">
        <v>8</v>
      </c>
      <c r="H194" s="369" t="n">
        <v>7.2</v>
      </c>
      <c r="I194" s="369" t="n">
        <v>7.47</v>
      </c>
      <c r="J194" s="38" t="n">
        <v>84</v>
      </c>
      <c r="K194" s="38" t="inlineStr">
        <is>
          <t>12</t>
        </is>
      </c>
      <c r="L194" s="39" t="inlineStr">
        <is>
          <t>МГ</t>
        </is>
      </c>
      <c r="M194" s="38" t="n">
        <v>180</v>
      </c>
      <c r="N194" s="442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94" s="371" t="n"/>
      <c r="P194" s="371" t="n"/>
      <c r="Q194" s="371" t="n"/>
      <c r="R194" s="337" t="n"/>
      <c r="S194" s="40" t="inlineStr"/>
      <c r="T194" s="40" t="inlineStr"/>
      <c r="U194" s="41" t="inlineStr">
        <is>
          <t>кор</t>
        </is>
      </c>
      <c r="V194" s="372" t="n">
        <v>10</v>
      </c>
      <c r="W194" s="373">
        <f>IFERROR(IF(V194="","",V194),"")</f>
        <v/>
      </c>
      <c r="X194" s="42">
        <f>IFERROR(IF(V194="","",V194*0.0155),"")</f>
        <v/>
      </c>
      <c r="Y194" s="69" t="inlineStr"/>
      <c r="Z194" s="70" t="inlineStr"/>
      <c r="AD194" s="74" t="n"/>
      <c r="BA194" s="141" t="inlineStr">
        <is>
          <t>ЗПФ</t>
        </is>
      </c>
    </row>
    <row r="195">
      <c r="A195" s="176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374" t="n"/>
      <c r="N195" s="375" t="inlineStr">
        <is>
          <t>Итого</t>
        </is>
      </c>
      <c r="O195" s="345" t="n"/>
      <c r="P195" s="345" t="n"/>
      <c r="Q195" s="345" t="n"/>
      <c r="R195" s="345" t="n"/>
      <c r="S195" s="345" t="n"/>
      <c r="T195" s="346" t="n"/>
      <c r="U195" s="43" t="inlineStr">
        <is>
          <t>кор</t>
        </is>
      </c>
      <c r="V195" s="376">
        <f>IFERROR(SUM(V191:V194),"0")</f>
        <v/>
      </c>
      <c r="W195" s="376">
        <f>IFERROR(SUM(W191:W194),"0")</f>
        <v/>
      </c>
      <c r="X195" s="376">
        <f>IFERROR(IF(X191="",0,X191),"0")+IFERROR(IF(X192="",0,X192),"0")+IFERROR(IF(X193="",0,X193),"0")+IFERROR(IF(X194="",0,X194),"0")</f>
        <v/>
      </c>
      <c r="Y195" s="377" t="n"/>
      <c r="Z195" s="377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374" t="n"/>
      <c r="N196" s="375" t="inlineStr">
        <is>
          <t>Итого</t>
        </is>
      </c>
      <c r="O196" s="345" t="n"/>
      <c r="P196" s="345" t="n"/>
      <c r="Q196" s="345" t="n"/>
      <c r="R196" s="345" t="n"/>
      <c r="S196" s="345" t="n"/>
      <c r="T196" s="346" t="n"/>
      <c r="U196" s="43" t="inlineStr">
        <is>
          <t>кг</t>
        </is>
      </c>
      <c r="V196" s="376">
        <f>IFERROR(SUMPRODUCT(V191:V194*H191:H194),"0")</f>
        <v/>
      </c>
      <c r="W196" s="376">
        <f>IFERROR(SUMPRODUCT(W191:W194*H191:H194),"0")</f>
        <v/>
      </c>
      <c r="X196" s="43" t="n"/>
      <c r="Y196" s="377" t="n"/>
      <c r="Z196" s="377" t="n"/>
    </row>
    <row r="197" ht="16.5" customHeight="1">
      <c r="A197" s="197" t="inlineStr">
        <is>
          <t>Бордо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97" t="n"/>
      <c r="Z197" s="197" t="n"/>
    </row>
    <row r="198" ht="14.25" customHeight="1">
      <c r="A198" s="186" t="inlineStr">
        <is>
          <t>Сосиски замороженные</t>
        </is>
      </c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86" t="n"/>
      <c r="Z198" s="186" t="n"/>
    </row>
    <row r="199" ht="27" customHeight="1">
      <c r="A199" s="64" t="inlineStr">
        <is>
          <t>SU002678</t>
        </is>
      </c>
      <c r="B199" s="64" t="inlineStr">
        <is>
          <t>P003054</t>
        </is>
      </c>
      <c r="C199" s="37" t="n">
        <v>4301051320</v>
      </c>
      <c r="D199" s="167" t="n">
        <v>4680115881334</v>
      </c>
      <c r="E199" s="337" t="n"/>
      <c r="F199" s="369" t="n">
        <v>0.33</v>
      </c>
      <c r="G199" s="38" t="n">
        <v>6</v>
      </c>
      <c r="H199" s="369" t="n">
        <v>1.98</v>
      </c>
      <c r="I199" s="369" t="n">
        <v>2.27</v>
      </c>
      <c r="J199" s="38" t="n">
        <v>156</v>
      </c>
      <c r="K199" s="38" t="inlineStr">
        <is>
          <t>12</t>
        </is>
      </c>
      <c r="L199" s="39" t="inlineStr">
        <is>
          <t>СК2</t>
        </is>
      </c>
      <c r="M199" s="38" t="n">
        <v>365</v>
      </c>
      <c r="N199" s="443" t="inlineStr">
        <is>
          <t>Сосиски «Оригинальные» замороженные Фикс.вес 0,33 п/а ТМ «Стародворье»</t>
        </is>
      </c>
      <c r="O199" s="371" t="n"/>
      <c r="P199" s="371" t="n"/>
      <c r="Q199" s="371" t="n"/>
      <c r="R199" s="337" t="n"/>
      <c r="S199" s="40" t="inlineStr"/>
      <c r="T199" s="40" t="inlineStr"/>
      <c r="U199" s="41" t="inlineStr">
        <is>
          <t>кор</t>
        </is>
      </c>
      <c r="V199" s="372" t="n">
        <v>0</v>
      </c>
      <c r="W199" s="373">
        <f>IFERROR(IF(V199="","",V199),"")</f>
        <v/>
      </c>
      <c r="X199" s="42">
        <f>IFERROR(IF(V199="","",V199*0.00753),"")</f>
        <v/>
      </c>
      <c r="Y199" s="69" t="inlineStr"/>
      <c r="Z199" s="70" t="inlineStr"/>
      <c r="AD199" s="74" t="n"/>
      <c r="BA199" s="142" t="inlineStr">
        <is>
          <t>КИЗ</t>
        </is>
      </c>
    </row>
    <row r="200">
      <c r="A200" s="176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374" t="n"/>
      <c r="N200" s="375" t="inlineStr">
        <is>
          <t>Итого</t>
        </is>
      </c>
      <c r="O200" s="345" t="n"/>
      <c r="P200" s="345" t="n"/>
      <c r="Q200" s="345" t="n"/>
      <c r="R200" s="345" t="n"/>
      <c r="S200" s="345" t="n"/>
      <c r="T200" s="346" t="n"/>
      <c r="U200" s="43" t="inlineStr">
        <is>
          <t>кор</t>
        </is>
      </c>
      <c r="V200" s="376">
        <f>IFERROR(SUM(V199:V199),"0")</f>
        <v/>
      </c>
      <c r="W200" s="376">
        <f>IFERROR(SUM(W199:W199),"0")</f>
        <v/>
      </c>
      <c r="X200" s="376">
        <f>IFERROR(IF(X199="",0,X199),"0")</f>
        <v/>
      </c>
      <c r="Y200" s="377" t="n"/>
      <c r="Z200" s="377" t="n"/>
    </row>
    <row r="20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374" t="n"/>
      <c r="N201" s="375" t="inlineStr">
        <is>
          <t>Итого</t>
        </is>
      </c>
      <c r="O201" s="345" t="n"/>
      <c r="P201" s="345" t="n"/>
      <c r="Q201" s="345" t="n"/>
      <c r="R201" s="345" t="n"/>
      <c r="S201" s="345" t="n"/>
      <c r="T201" s="346" t="n"/>
      <c r="U201" s="43" t="inlineStr">
        <is>
          <t>кг</t>
        </is>
      </c>
      <c r="V201" s="376">
        <f>IFERROR(SUMPRODUCT(V199:V199*H199:H199),"0")</f>
        <v/>
      </c>
      <c r="W201" s="376">
        <f>IFERROR(SUMPRODUCT(W199:W199*H199:H199),"0")</f>
        <v/>
      </c>
      <c r="X201" s="43" t="n"/>
      <c r="Y201" s="377" t="n"/>
      <c r="Z201" s="377" t="n"/>
    </row>
    <row r="202" ht="16.5" customHeight="1">
      <c r="A202" s="197" t="inlineStr">
        <is>
          <t>Сочные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97" t="n"/>
      <c r="Z202" s="197" t="n"/>
    </row>
    <row r="203" ht="14.25" customHeight="1">
      <c r="A203" s="186" t="inlineStr">
        <is>
          <t>Пельмени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86" t="n"/>
      <c r="Z203" s="186" t="n"/>
    </row>
    <row r="204" ht="16.5" customHeight="1">
      <c r="A204" s="64" t="inlineStr">
        <is>
          <t>SU001859</t>
        </is>
      </c>
      <c r="B204" s="64" t="inlineStr">
        <is>
          <t>P002720</t>
        </is>
      </c>
      <c r="C204" s="37" t="n">
        <v>4301070874</v>
      </c>
      <c r="D204" s="167" t="n">
        <v>4607111035332</v>
      </c>
      <c r="E204" s="337" t="n"/>
      <c r="F204" s="369" t="n">
        <v>0.43</v>
      </c>
      <c r="G204" s="38" t="n">
        <v>16</v>
      </c>
      <c r="H204" s="369" t="n">
        <v>6.88</v>
      </c>
      <c r="I204" s="369" t="n">
        <v>7.206</v>
      </c>
      <c r="J204" s="38" t="n">
        <v>84</v>
      </c>
      <c r="K204" s="38" t="inlineStr">
        <is>
          <t>12</t>
        </is>
      </c>
      <c r="L204" s="39" t="inlineStr">
        <is>
          <t>МГ</t>
        </is>
      </c>
      <c r="M204" s="38" t="n">
        <v>180</v>
      </c>
      <c r="N204" s="444">
        <f>HYPERLINK("https://abi.ru/products/Замороженные/Стародворье/Сочные/Пельмени/P002720/","Пельмени Сочные Сочные 0,43 Сфера Стародворье")</f>
        <v/>
      </c>
      <c r="O204" s="371" t="n"/>
      <c r="P204" s="371" t="n"/>
      <c r="Q204" s="371" t="n"/>
      <c r="R204" s="337" t="n"/>
      <c r="S204" s="40" t="inlineStr"/>
      <c r="T204" s="40" t="inlineStr"/>
      <c r="U204" s="41" t="inlineStr">
        <is>
          <t>кор</t>
        </is>
      </c>
      <c r="V204" s="372" t="n">
        <v>0</v>
      </c>
      <c r="W204" s="373">
        <f>IFERROR(IF(V204="","",V204),"")</f>
        <v/>
      </c>
      <c r="X204" s="42">
        <f>IFERROR(IF(V204="","",V204*0.0155),"")</f>
        <v/>
      </c>
      <c r="Y204" s="69" t="inlineStr"/>
      <c r="Z204" s="70" t="inlineStr"/>
      <c r="AD204" s="74" t="n"/>
      <c r="BA204" s="143" t="inlineStr">
        <is>
          <t>ЗПФ</t>
        </is>
      </c>
    </row>
    <row r="205" ht="16.5" customHeight="1">
      <c r="A205" s="64" t="inlineStr">
        <is>
          <t>SU001776</t>
        </is>
      </c>
      <c r="B205" s="64" t="inlineStr">
        <is>
          <t>P002719</t>
        </is>
      </c>
      <c r="C205" s="37" t="n">
        <v>4301070873</v>
      </c>
      <c r="D205" s="167" t="n">
        <v>4607111035080</v>
      </c>
      <c r="E205" s="337" t="n"/>
      <c r="F205" s="369" t="n">
        <v>0.9</v>
      </c>
      <c r="G205" s="38" t="n">
        <v>8</v>
      </c>
      <c r="H205" s="369" t="n">
        <v>7.2</v>
      </c>
      <c r="I205" s="369" t="n">
        <v>7.47</v>
      </c>
      <c r="J205" s="38" t="n">
        <v>84</v>
      </c>
      <c r="K205" s="38" t="inlineStr">
        <is>
          <t>12</t>
        </is>
      </c>
      <c r="L205" s="39" t="inlineStr">
        <is>
          <t>МГ</t>
        </is>
      </c>
      <c r="M205" s="38" t="n">
        <v>180</v>
      </c>
      <c r="N205" s="445">
        <f>HYPERLINK("https://abi.ru/products/Замороженные/Стародворье/Сочные/Пельмени/P002719/","Пельмени Сочные Сочные 0,9 Сфера Стародворье")</f>
        <v/>
      </c>
      <c r="O205" s="371" t="n"/>
      <c r="P205" s="371" t="n"/>
      <c r="Q205" s="371" t="n"/>
      <c r="R205" s="337" t="n"/>
      <c r="S205" s="40" t="inlineStr"/>
      <c r="T205" s="40" t="inlineStr"/>
      <c r="U205" s="41" t="inlineStr">
        <is>
          <t>кор</t>
        </is>
      </c>
      <c r="V205" s="372" t="n">
        <v>0</v>
      </c>
      <c r="W205" s="373">
        <f>IFERROR(IF(V205="","",V205),"")</f>
        <v/>
      </c>
      <c r="X205" s="42">
        <f>IFERROR(IF(V205="","",V205*0.0155),"")</f>
        <v/>
      </c>
      <c r="Y205" s="69" t="inlineStr"/>
      <c r="Z205" s="70" t="inlineStr"/>
      <c r="AD205" s="74" t="n"/>
      <c r="BA205" s="144" t="inlineStr">
        <is>
          <t>ЗПФ</t>
        </is>
      </c>
    </row>
    <row r="206">
      <c r="A206" s="176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374" t="n"/>
      <c r="N206" s="375" t="inlineStr">
        <is>
          <t>Итого</t>
        </is>
      </c>
      <c r="O206" s="345" t="n"/>
      <c r="P206" s="345" t="n"/>
      <c r="Q206" s="345" t="n"/>
      <c r="R206" s="345" t="n"/>
      <c r="S206" s="345" t="n"/>
      <c r="T206" s="346" t="n"/>
      <c r="U206" s="43" t="inlineStr">
        <is>
          <t>кор</t>
        </is>
      </c>
      <c r="V206" s="376">
        <f>IFERROR(SUM(V204:V205),"0")</f>
        <v/>
      </c>
      <c r="W206" s="376">
        <f>IFERROR(SUM(W204:W205),"0")</f>
        <v/>
      </c>
      <c r="X206" s="376">
        <f>IFERROR(IF(X204="",0,X204),"0")+IFERROR(IF(X205="",0,X205),"0")</f>
        <v/>
      </c>
      <c r="Y206" s="377" t="n"/>
      <c r="Z206" s="377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374" t="n"/>
      <c r="N207" s="375" t="inlineStr">
        <is>
          <t>Итого</t>
        </is>
      </c>
      <c r="O207" s="345" t="n"/>
      <c r="P207" s="345" t="n"/>
      <c r="Q207" s="345" t="n"/>
      <c r="R207" s="345" t="n"/>
      <c r="S207" s="345" t="n"/>
      <c r="T207" s="346" t="n"/>
      <c r="U207" s="43" t="inlineStr">
        <is>
          <t>кг</t>
        </is>
      </c>
      <c r="V207" s="376">
        <f>IFERROR(SUMPRODUCT(V204:V205*H204:H205),"0")</f>
        <v/>
      </c>
      <c r="W207" s="376">
        <f>IFERROR(SUMPRODUCT(W204:W205*H204:H205),"0")</f>
        <v/>
      </c>
      <c r="X207" s="43" t="n"/>
      <c r="Y207" s="377" t="n"/>
      <c r="Z207" s="377" t="n"/>
    </row>
    <row r="208" ht="27.75" customHeight="1">
      <c r="A208" s="196" t="inlineStr">
        <is>
          <t>Колбасный стандарт</t>
        </is>
      </c>
      <c r="B208" s="368" t="n"/>
      <c r="C208" s="368" t="n"/>
      <c r="D208" s="368" t="n"/>
      <c r="E208" s="368" t="n"/>
      <c r="F208" s="368" t="n"/>
      <c r="G208" s="368" t="n"/>
      <c r="H208" s="368" t="n"/>
      <c r="I208" s="368" t="n"/>
      <c r="J208" s="368" t="n"/>
      <c r="K208" s="368" t="n"/>
      <c r="L208" s="368" t="n"/>
      <c r="M208" s="368" t="n"/>
      <c r="N208" s="368" t="n"/>
      <c r="O208" s="368" t="n"/>
      <c r="P208" s="368" t="n"/>
      <c r="Q208" s="368" t="n"/>
      <c r="R208" s="368" t="n"/>
      <c r="S208" s="368" t="n"/>
      <c r="T208" s="368" t="n"/>
      <c r="U208" s="368" t="n"/>
      <c r="V208" s="368" t="n"/>
      <c r="W208" s="368" t="n"/>
      <c r="X208" s="368" t="n"/>
      <c r="Y208" s="55" t="n"/>
      <c r="Z208" s="55" t="n"/>
    </row>
    <row r="209" ht="16.5" customHeight="1">
      <c r="A209" s="197" t="inlineStr">
        <is>
          <t>Владимирский Стандарт ЗПФ</t>
        </is>
      </c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97" t="n"/>
      <c r="Z209" s="197" t="n"/>
    </row>
    <row r="210" ht="14.25" customHeight="1">
      <c r="A210" s="186" t="inlineStr">
        <is>
          <t>Пельмени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86" t="n"/>
      <c r="Z210" s="186" t="n"/>
    </row>
    <row r="211" ht="27" customHeight="1">
      <c r="A211" s="64" t="inlineStr">
        <is>
          <t>SU002267</t>
        </is>
      </c>
      <c r="B211" s="64" t="inlineStr">
        <is>
          <t>P003223</t>
        </is>
      </c>
      <c r="C211" s="37" t="n">
        <v>4301070941</v>
      </c>
      <c r="D211" s="167" t="n">
        <v>4607111036162</v>
      </c>
      <c r="E211" s="337" t="n"/>
      <c r="F211" s="369" t="n">
        <v>0.8</v>
      </c>
      <c r="G211" s="38" t="n">
        <v>8</v>
      </c>
      <c r="H211" s="369" t="n">
        <v>6.4</v>
      </c>
      <c r="I211" s="369" t="n">
        <v>6.6812</v>
      </c>
      <c r="J211" s="38" t="n">
        <v>84</v>
      </c>
      <c r="K211" s="38" t="inlineStr">
        <is>
          <t>12</t>
        </is>
      </c>
      <c r="L211" s="39" t="inlineStr">
        <is>
          <t>МГ</t>
        </is>
      </c>
      <c r="M211" s="38" t="n">
        <v>90</v>
      </c>
      <c r="N211" s="446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11" s="371" t="n"/>
      <c r="P211" s="371" t="n"/>
      <c r="Q211" s="371" t="n"/>
      <c r="R211" s="337" t="n"/>
      <c r="S211" s="40" t="inlineStr"/>
      <c r="T211" s="40" t="inlineStr"/>
      <c r="U211" s="41" t="inlineStr">
        <is>
          <t>кор</t>
        </is>
      </c>
      <c r="V211" s="372" t="n">
        <v>0</v>
      </c>
      <c r="W211" s="373">
        <f>IFERROR(IF(V211="","",V211),"")</f>
        <v/>
      </c>
      <c r="X211" s="42">
        <f>IFERROR(IF(V211="","",V211*0.0155),"")</f>
        <v/>
      </c>
      <c r="Y211" s="69" t="inlineStr"/>
      <c r="Z211" s="70" t="inlineStr"/>
      <c r="AD211" s="74" t="n"/>
      <c r="BA211" s="145" t="inlineStr">
        <is>
          <t>ЗПФ</t>
        </is>
      </c>
    </row>
    <row r="212">
      <c r="A212" s="176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374" t="n"/>
      <c r="N212" s="375" t="inlineStr">
        <is>
          <t>Итого</t>
        </is>
      </c>
      <c r="O212" s="345" t="n"/>
      <c r="P212" s="345" t="n"/>
      <c r="Q212" s="345" t="n"/>
      <c r="R212" s="345" t="n"/>
      <c r="S212" s="345" t="n"/>
      <c r="T212" s="346" t="n"/>
      <c r="U212" s="43" t="inlineStr">
        <is>
          <t>кор</t>
        </is>
      </c>
      <c r="V212" s="376">
        <f>IFERROR(SUM(V211:V211),"0")</f>
        <v/>
      </c>
      <c r="W212" s="376">
        <f>IFERROR(SUM(W211:W211),"0")</f>
        <v/>
      </c>
      <c r="X212" s="376">
        <f>IFERROR(IF(X211="",0,X211),"0")</f>
        <v/>
      </c>
      <c r="Y212" s="377" t="n"/>
      <c r="Z212" s="377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374" t="n"/>
      <c r="N213" s="375" t="inlineStr">
        <is>
          <t>Итого</t>
        </is>
      </c>
      <c r="O213" s="345" t="n"/>
      <c r="P213" s="345" t="n"/>
      <c r="Q213" s="345" t="n"/>
      <c r="R213" s="345" t="n"/>
      <c r="S213" s="345" t="n"/>
      <c r="T213" s="346" t="n"/>
      <c r="U213" s="43" t="inlineStr">
        <is>
          <t>кг</t>
        </is>
      </c>
      <c r="V213" s="376">
        <f>IFERROR(SUMPRODUCT(V211:V211*H211:H211),"0")</f>
        <v/>
      </c>
      <c r="W213" s="376">
        <f>IFERROR(SUMPRODUCT(W211:W211*H211:H211),"0")</f>
        <v/>
      </c>
      <c r="X213" s="43" t="n"/>
      <c r="Y213" s="377" t="n"/>
      <c r="Z213" s="377" t="n"/>
    </row>
    <row r="214" ht="27.75" customHeight="1">
      <c r="A214" s="196" t="inlineStr">
        <is>
          <t>Особый рецепт</t>
        </is>
      </c>
      <c r="B214" s="368" t="n"/>
      <c r="C214" s="368" t="n"/>
      <c r="D214" s="368" t="n"/>
      <c r="E214" s="368" t="n"/>
      <c r="F214" s="368" t="n"/>
      <c r="G214" s="368" t="n"/>
      <c r="H214" s="368" t="n"/>
      <c r="I214" s="368" t="n"/>
      <c r="J214" s="368" t="n"/>
      <c r="K214" s="368" t="n"/>
      <c r="L214" s="368" t="n"/>
      <c r="M214" s="368" t="n"/>
      <c r="N214" s="368" t="n"/>
      <c r="O214" s="368" t="n"/>
      <c r="P214" s="368" t="n"/>
      <c r="Q214" s="368" t="n"/>
      <c r="R214" s="368" t="n"/>
      <c r="S214" s="368" t="n"/>
      <c r="T214" s="368" t="n"/>
      <c r="U214" s="368" t="n"/>
      <c r="V214" s="368" t="n"/>
      <c r="W214" s="368" t="n"/>
      <c r="X214" s="368" t="n"/>
      <c r="Y214" s="55" t="n"/>
      <c r="Z214" s="55" t="n"/>
    </row>
    <row r="215" ht="16.5" customHeight="1">
      <c r="A215" s="197" t="inlineStr">
        <is>
          <t>Любимая ложка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97" t="n"/>
      <c r="Z215" s="197" t="n"/>
    </row>
    <row r="216" ht="14.25" customHeight="1">
      <c r="A216" s="186" t="inlineStr">
        <is>
          <t>Пельмени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86" t="n"/>
      <c r="Z216" s="186" t="n"/>
    </row>
    <row r="217" ht="27" customHeight="1">
      <c r="A217" s="64" t="inlineStr">
        <is>
          <t>SU002268</t>
        </is>
      </c>
      <c r="B217" s="64" t="inlineStr">
        <is>
          <t>P003642</t>
        </is>
      </c>
      <c r="C217" s="37" t="n">
        <v>4301070965</v>
      </c>
      <c r="D217" s="167" t="n">
        <v>4607111035899</v>
      </c>
      <c r="E217" s="337" t="n"/>
      <c r="F217" s="369" t="n">
        <v>1</v>
      </c>
      <c r="G217" s="38" t="n">
        <v>5</v>
      </c>
      <c r="H217" s="369" t="n">
        <v>5</v>
      </c>
      <c r="I217" s="369" t="n">
        <v>5.262</v>
      </c>
      <c r="J217" s="38" t="n">
        <v>84</v>
      </c>
      <c r="K217" s="38" t="inlineStr">
        <is>
          <t>12</t>
        </is>
      </c>
      <c r="L217" s="39" t="inlineStr">
        <is>
          <t>МГ</t>
        </is>
      </c>
      <c r="M217" s="38" t="n">
        <v>180</v>
      </c>
      <c r="N217" s="447" t="inlineStr">
        <is>
          <t>Пельмени Со свининой и говядиной Любимая ложка 1,0 Равиоли Особый рецепт</t>
        </is>
      </c>
      <c r="O217" s="371" t="n"/>
      <c r="P217" s="371" t="n"/>
      <c r="Q217" s="371" t="n"/>
      <c r="R217" s="337" t="n"/>
      <c r="S217" s="40" t="inlineStr"/>
      <c r="T217" s="40" t="inlineStr"/>
      <c r="U217" s="41" t="inlineStr">
        <is>
          <t>кор</t>
        </is>
      </c>
      <c r="V217" s="372" t="n">
        <v>24</v>
      </c>
      <c r="W217" s="373">
        <f>IFERROR(IF(V217="","",V217),"")</f>
        <v/>
      </c>
      <c r="X217" s="42">
        <f>IFERROR(IF(V217="","",V217*0.0155),"")</f>
        <v/>
      </c>
      <c r="Y217" s="69" t="inlineStr"/>
      <c r="Z217" s="70" t="inlineStr"/>
      <c r="AD217" s="74" t="n"/>
      <c r="BA217" s="146" t="inlineStr">
        <is>
          <t>ЗПФ</t>
        </is>
      </c>
    </row>
    <row r="218">
      <c r="A218" s="176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374" t="n"/>
      <c r="N218" s="375" t="inlineStr">
        <is>
          <t>Итого</t>
        </is>
      </c>
      <c r="O218" s="345" t="n"/>
      <c r="P218" s="345" t="n"/>
      <c r="Q218" s="345" t="n"/>
      <c r="R218" s="345" t="n"/>
      <c r="S218" s="345" t="n"/>
      <c r="T218" s="346" t="n"/>
      <c r="U218" s="43" t="inlineStr">
        <is>
          <t>кор</t>
        </is>
      </c>
      <c r="V218" s="376">
        <f>IFERROR(SUM(V217:V217),"0")</f>
        <v/>
      </c>
      <c r="W218" s="376">
        <f>IFERROR(SUM(W217:W217),"0")</f>
        <v/>
      </c>
      <c r="X218" s="376">
        <f>IFERROR(IF(X217="",0,X217),"0")</f>
        <v/>
      </c>
      <c r="Y218" s="377" t="n"/>
      <c r="Z218" s="377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374" t="n"/>
      <c r="N219" s="375" t="inlineStr">
        <is>
          <t>Итого</t>
        </is>
      </c>
      <c r="O219" s="345" t="n"/>
      <c r="P219" s="345" t="n"/>
      <c r="Q219" s="345" t="n"/>
      <c r="R219" s="345" t="n"/>
      <c r="S219" s="345" t="n"/>
      <c r="T219" s="346" t="n"/>
      <c r="U219" s="43" t="inlineStr">
        <is>
          <t>кг</t>
        </is>
      </c>
      <c r="V219" s="376">
        <f>IFERROR(SUMPRODUCT(V217:V217*H217:H217),"0")</f>
        <v/>
      </c>
      <c r="W219" s="376">
        <f>IFERROR(SUMPRODUCT(W217:W217*H217:H217),"0")</f>
        <v/>
      </c>
      <c r="X219" s="43" t="n"/>
      <c r="Y219" s="377" t="n"/>
      <c r="Z219" s="377" t="n"/>
    </row>
    <row r="220" ht="16.5" customHeight="1">
      <c r="A220" s="197" t="inlineStr">
        <is>
          <t>Особая Без свинины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97" t="n"/>
      <c r="Z220" s="197" t="n"/>
    </row>
    <row r="221" ht="14.25" customHeight="1">
      <c r="A221" s="186" t="inlineStr">
        <is>
          <t>Пельмени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86" t="n"/>
      <c r="Z221" s="186" t="n"/>
    </row>
    <row r="222" ht="27" customHeight="1">
      <c r="A222" s="64" t="inlineStr">
        <is>
          <t>SU002408</t>
        </is>
      </c>
      <c r="B222" s="64" t="inlineStr">
        <is>
          <t>P002686</t>
        </is>
      </c>
      <c r="C222" s="37" t="n">
        <v>4301070870</v>
      </c>
      <c r="D222" s="167" t="n">
        <v>4607111036711</v>
      </c>
      <c r="E222" s="337" t="n"/>
      <c r="F222" s="369" t="n">
        <v>0.8</v>
      </c>
      <c r="G222" s="38" t="n">
        <v>8</v>
      </c>
      <c r="H222" s="369" t="n">
        <v>6.4</v>
      </c>
      <c r="I222" s="369" t="n">
        <v>6.67</v>
      </c>
      <c r="J222" s="38" t="n">
        <v>84</v>
      </c>
      <c r="K222" s="38" t="inlineStr">
        <is>
          <t>12</t>
        </is>
      </c>
      <c r="L222" s="39" t="inlineStr">
        <is>
          <t>МГ</t>
        </is>
      </c>
      <c r="M222" s="38" t="n">
        <v>90</v>
      </c>
      <c r="N222" s="448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22" s="371" t="n"/>
      <c r="P222" s="371" t="n"/>
      <c r="Q222" s="371" t="n"/>
      <c r="R222" s="337" t="n"/>
      <c r="S222" s="40" t="inlineStr"/>
      <c r="T222" s="40" t="inlineStr"/>
      <c r="U222" s="41" t="inlineStr">
        <is>
          <t>кор</t>
        </is>
      </c>
      <c r="V222" s="372" t="n">
        <v>0</v>
      </c>
      <c r="W222" s="373">
        <f>IFERROR(IF(V222="","",V222),"")</f>
        <v/>
      </c>
      <c r="X222" s="42">
        <f>IFERROR(IF(V222="","",V222*0.0155),"")</f>
        <v/>
      </c>
      <c r="Y222" s="69" t="inlineStr"/>
      <c r="Z222" s="70" t="inlineStr"/>
      <c r="AD222" s="74" t="n"/>
      <c r="BA222" s="147" t="inlineStr">
        <is>
          <t>ЗПФ</t>
        </is>
      </c>
    </row>
    <row r="223">
      <c r="A223" s="176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374" t="n"/>
      <c r="N223" s="375" t="inlineStr">
        <is>
          <t>Итого</t>
        </is>
      </c>
      <c r="O223" s="345" t="n"/>
      <c r="P223" s="345" t="n"/>
      <c r="Q223" s="345" t="n"/>
      <c r="R223" s="345" t="n"/>
      <c r="S223" s="345" t="n"/>
      <c r="T223" s="346" t="n"/>
      <c r="U223" s="43" t="inlineStr">
        <is>
          <t>кор</t>
        </is>
      </c>
      <c r="V223" s="376">
        <f>IFERROR(SUM(V222:V222),"0")</f>
        <v/>
      </c>
      <c r="W223" s="376">
        <f>IFERROR(SUM(W222:W222),"0")</f>
        <v/>
      </c>
      <c r="X223" s="376">
        <f>IFERROR(IF(X222="",0,X222),"0")</f>
        <v/>
      </c>
      <c r="Y223" s="377" t="n"/>
      <c r="Z223" s="377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374" t="n"/>
      <c r="N224" s="375" t="inlineStr">
        <is>
          <t>Итого</t>
        </is>
      </c>
      <c r="O224" s="345" t="n"/>
      <c r="P224" s="345" t="n"/>
      <c r="Q224" s="345" t="n"/>
      <c r="R224" s="345" t="n"/>
      <c r="S224" s="345" t="n"/>
      <c r="T224" s="346" t="n"/>
      <c r="U224" s="43" t="inlineStr">
        <is>
          <t>кг</t>
        </is>
      </c>
      <c r="V224" s="376">
        <f>IFERROR(SUMPRODUCT(V222:V222*H222:H222),"0")</f>
        <v/>
      </c>
      <c r="W224" s="376">
        <f>IFERROR(SUMPRODUCT(W222:W222*H222:H222),"0")</f>
        <v/>
      </c>
      <c r="X224" s="43" t="n"/>
      <c r="Y224" s="377" t="n"/>
      <c r="Z224" s="377" t="n"/>
    </row>
    <row r="225" ht="27.75" customHeight="1">
      <c r="A225" s="196" t="inlineStr">
        <is>
          <t>Зареченские</t>
        </is>
      </c>
      <c r="B225" s="368" t="n"/>
      <c r="C225" s="368" t="n"/>
      <c r="D225" s="368" t="n"/>
      <c r="E225" s="368" t="n"/>
      <c r="F225" s="368" t="n"/>
      <c r="G225" s="368" t="n"/>
      <c r="H225" s="368" t="n"/>
      <c r="I225" s="368" t="n"/>
      <c r="J225" s="368" t="n"/>
      <c r="K225" s="368" t="n"/>
      <c r="L225" s="368" t="n"/>
      <c r="M225" s="368" t="n"/>
      <c r="N225" s="368" t="n"/>
      <c r="O225" s="368" t="n"/>
      <c r="P225" s="368" t="n"/>
      <c r="Q225" s="368" t="n"/>
      <c r="R225" s="368" t="n"/>
      <c r="S225" s="368" t="n"/>
      <c r="T225" s="368" t="n"/>
      <c r="U225" s="368" t="n"/>
      <c r="V225" s="368" t="n"/>
      <c r="W225" s="368" t="n"/>
      <c r="X225" s="368" t="n"/>
      <c r="Y225" s="55" t="n"/>
      <c r="Z225" s="55" t="n"/>
    </row>
    <row r="226" ht="16.5" customHeight="1">
      <c r="A226" s="197" t="inlineStr">
        <is>
          <t>Зареченские продукты ПГП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97" t="n"/>
      <c r="Z226" s="197" t="n"/>
    </row>
    <row r="227" ht="14.25" customHeight="1">
      <c r="A227" s="186" t="inlineStr">
        <is>
          <t>Крылья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86" t="n"/>
      <c r="Z227" s="186" t="n"/>
    </row>
    <row r="228" ht="27" customHeight="1">
      <c r="A228" s="64" t="inlineStr">
        <is>
          <t>SU003024</t>
        </is>
      </c>
      <c r="B228" s="64" t="inlineStr">
        <is>
          <t>P003488</t>
        </is>
      </c>
      <c r="C228" s="37" t="n">
        <v>4301131019</v>
      </c>
      <c r="D228" s="167" t="n">
        <v>4640242180427</v>
      </c>
      <c r="E228" s="337" t="n"/>
      <c r="F228" s="369" t="n">
        <v>1.8</v>
      </c>
      <c r="G228" s="38" t="n">
        <v>1</v>
      </c>
      <c r="H228" s="369" t="n">
        <v>1.8</v>
      </c>
      <c r="I228" s="369" t="n">
        <v>1.915</v>
      </c>
      <c r="J228" s="38" t="n">
        <v>234</v>
      </c>
      <c r="K228" s="38" t="inlineStr">
        <is>
          <t>18</t>
        </is>
      </c>
      <c r="L228" s="39" t="inlineStr">
        <is>
          <t>МГ</t>
        </is>
      </c>
      <c r="M228" s="38" t="n">
        <v>180</v>
      </c>
      <c r="N228" s="449" t="inlineStr">
        <is>
          <t>Крылья «Хрустящие крылышки» Весовой ТМ «Зареченские» 1,8 кг</t>
        </is>
      </c>
      <c r="O228" s="371" t="n"/>
      <c r="P228" s="371" t="n"/>
      <c r="Q228" s="371" t="n"/>
      <c r="R228" s="337" t="n"/>
      <c r="S228" s="40" t="inlineStr"/>
      <c r="T228" s="40" t="inlineStr"/>
      <c r="U228" s="41" t="inlineStr">
        <is>
          <t>кор</t>
        </is>
      </c>
      <c r="V228" s="372" t="n">
        <v>0</v>
      </c>
      <c r="W228" s="373">
        <f>IFERROR(IF(V228="","",V228),"")</f>
        <v/>
      </c>
      <c r="X228" s="42">
        <f>IFERROR(IF(V228="","",V228*0.00502),"")</f>
        <v/>
      </c>
      <c r="Y228" s="69" t="inlineStr"/>
      <c r="Z228" s="70" t="inlineStr"/>
      <c r="AD228" s="74" t="n"/>
      <c r="BA228" s="148" t="inlineStr">
        <is>
          <t>ПГП</t>
        </is>
      </c>
    </row>
    <row r="229">
      <c r="A229" s="176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374" t="n"/>
      <c r="N229" s="375" t="inlineStr">
        <is>
          <t>Итого</t>
        </is>
      </c>
      <c r="O229" s="345" t="n"/>
      <c r="P229" s="345" t="n"/>
      <c r="Q229" s="345" t="n"/>
      <c r="R229" s="345" t="n"/>
      <c r="S229" s="345" t="n"/>
      <c r="T229" s="346" t="n"/>
      <c r="U229" s="43" t="inlineStr">
        <is>
          <t>кор</t>
        </is>
      </c>
      <c r="V229" s="376">
        <f>IFERROR(SUM(V228:V228),"0")</f>
        <v/>
      </c>
      <c r="W229" s="376">
        <f>IFERROR(SUM(W228:W228),"0")</f>
        <v/>
      </c>
      <c r="X229" s="376">
        <f>IFERROR(IF(X228="",0,X228),"0")</f>
        <v/>
      </c>
      <c r="Y229" s="377" t="n"/>
      <c r="Z229" s="377" t="n"/>
    </row>
    <row r="230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374" t="n"/>
      <c r="N230" s="375" t="inlineStr">
        <is>
          <t>Итого</t>
        </is>
      </c>
      <c r="O230" s="345" t="n"/>
      <c r="P230" s="345" t="n"/>
      <c r="Q230" s="345" t="n"/>
      <c r="R230" s="345" t="n"/>
      <c r="S230" s="345" t="n"/>
      <c r="T230" s="346" t="n"/>
      <c r="U230" s="43" t="inlineStr">
        <is>
          <t>кг</t>
        </is>
      </c>
      <c r="V230" s="376">
        <f>IFERROR(SUMPRODUCT(V228:V228*H228:H228),"0")</f>
        <v/>
      </c>
      <c r="W230" s="376">
        <f>IFERROR(SUMPRODUCT(W228:W228*H228:H228),"0")</f>
        <v/>
      </c>
      <c r="X230" s="43" t="n"/>
      <c r="Y230" s="377" t="n"/>
      <c r="Z230" s="377" t="n"/>
    </row>
    <row r="231" ht="14.25" customHeight="1">
      <c r="A231" s="186" t="inlineStr">
        <is>
          <t>Наггетсы</t>
        </is>
      </c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86" t="n"/>
      <c r="Z231" s="186" t="n"/>
    </row>
    <row r="232" ht="27" customHeight="1">
      <c r="A232" s="64" t="inlineStr">
        <is>
          <t>SU003020</t>
        </is>
      </c>
      <c r="B232" s="64" t="inlineStr">
        <is>
          <t>P003486</t>
        </is>
      </c>
      <c r="C232" s="37" t="n">
        <v>4301132080</v>
      </c>
      <c r="D232" s="167" t="n">
        <v>4640242180397</v>
      </c>
      <c r="E232" s="337" t="n"/>
      <c r="F232" s="369" t="n">
        <v>1</v>
      </c>
      <c r="G232" s="38" t="n">
        <v>6</v>
      </c>
      <c r="H232" s="369" t="n">
        <v>6</v>
      </c>
      <c r="I232" s="369" t="n">
        <v>6.26</v>
      </c>
      <c r="J232" s="38" t="n">
        <v>84</v>
      </c>
      <c r="K232" s="38" t="inlineStr">
        <is>
          <t>12</t>
        </is>
      </c>
      <c r="L232" s="39" t="inlineStr">
        <is>
          <t>МГ</t>
        </is>
      </c>
      <c r="M232" s="38" t="n">
        <v>180</v>
      </c>
      <c r="N232" s="450" t="inlineStr">
        <is>
          <t>Наггетсы «Хрустящие» Весовые ТМ «Зареченские» 6 кг</t>
        </is>
      </c>
      <c r="O232" s="371" t="n"/>
      <c r="P232" s="371" t="n"/>
      <c r="Q232" s="371" t="n"/>
      <c r="R232" s="337" t="n"/>
      <c r="S232" s="40" t="inlineStr"/>
      <c r="T232" s="40" t="inlineStr"/>
      <c r="U232" s="41" t="inlineStr">
        <is>
          <t>кор</t>
        </is>
      </c>
      <c r="V232" s="372" t="n">
        <v>20</v>
      </c>
      <c r="W232" s="373">
        <f>IFERROR(IF(V232="","",V232),"")</f>
        <v/>
      </c>
      <c r="X232" s="42">
        <f>IFERROR(IF(V232="","",V232*0.0155),"")</f>
        <v/>
      </c>
      <c r="Y232" s="69" t="inlineStr"/>
      <c r="Z232" s="70" t="inlineStr"/>
      <c r="AD232" s="74" t="n"/>
      <c r="BA232" s="149" t="inlineStr">
        <is>
          <t>ПГП</t>
        </is>
      </c>
    </row>
    <row r="233">
      <c r="A233" s="176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374" t="n"/>
      <c r="N233" s="375" t="inlineStr">
        <is>
          <t>Итого</t>
        </is>
      </c>
      <c r="O233" s="345" t="n"/>
      <c r="P233" s="345" t="n"/>
      <c r="Q233" s="345" t="n"/>
      <c r="R233" s="345" t="n"/>
      <c r="S233" s="345" t="n"/>
      <c r="T233" s="346" t="n"/>
      <c r="U233" s="43" t="inlineStr">
        <is>
          <t>кор</t>
        </is>
      </c>
      <c r="V233" s="376">
        <f>IFERROR(SUM(V232:V232),"0")</f>
        <v/>
      </c>
      <c r="W233" s="376">
        <f>IFERROR(SUM(W232:W232),"0")</f>
        <v/>
      </c>
      <c r="X233" s="376">
        <f>IFERROR(IF(X232="",0,X232),"0")</f>
        <v/>
      </c>
      <c r="Y233" s="377" t="n"/>
      <c r="Z233" s="377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374" t="n"/>
      <c r="N234" s="375" t="inlineStr">
        <is>
          <t>Итого</t>
        </is>
      </c>
      <c r="O234" s="345" t="n"/>
      <c r="P234" s="345" t="n"/>
      <c r="Q234" s="345" t="n"/>
      <c r="R234" s="345" t="n"/>
      <c r="S234" s="345" t="n"/>
      <c r="T234" s="346" t="n"/>
      <c r="U234" s="43" t="inlineStr">
        <is>
          <t>кг</t>
        </is>
      </c>
      <c r="V234" s="376">
        <f>IFERROR(SUMPRODUCT(V232:V232*H232:H232),"0")</f>
        <v/>
      </c>
      <c r="W234" s="376">
        <f>IFERROR(SUMPRODUCT(W232:W232*H232:H232),"0")</f>
        <v/>
      </c>
      <c r="X234" s="43" t="n"/>
      <c r="Y234" s="377" t="n"/>
      <c r="Z234" s="377" t="n"/>
    </row>
    <row r="235" ht="14.25" customHeight="1">
      <c r="A235" s="186" t="inlineStr">
        <is>
          <t>Чебуреки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86" t="n"/>
      <c r="Z235" s="186" t="n"/>
    </row>
    <row r="236" ht="27" customHeight="1">
      <c r="A236" s="64" t="inlineStr">
        <is>
          <t>SU003012</t>
        </is>
      </c>
      <c r="B236" s="64" t="inlineStr">
        <is>
          <t>P003478</t>
        </is>
      </c>
      <c r="C236" s="37" t="n">
        <v>4301136028</v>
      </c>
      <c r="D236" s="167" t="n">
        <v>4640242180304</v>
      </c>
      <c r="E236" s="337" t="n"/>
      <c r="F236" s="369" t="n">
        <v>2.7</v>
      </c>
      <c r="G236" s="38" t="n">
        <v>1</v>
      </c>
      <c r="H236" s="369" t="n">
        <v>2.7</v>
      </c>
      <c r="I236" s="369" t="n">
        <v>2.8906</v>
      </c>
      <c r="J236" s="38" t="n">
        <v>126</v>
      </c>
      <c r="K236" s="38" t="inlineStr">
        <is>
          <t>14</t>
        </is>
      </c>
      <c r="L236" s="39" t="inlineStr">
        <is>
          <t>МГ</t>
        </is>
      </c>
      <c r="M236" s="38" t="n">
        <v>180</v>
      </c>
      <c r="N236" s="451" t="inlineStr">
        <is>
          <t>Чебуреки «Мясные» Весовые ТМ «Зареченские» 2,7 кг</t>
        </is>
      </c>
      <c r="O236" s="371" t="n"/>
      <c r="P236" s="371" t="n"/>
      <c r="Q236" s="371" t="n"/>
      <c r="R236" s="337" t="n"/>
      <c r="S236" s="40" t="inlineStr"/>
      <c r="T236" s="40" t="inlineStr"/>
      <c r="U236" s="41" t="inlineStr">
        <is>
          <t>кор</t>
        </is>
      </c>
      <c r="V236" s="372" t="n">
        <v>0</v>
      </c>
      <c r="W236" s="373">
        <f>IFERROR(IF(V236="","",V236),"")</f>
        <v/>
      </c>
      <c r="X236" s="42">
        <f>IFERROR(IF(V236="","",V236*0.00936),"")</f>
        <v/>
      </c>
      <c r="Y236" s="69" t="inlineStr"/>
      <c r="Z236" s="70" t="inlineStr"/>
      <c r="AD236" s="74" t="n"/>
      <c r="BA236" s="150" t="inlineStr">
        <is>
          <t>ПГП</t>
        </is>
      </c>
    </row>
    <row r="237" ht="37.5" customHeight="1">
      <c r="A237" s="64" t="inlineStr">
        <is>
          <t>SU003011</t>
        </is>
      </c>
      <c r="B237" s="64" t="inlineStr">
        <is>
          <t>P003477</t>
        </is>
      </c>
      <c r="C237" s="37" t="n">
        <v>4301136027</v>
      </c>
      <c r="D237" s="167" t="n">
        <v>4640242180298</v>
      </c>
      <c r="E237" s="337" t="n"/>
      <c r="F237" s="369" t="n">
        <v>2.7</v>
      </c>
      <c r="G237" s="38" t="n">
        <v>1</v>
      </c>
      <c r="H237" s="369" t="n">
        <v>2.7</v>
      </c>
      <c r="I237" s="369" t="n">
        <v>2.892</v>
      </c>
      <c r="J237" s="38" t="n">
        <v>126</v>
      </c>
      <c r="K237" s="38" t="inlineStr">
        <is>
          <t>14</t>
        </is>
      </c>
      <c r="L237" s="39" t="inlineStr">
        <is>
          <t>МГ</t>
        </is>
      </c>
      <c r="M237" s="38" t="n">
        <v>180</v>
      </c>
      <c r="N237" s="452" t="inlineStr">
        <is>
          <t>Чебуреки «с мясом, грибами и картофелем» Весовые ТМ «Зареченские» 2,7 кг</t>
        </is>
      </c>
      <c r="O237" s="371" t="n"/>
      <c r="P237" s="371" t="n"/>
      <c r="Q237" s="371" t="n"/>
      <c r="R237" s="337" t="n"/>
      <c r="S237" s="40" t="inlineStr"/>
      <c r="T237" s="40" t="inlineStr"/>
      <c r="U237" s="41" t="inlineStr">
        <is>
          <t>кор</t>
        </is>
      </c>
      <c r="V237" s="372" t="n">
        <v>0</v>
      </c>
      <c r="W237" s="373">
        <f>IFERROR(IF(V237="","",V237),"")</f>
        <v/>
      </c>
      <c r="X237" s="42">
        <f>IFERROR(IF(V237="","",V237*0.00936),"")</f>
        <v/>
      </c>
      <c r="Y237" s="69" t="inlineStr"/>
      <c r="Z237" s="70" t="inlineStr"/>
      <c r="AD237" s="74" t="n"/>
      <c r="BA237" s="151" t="inlineStr">
        <is>
          <t>ПГП</t>
        </is>
      </c>
    </row>
    <row r="238" ht="27" customHeight="1">
      <c r="A238" s="64" t="inlineStr">
        <is>
          <t>SU003010</t>
        </is>
      </c>
      <c r="B238" s="64" t="inlineStr">
        <is>
          <t>P003476</t>
        </is>
      </c>
      <c r="C238" s="37" t="n">
        <v>4301136026</v>
      </c>
      <c r="D238" s="167" t="n">
        <v>4640242180236</v>
      </c>
      <c r="E238" s="337" t="n"/>
      <c r="F238" s="369" t="n">
        <v>5</v>
      </c>
      <c r="G238" s="38" t="n">
        <v>1</v>
      </c>
      <c r="H238" s="369" t="n">
        <v>5</v>
      </c>
      <c r="I238" s="369" t="n">
        <v>5.235</v>
      </c>
      <c r="J238" s="38" t="n">
        <v>84</v>
      </c>
      <c r="K238" s="38" t="inlineStr">
        <is>
          <t>12</t>
        </is>
      </c>
      <c r="L238" s="39" t="inlineStr">
        <is>
          <t>МГ</t>
        </is>
      </c>
      <c r="M238" s="38" t="n">
        <v>180</v>
      </c>
      <c r="N238" s="453" t="inlineStr">
        <is>
          <t>Чебуреки «Сочные» Весовые ТМ «Зареченские» 5 кг</t>
        </is>
      </c>
      <c r="O238" s="371" t="n"/>
      <c r="P238" s="371" t="n"/>
      <c r="Q238" s="371" t="n"/>
      <c r="R238" s="337" t="n"/>
      <c r="S238" s="40" t="inlineStr"/>
      <c r="T238" s="40" t="inlineStr"/>
      <c r="U238" s="41" t="inlineStr">
        <is>
          <t>кор</t>
        </is>
      </c>
      <c r="V238" s="372" t="n">
        <v>0</v>
      </c>
      <c r="W238" s="373">
        <f>IFERROR(IF(V238="","",V238),"")</f>
        <v/>
      </c>
      <c r="X238" s="42">
        <f>IFERROR(IF(V238="","",V238*0.0155),"")</f>
        <v/>
      </c>
      <c r="Y238" s="69" t="inlineStr"/>
      <c r="Z238" s="70" t="inlineStr"/>
      <c r="AD238" s="74" t="n"/>
      <c r="BA238" s="152" t="inlineStr">
        <is>
          <t>ПГП</t>
        </is>
      </c>
    </row>
    <row r="239" ht="27" customHeight="1">
      <c r="A239" s="64" t="inlineStr">
        <is>
          <t>SU003025</t>
        </is>
      </c>
      <c r="B239" s="64" t="inlineStr">
        <is>
          <t>P003495</t>
        </is>
      </c>
      <c r="C239" s="37" t="n">
        <v>4301136029</v>
      </c>
      <c r="D239" s="167" t="n">
        <v>4640242180410</v>
      </c>
      <c r="E239" s="337" t="n"/>
      <c r="F239" s="369" t="n">
        <v>2.24</v>
      </c>
      <c r="G239" s="38" t="n">
        <v>1</v>
      </c>
      <c r="H239" s="369" t="n">
        <v>2.24</v>
      </c>
      <c r="I239" s="369" t="n">
        <v>2.432</v>
      </c>
      <c r="J239" s="38" t="n">
        <v>126</v>
      </c>
      <c r="K239" s="38" t="inlineStr">
        <is>
          <t>14</t>
        </is>
      </c>
      <c r="L239" s="39" t="inlineStr">
        <is>
          <t>МГ</t>
        </is>
      </c>
      <c r="M239" s="38" t="n">
        <v>180</v>
      </c>
      <c r="N239" s="454" t="inlineStr">
        <is>
          <t>Чебуреки «Сочный мегачебурек» Весовой ТМ «Зареченские» 2,24 кг</t>
        </is>
      </c>
      <c r="O239" s="371" t="n"/>
      <c r="P239" s="371" t="n"/>
      <c r="Q239" s="371" t="n"/>
      <c r="R239" s="337" t="n"/>
      <c r="S239" s="40" t="inlineStr"/>
      <c r="T239" s="40" t="inlineStr"/>
      <c r="U239" s="41" t="inlineStr">
        <is>
          <t>кор</t>
        </is>
      </c>
      <c r="V239" s="372" t="n">
        <v>0</v>
      </c>
      <c r="W239" s="373">
        <f>IFERROR(IF(V239="","",V239),"")</f>
        <v/>
      </c>
      <c r="X239" s="42">
        <f>IFERROR(IF(V239="","",V239*0.00936),"")</f>
        <v/>
      </c>
      <c r="Y239" s="69" t="inlineStr"/>
      <c r="Z239" s="70" t="inlineStr"/>
      <c r="AD239" s="74" t="n"/>
      <c r="BA239" s="153" t="inlineStr">
        <is>
          <t>ПГП</t>
        </is>
      </c>
    </row>
    <row r="240">
      <c r="A240" s="176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374" t="n"/>
      <c r="N240" s="375" t="inlineStr">
        <is>
          <t>Итого</t>
        </is>
      </c>
      <c r="O240" s="345" t="n"/>
      <c r="P240" s="345" t="n"/>
      <c r="Q240" s="345" t="n"/>
      <c r="R240" s="345" t="n"/>
      <c r="S240" s="345" t="n"/>
      <c r="T240" s="346" t="n"/>
      <c r="U240" s="43" t="inlineStr">
        <is>
          <t>кор</t>
        </is>
      </c>
      <c r="V240" s="376">
        <f>IFERROR(SUM(V236:V239),"0")</f>
        <v/>
      </c>
      <c r="W240" s="376">
        <f>IFERROR(SUM(W236:W239),"0")</f>
        <v/>
      </c>
      <c r="X240" s="376">
        <f>IFERROR(IF(X236="",0,X236),"0")+IFERROR(IF(X237="",0,X237),"0")+IFERROR(IF(X238="",0,X238),"0")+IFERROR(IF(X239="",0,X239),"0")</f>
        <v/>
      </c>
      <c r="Y240" s="377" t="n"/>
      <c r="Z240" s="377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374" t="n"/>
      <c r="N241" s="375" t="inlineStr">
        <is>
          <t>Итого</t>
        </is>
      </c>
      <c r="O241" s="345" t="n"/>
      <c r="P241" s="345" t="n"/>
      <c r="Q241" s="345" t="n"/>
      <c r="R241" s="345" t="n"/>
      <c r="S241" s="345" t="n"/>
      <c r="T241" s="346" t="n"/>
      <c r="U241" s="43" t="inlineStr">
        <is>
          <t>кг</t>
        </is>
      </c>
      <c r="V241" s="376">
        <f>IFERROR(SUMPRODUCT(V236:V239*H236:H239),"0")</f>
        <v/>
      </c>
      <c r="W241" s="376">
        <f>IFERROR(SUMPRODUCT(W236:W239*H236:H239),"0")</f>
        <v/>
      </c>
      <c r="X241" s="43" t="n"/>
      <c r="Y241" s="377" t="n"/>
      <c r="Z241" s="377" t="n"/>
    </row>
    <row r="242" ht="14.25" customHeight="1">
      <c r="A242" s="186" t="inlineStr">
        <is>
          <t>Снеки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86" t="n"/>
      <c r="Z242" s="186" t="n"/>
    </row>
    <row r="243" ht="27" customHeight="1">
      <c r="A243" s="64" t="inlineStr">
        <is>
          <t>SU003018</t>
        </is>
      </c>
      <c r="B243" s="64" t="inlineStr">
        <is>
          <t>P003484</t>
        </is>
      </c>
      <c r="C243" s="37" t="n">
        <v>4301135191</v>
      </c>
      <c r="D243" s="167" t="n">
        <v>4640242180373</v>
      </c>
      <c r="E243" s="337" t="n"/>
      <c r="F243" s="369" t="n">
        <v>3</v>
      </c>
      <c r="G243" s="38" t="n">
        <v>1</v>
      </c>
      <c r="H243" s="369" t="n">
        <v>3</v>
      </c>
      <c r="I243" s="369" t="n">
        <v>3.192</v>
      </c>
      <c r="J243" s="38" t="n">
        <v>126</v>
      </c>
      <c r="K243" s="38" t="inlineStr">
        <is>
          <t>14</t>
        </is>
      </c>
      <c r="L243" s="39" t="inlineStr">
        <is>
          <t>МГ</t>
        </is>
      </c>
      <c r="M243" s="38" t="n">
        <v>180</v>
      </c>
      <c r="N243" s="455" t="inlineStr">
        <is>
          <t>Снеки «Жар-боллы с курочкой и сыром» Весовой ТМ «Зареченские» 3 кг</t>
        </is>
      </c>
      <c r="O243" s="371" t="n"/>
      <c r="P243" s="371" t="n"/>
      <c r="Q243" s="371" t="n"/>
      <c r="R243" s="337" t="n"/>
      <c r="S243" s="40" t="inlineStr"/>
      <c r="T243" s="40" t="inlineStr"/>
      <c r="U243" s="41" t="inlineStr">
        <is>
          <t>кор</t>
        </is>
      </c>
      <c r="V243" s="372" t="n">
        <v>0</v>
      </c>
      <c r="W243" s="373">
        <f>IFERROR(IF(V243="","",V243),"")</f>
        <v/>
      </c>
      <c r="X243" s="42">
        <f>IFERROR(IF(V243="","",V243*0.00936),"")</f>
        <v/>
      </c>
      <c r="Y243" s="69" t="inlineStr"/>
      <c r="Z243" s="70" t="inlineStr"/>
      <c r="AD243" s="74" t="n"/>
      <c r="BA243" s="154" t="inlineStr">
        <is>
          <t>ПГП</t>
        </is>
      </c>
    </row>
    <row r="244" ht="27" customHeight="1">
      <c r="A244" s="64" t="inlineStr">
        <is>
          <t>SU003023</t>
        </is>
      </c>
      <c r="B244" s="64" t="inlineStr">
        <is>
          <t>P003490</t>
        </is>
      </c>
      <c r="C244" s="37" t="n">
        <v>4301135195</v>
      </c>
      <c r="D244" s="167" t="n">
        <v>4640242180366</v>
      </c>
      <c r="E244" s="337" t="n"/>
      <c r="F244" s="369" t="n">
        <v>3.7</v>
      </c>
      <c r="G244" s="38" t="n">
        <v>1</v>
      </c>
      <c r="H244" s="369" t="n">
        <v>3.7</v>
      </c>
      <c r="I244" s="369" t="n">
        <v>3.892</v>
      </c>
      <c r="J244" s="38" t="n">
        <v>126</v>
      </c>
      <c r="K244" s="38" t="inlineStr">
        <is>
          <t>14</t>
        </is>
      </c>
      <c r="L244" s="39" t="inlineStr">
        <is>
          <t>МГ</t>
        </is>
      </c>
      <c r="M244" s="38" t="n">
        <v>180</v>
      </c>
      <c r="N244" s="456" t="inlineStr">
        <is>
          <t>Снеки «Жар-ладушки с клубникой и вишней» Весовые ТМ «Зареченские» 3,7 кг</t>
        </is>
      </c>
      <c r="O244" s="371" t="n"/>
      <c r="P244" s="371" t="n"/>
      <c r="Q244" s="371" t="n"/>
      <c r="R244" s="337" t="n"/>
      <c r="S244" s="40" t="inlineStr"/>
      <c r="T244" s="40" t="inlineStr"/>
      <c r="U244" s="41" t="inlineStr">
        <is>
          <t>кор</t>
        </is>
      </c>
      <c r="V244" s="372" t="n">
        <v>0</v>
      </c>
      <c r="W244" s="373">
        <f>IFERROR(IF(V244="","",V244),"")</f>
        <v/>
      </c>
      <c r="X244" s="42">
        <f>IFERROR(IF(V244="","",V244*0.00936),"")</f>
        <v/>
      </c>
      <c r="Y244" s="69" t="inlineStr"/>
      <c r="Z244" s="70" t="inlineStr"/>
      <c r="AD244" s="74" t="n"/>
      <c r="BA244" s="155" t="inlineStr">
        <is>
          <t>ПГП</t>
        </is>
      </c>
    </row>
    <row r="245" ht="27" customHeight="1">
      <c r="A245" s="64" t="inlineStr">
        <is>
          <t>SU003015</t>
        </is>
      </c>
      <c r="B245" s="64" t="inlineStr">
        <is>
          <t>P003481</t>
        </is>
      </c>
      <c r="C245" s="37" t="n">
        <v>4301135188</v>
      </c>
      <c r="D245" s="167" t="n">
        <v>4640242180335</v>
      </c>
      <c r="E245" s="337" t="n"/>
      <c r="F245" s="369" t="n">
        <v>3.7</v>
      </c>
      <c r="G245" s="38" t="n">
        <v>1</v>
      </c>
      <c r="H245" s="369" t="n">
        <v>3.7</v>
      </c>
      <c r="I245" s="369" t="n">
        <v>3.892</v>
      </c>
      <c r="J245" s="38" t="n">
        <v>126</v>
      </c>
      <c r="K245" s="38" t="inlineStr">
        <is>
          <t>14</t>
        </is>
      </c>
      <c r="L245" s="39" t="inlineStr">
        <is>
          <t>МГ</t>
        </is>
      </c>
      <c r="M245" s="38" t="n">
        <v>180</v>
      </c>
      <c r="N245" s="457" t="inlineStr">
        <is>
          <t>Снеки «Жар-ладушки с мясом» Весовые ТМ «Зареченские» 3,7 кг</t>
        </is>
      </c>
      <c r="O245" s="371" t="n"/>
      <c r="P245" s="371" t="n"/>
      <c r="Q245" s="371" t="n"/>
      <c r="R245" s="337" t="n"/>
      <c r="S245" s="40" t="inlineStr"/>
      <c r="T245" s="40" t="inlineStr"/>
      <c r="U245" s="41" t="inlineStr">
        <is>
          <t>кор</t>
        </is>
      </c>
      <c r="V245" s="372" t="n">
        <v>0</v>
      </c>
      <c r="W245" s="373">
        <f>IFERROR(IF(V245="","",V245),"")</f>
        <v/>
      </c>
      <c r="X245" s="42">
        <f>IFERROR(IF(V245="","",V245*0.00936),"")</f>
        <v/>
      </c>
      <c r="Y245" s="69" t="inlineStr"/>
      <c r="Z245" s="70" t="inlineStr"/>
      <c r="AD245" s="74" t="n"/>
      <c r="BA245" s="156" t="inlineStr">
        <is>
          <t>ПГП</t>
        </is>
      </c>
    </row>
    <row r="246" ht="37.5" customHeight="1">
      <c r="A246" s="64" t="inlineStr">
        <is>
          <t>SU003016</t>
        </is>
      </c>
      <c r="B246" s="64" t="inlineStr">
        <is>
          <t>P003482</t>
        </is>
      </c>
      <c r="C246" s="37" t="n">
        <v>4301135189</v>
      </c>
      <c r="D246" s="167" t="n">
        <v>4640242180342</v>
      </c>
      <c r="E246" s="337" t="n"/>
      <c r="F246" s="369" t="n">
        <v>3.7</v>
      </c>
      <c r="G246" s="38" t="n">
        <v>1</v>
      </c>
      <c r="H246" s="369" t="n">
        <v>3.7</v>
      </c>
      <c r="I246" s="369" t="n">
        <v>3.892</v>
      </c>
      <c r="J246" s="38" t="n">
        <v>126</v>
      </c>
      <c r="K246" s="38" t="inlineStr">
        <is>
          <t>14</t>
        </is>
      </c>
      <c r="L246" s="39" t="inlineStr">
        <is>
          <t>МГ</t>
        </is>
      </c>
      <c r="M246" s="38" t="n">
        <v>180</v>
      </c>
      <c r="N246" s="458" t="inlineStr">
        <is>
          <t>Снеки «Жар-ладушки с мясом, картофелем и грибами» Весовые ТМ «Зареченские» 3,7 кг</t>
        </is>
      </c>
      <c r="O246" s="371" t="n"/>
      <c r="P246" s="371" t="n"/>
      <c r="Q246" s="371" t="n"/>
      <c r="R246" s="337" t="n"/>
      <c r="S246" s="40" t="inlineStr"/>
      <c r="T246" s="40" t="inlineStr"/>
      <c r="U246" s="41" t="inlineStr">
        <is>
          <t>кор</t>
        </is>
      </c>
      <c r="V246" s="372" t="n">
        <v>16</v>
      </c>
      <c r="W246" s="373">
        <f>IFERROR(IF(V246="","",V246),"")</f>
        <v/>
      </c>
      <c r="X246" s="42">
        <f>IFERROR(IF(V246="","",V246*0.00936),"")</f>
        <v/>
      </c>
      <c r="Y246" s="69" t="inlineStr"/>
      <c r="Z246" s="70" t="inlineStr"/>
      <c r="AD246" s="74" t="n"/>
      <c r="BA246" s="157" t="inlineStr">
        <is>
          <t>ПГП</t>
        </is>
      </c>
    </row>
    <row r="247" ht="27" customHeight="1">
      <c r="A247" s="64" t="inlineStr">
        <is>
          <t>SU003017</t>
        </is>
      </c>
      <c r="B247" s="64" t="inlineStr">
        <is>
          <t>P003483</t>
        </is>
      </c>
      <c r="C247" s="37" t="n">
        <v>4301135190</v>
      </c>
      <c r="D247" s="167" t="n">
        <v>4640242180359</v>
      </c>
      <c r="E247" s="337" t="n"/>
      <c r="F247" s="369" t="n">
        <v>3.7</v>
      </c>
      <c r="G247" s="38" t="n">
        <v>1</v>
      </c>
      <c r="H247" s="369" t="n">
        <v>3.7</v>
      </c>
      <c r="I247" s="369" t="n">
        <v>3.892</v>
      </c>
      <c r="J247" s="38" t="n">
        <v>126</v>
      </c>
      <c r="K247" s="38" t="inlineStr">
        <is>
          <t>14</t>
        </is>
      </c>
      <c r="L247" s="39" t="inlineStr">
        <is>
          <t>МГ</t>
        </is>
      </c>
      <c r="M247" s="38" t="n">
        <v>180</v>
      </c>
      <c r="N247" s="459" t="inlineStr">
        <is>
          <t>Снеки «Жар-ладушки с яблоком и грушей» Весовые ТМ «Зареченские» 3,7 кг</t>
        </is>
      </c>
      <c r="O247" s="371" t="n"/>
      <c r="P247" s="371" t="n"/>
      <c r="Q247" s="371" t="n"/>
      <c r="R247" s="337" t="n"/>
      <c r="S247" s="40" t="inlineStr"/>
      <c r="T247" s="40" t="inlineStr"/>
      <c r="U247" s="41" t="inlineStr">
        <is>
          <t>кор</t>
        </is>
      </c>
      <c r="V247" s="372" t="n">
        <v>0</v>
      </c>
      <c r="W247" s="373">
        <f>IFERROR(IF(V247="","",V247),"")</f>
        <v/>
      </c>
      <c r="X247" s="42">
        <f>IFERROR(IF(V247="","",V247*0.00936),"")</f>
        <v/>
      </c>
      <c r="Y247" s="69" t="inlineStr"/>
      <c r="Z247" s="70" t="inlineStr"/>
      <c r="AD247" s="74" t="n"/>
      <c r="BA247" s="158" t="inlineStr">
        <is>
          <t>ПГП</t>
        </is>
      </c>
    </row>
    <row r="248" ht="27" customHeight="1">
      <c r="A248" s="64" t="inlineStr">
        <is>
          <t>SU003019</t>
        </is>
      </c>
      <c r="B248" s="64" t="inlineStr">
        <is>
          <t>P003485</t>
        </is>
      </c>
      <c r="C248" s="37" t="n">
        <v>4301135192</v>
      </c>
      <c r="D248" s="167" t="n">
        <v>4640242180380</v>
      </c>
      <c r="E248" s="337" t="n"/>
      <c r="F248" s="369" t="n">
        <v>3.7</v>
      </c>
      <c r="G248" s="38" t="n">
        <v>1</v>
      </c>
      <c r="H248" s="369" t="n">
        <v>3.7</v>
      </c>
      <c r="I248" s="369" t="n">
        <v>3.892</v>
      </c>
      <c r="J248" s="38" t="n">
        <v>126</v>
      </c>
      <c r="K248" s="38" t="inlineStr">
        <is>
          <t>14</t>
        </is>
      </c>
      <c r="L248" s="39" t="inlineStr">
        <is>
          <t>МГ</t>
        </is>
      </c>
      <c r="M248" s="38" t="n">
        <v>180</v>
      </c>
      <c r="N248" s="460" t="inlineStr">
        <is>
          <t>Снеки «Мини-сосиски в тесте Фрайпики» Весовые ТМ «Зареченские» 3,7 кг</t>
        </is>
      </c>
      <c r="O248" s="371" t="n"/>
      <c r="P248" s="371" t="n"/>
      <c r="Q248" s="371" t="n"/>
      <c r="R248" s="337" t="n"/>
      <c r="S248" s="40" t="inlineStr"/>
      <c r="T248" s="40" t="inlineStr"/>
      <c r="U248" s="41" t="inlineStr">
        <is>
          <t>кор</t>
        </is>
      </c>
      <c r="V248" s="372" t="n">
        <v>24</v>
      </c>
      <c r="W248" s="373">
        <f>IFERROR(IF(V248="","",V248),"")</f>
        <v/>
      </c>
      <c r="X248" s="42">
        <f>IFERROR(IF(V248="","",V248*0.00936),"")</f>
        <v/>
      </c>
      <c r="Y248" s="69" t="inlineStr"/>
      <c r="Z248" s="70" t="inlineStr"/>
      <c r="AD248" s="74" t="n"/>
      <c r="BA248" s="159" t="inlineStr">
        <is>
          <t>ПГП</t>
        </is>
      </c>
    </row>
    <row r="249" ht="27" customHeight="1">
      <c r="A249" s="64" t="inlineStr">
        <is>
          <t>SU003013</t>
        </is>
      </c>
      <c r="B249" s="64" t="inlineStr">
        <is>
          <t>P003479</t>
        </is>
      </c>
      <c r="C249" s="37" t="n">
        <v>4301135186</v>
      </c>
      <c r="D249" s="167" t="n">
        <v>4640242180311</v>
      </c>
      <c r="E249" s="337" t="n"/>
      <c r="F249" s="369" t="n">
        <v>5.5</v>
      </c>
      <c r="G249" s="38" t="n">
        <v>1</v>
      </c>
      <c r="H249" s="369" t="n">
        <v>5.5</v>
      </c>
      <c r="I249" s="369" t="n">
        <v>5.735</v>
      </c>
      <c r="J249" s="38" t="n">
        <v>84</v>
      </c>
      <c r="K249" s="38" t="inlineStr">
        <is>
          <t>12</t>
        </is>
      </c>
      <c r="L249" s="39" t="inlineStr">
        <is>
          <t>МГ</t>
        </is>
      </c>
      <c r="M249" s="38" t="n">
        <v>180</v>
      </c>
      <c r="N249" s="461" t="inlineStr">
        <is>
          <t>Снеки «Жар-мени» Весовые ТМ «Зареченские» 5,5 кг</t>
        </is>
      </c>
      <c r="O249" s="371" t="n"/>
      <c r="P249" s="371" t="n"/>
      <c r="Q249" s="371" t="n"/>
      <c r="R249" s="337" t="n"/>
      <c r="S249" s="40" t="inlineStr"/>
      <c r="T249" s="40" t="inlineStr"/>
      <c r="U249" s="41" t="inlineStr">
        <is>
          <t>кор</t>
        </is>
      </c>
      <c r="V249" s="372" t="n">
        <v>0</v>
      </c>
      <c r="W249" s="373">
        <f>IFERROR(IF(V249="","",V249),"")</f>
        <v/>
      </c>
      <c r="X249" s="42">
        <f>IFERROR(IF(V249="","",V249*0.0155),"")</f>
        <v/>
      </c>
      <c r="Y249" s="69" t="inlineStr"/>
      <c r="Z249" s="70" t="inlineStr"/>
      <c r="AD249" s="74" t="n"/>
      <c r="BA249" s="160" t="inlineStr">
        <is>
          <t>ПГП</t>
        </is>
      </c>
    </row>
    <row r="250" ht="37.5" customHeight="1">
      <c r="A250" s="64" t="inlineStr">
        <is>
          <t>SU003014</t>
        </is>
      </c>
      <c r="B250" s="64" t="inlineStr">
        <is>
          <t>P003480</t>
        </is>
      </c>
      <c r="C250" s="37" t="n">
        <v>4301135187</v>
      </c>
      <c r="D250" s="167" t="n">
        <v>4640242180328</v>
      </c>
      <c r="E250" s="337" t="n"/>
      <c r="F250" s="369" t="n">
        <v>3.5</v>
      </c>
      <c r="G250" s="38" t="n">
        <v>1</v>
      </c>
      <c r="H250" s="369" t="n">
        <v>3.5</v>
      </c>
      <c r="I250" s="369" t="n">
        <v>3.692</v>
      </c>
      <c r="J250" s="38" t="n">
        <v>126</v>
      </c>
      <c r="K250" s="38" t="inlineStr">
        <is>
          <t>14</t>
        </is>
      </c>
      <c r="L250" s="39" t="inlineStr">
        <is>
          <t>МГ</t>
        </is>
      </c>
      <c r="M250" s="38" t="n">
        <v>180</v>
      </c>
      <c r="N250" s="462" t="inlineStr">
        <is>
          <t>Снеки «Жар-мени с картофелем и сочной грудинкой» Весовые ТМ «Зареченские» 3,5 кг</t>
        </is>
      </c>
      <c r="O250" s="371" t="n"/>
      <c r="P250" s="371" t="n"/>
      <c r="Q250" s="371" t="n"/>
      <c r="R250" s="337" t="n"/>
      <c r="S250" s="40" t="inlineStr"/>
      <c r="T250" s="40" t="inlineStr"/>
      <c r="U250" s="41" t="inlineStr">
        <is>
          <t>кор</t>
        </is>
      </c>
      <c r="V250" s="372" t="n">
        <v>0</v>
      </c>
      <c r="W250" s="373">
        <f>IFERROR(IF(V250="","",V250),"")</f>
        <v/>
      </c>
      <c r="X250" s="42">
        <f>IFERROR(IF(V250="","",V250*0.00936),"")</f>
        <v/>
      </c>
      <c r="Y250" s="69" t="inlineStr"/>
      <c r="Z250" s="70" t="inlineStr"/>
      <c r="AD250" s="74" t="n"/>
      <c r="BA250" s="161" t="inlineStr">
        <is>
          <t>ПГП</t>
        </is>
      </c>
    </row>
    <row r="251" ht="27" customHeight="1">
      <c r="A251" s="64" t="inlineStr">
        <is>
          <t>SU003022</t>
        </is>
      </c>
      <c r="B251" s="64" t="inlineStr">
        <is>
          <t>P003487</t>
        </is>
      </c>
      <c r="C251" s="37" t="n">
        <v>4301135194</v>
      </c>
      <c r="D251" s="167" t="n">
        <v>4640242180380</v>
      </c>
      <c r="E251" s="337" t="n"/>
      <c r="F251" s="369" t="n">
        <v>1.8</v>
      </c>
      <c r="G251" s="38" t="n">
        <v>1</v>
      </c>
      <c r="H251" s="369" t="n">
        <v>1.8</v>
      </c>
      <c r="I251" s="369" t="n">
        <v>1.912</v>
      </c>
      <c r="J251" s="38" t="n">
        <v>234</v>
      </c>
      <c r="K251" s="38" t="inlineStr">
        <is>
          <t>18</t>
        </is>
      </c>
      <c r="L251" s="39" t="inlineStr">
        <is>
          <t>МГ</t>
        </is>
      </c>
      <c r="M251" s="38" t="n">
        <v>180</v>
      </c>
      <c r="N251" s="463" t="inlineStr">
        <is>
          <t>Снеки «Мини-сосиски в тесте Фрайпики» Весовые ТМ «Зареченские» 1,8 кг</t>
        </is>
      </c>
      <c r="O251" s="371" t="n"/>
      <c r="P251" s="371" t="n"/>
      <c r="Q251" s="371" t="n"/>
      <c r="R251" s="337" t="n"/>
      <c r="S251" s="40" t="inlineStr"/>
      <c r="T251" s="40" t="inlineStr"/>
      <c r="U251" s="41" t="inlineStr">
        <is>
          <t>кор</t>
        </is>
      </c>
      <c r="V251" s="372" t="n">
        <v>0</v>
      </c>
      <c r="W251" s="373">
        <f>IFERROR(IF(V251="","",V251),"")</f>
        <v/>
      </c>
      <c r="X251" s="42">
        <f>IFERROR(IF(V251="","",V251*0.00502),"")</f>
        <v/>
      </c>
      <c r="Y251" s="69" t="inlineStr"/>
      <c r="Z251" s="70" t="inlineStr"/>
      <c r="AD251" s="74" t="n"/>
      <c r="BA251" s="162" t="inlineStr">
        <is>
          <t>ПГП</t>
        </is>
      </c>
    </row>
    <row r="252" ht="27" customHeight="1">
      <c r="A252" s="64" t="inlineStr">
        <is>
          <t>SU003021</t>
        </is>
      </c>
      <c r="B252" s="64" t="inlineStr">
        <is>
          <t>P003489</t>
        </is>
      </c>
      <c r="C252" s="37" t="n">
        <v>4301135193</v>
      </c>
      <c r="D252" s="167" t="n">
        <v>4640242180403</v>
      </c>
      <c r="E252" s="337" t="n"/>
      <c r="F252" s="369" t="n">
        <v>3</v>
      </c>
      <c r="G252" s="38" t="n">
        <v>1</v>
      </c>
      <c r="H252" s="369" t="n">
        <v>3</v>
      </c>
      <c r="I252" s="369" t="n">
        <v>3.192</v>
      </c>
      <c r="J252" s="38" t="n">
        <v>126</v>
      </c>
      <c r="K252" s="38" t="inlineStr">
        <is>
          <t>14</t>
        </is>
      </c>
      <c r="L252" s="39" t="inlineStr">
        <is>
          <t>МГ</t>
        </is>
      </c>
      <c r="M252" s="38" t="n">
        <v>180</v>
      </c>
      <c r="N252" s="464" t="inlineStr">
        <is>
          <t>Снеки «Фрай-пицца с ветчиной и грибами» Весовые ТМ «Зареченские» 3 кг</t>
        </is>
      </c>
      <c r="O252" s="371" t="n"/>
      <c r="P252" s="371" t="n"/>
      <c r="Q252" s="371" t="n"/>
      <c r="R252" s="337" t="n"/>
      <c r="S252" s="40" t="inlineStr"/>
      <c r="T252" s="40" t="inlineStr"/>
      <c r="U252" s="41" t="inlineStr">
        <is>
          <t>кор</t>
        </is>
      </c>
      <c r="V252" s="372" t="n">
        <v>0</v>
      </c>
      <c r="W252" s="373">
        <f>IFERROR(IF(V252="","",V252),"")</f>
        <v/>
      </c>
      <c r="X252" s="42">
        <f>IFERROR(IF(V252="","",V252*0.00936),"")</f>
        <v/>
      </c>
      <c r="Y252" s="69" t="inlineStr"/>
      <c r="Z252" s="70" t="inlineStr"/>
      <c r="AD252" s="74" t="n"/>
      <c r="BA252" s="163" t="inlineStr">
        <is>
          <t>ПГП</t>
        </is>
      </c>
    </row>
    <row r="253">
      <c r="A253" s="176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374" t="n"/>
      <c r="N253" s="375" t="inlineStr">
        <is>
          <t>Итого</t>
        </is>
      </c>
      <c r="O253" s="345" t="n"/>
      <c r="P253" s="345" t="n"/>
      <c r="Q253" s="345" t="n"/>
      <c r="R253" s="345" t="n"/>
      <c r="S253" s="345" t="n"/>
      <c r="T253" s="346" t="n"/>
      <c r="U253" s="43" t="inlineStr">
        <is>
          <t>кор</t>
        </is>
      </c>
      <c r="V253" s="376">
        <f>IFERROR(SUM(V243:V252),"0")</f>
        <v/>
      </c>
      <c r="W253" s="376">
        <f>IFERROR(SUM(W243:W252),"0")</f>
        <v/>
      </c>
      <c r="X253" s="376">
        <f>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+IFERROR(IF(X252="",0,X252),"0")</f>
        <v/>
      </c>
      <c r="Y253" s="377" t="n"/>
      <c r="Z253" s="377" t="n"/>
    </row>
    <row r="254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374" t="n"/>
      <c r="N254" s="375" t="inlineStr">
        <is>
          <t>Итого</t>
        </is>
      </c>
      <c r="O254" s="345" t="n"/>
      <c r="P254" s="345" t="n"/>
      <c r="Q254" s="345" t="n"/>
      <c r="R254" s="345" t="n"/>
      <c r="S254" s="345" t="n"/>
      <c r="T254" s="346" t="n"/>
      <c r="U254" s="43" t="inlineStr">
        <is>
          <t>кг</t>
        </is>
      </c>
      <c r="V254" s="376">
        <f>IFERROR(SUMPRODUCT(V243:V252*H243:H252),"0")</f>
        <v/>
      </c>
      <c r="W254" s="376">
        <f>IFERROR(SUMPRODUCT(W243:W252*H243:H252),"0")</f>
        <v/>
      </c>
      <c r="X254" s="43" t="n"/>
      <c r="Y254" s="377" t="n"/>
      <c r="Z254" s="377" t="n"/>
    </row>
    <row r="255" ht="15" customHeight="1">
      <c r="A255" s="180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334" t="n"/>
      <c r="N255" s="465" t="inlineStr">
        <is>
          <t>ИТОГО НЕТТО</t>
        </is>
      </c>
      <c r="O255" s="328" t="n"/>
      <c r="P255" s="328" t="n"/>
      <c r="Q255" s="328" t="n"/>
      <c r="R255" s="328" t="n"/>
      <c r="S255" s="328" t="n"/>
      <c r="T255" s="329" t="n"/>
      <c r="U255" s="43" t="inlineStr">
        <is>
          <t>кг</t>
        </is>
      </c>
      <c r="V255" s="376">
        <f>IFERROR(V24+V33+V41+V47+V57+V63+V68+V74+V84+V91+V100+V106+V111+V119+V124+V130+V135+V141+V149+V154+V161+V166+V171+V176+V182+V188+V196+V201+V207+V213+V219+V224+V230+V234+V241+V254,"0")</f>
        <v/>
      </c>
      <c r="W255" s="376">
        <f>IFERROR(W24+W33+W41+W47+W57+W63+W68+W74+W84+W91+W100+W106+W111+W119+W124+W130+W135+W141+W149+W154+W161+W166+W171+W176+W182+W188+W196+W201+W207+W213+W219+W224+W230+W234+W241+W254,"0")</f>
        <v/>
      </c>
      <c r="X255" s="43" t="n"/>
      <c r="Y255" s="377" t="n"/>
      <c r="Z255" s="377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334" t="n"/>
      <c r="N256" s="465" t="inlineStr">
        <is>
          <t>ИТОГО БРУТТО</t>
        </is>
      </c>
      <c r="O256" s="328" t="n"/>
      <c r="P256" s="328" t="n"/>
      <c r="Q256" s="328" t="n"/>
      <c r="R256" s="328" t="n"/>
      <c r="S256" s="328" t="n"/>
      <c r="T256" s="329" t="n"/>
      <c r="U256" s="43" t="inlineStr">
        <is>
          <t>кг</t>
        </is>
      </c>
      <c r="V256" s="37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180*I180,"0")+IFERROR(V185*I185,"0")+IFERROR(V186*I186,"0")+IFERROR(V191*I191,"0")+IFERROR(V192*I192,"0")+IFERROR(V193*I193,"0")+IFERROR(V194*I194,"0")+IFERROR(V199*I199,"0")+IFERROR(V204*I204,"0")+IFERROR(V205*I205,"0")+IFERROR(V211*I211,"0")+IFERROR(V217*I217,"0")+IFERROR(V222*I222,"0")+IFERROR(V228*I228,"0")+IFERROR(V232*I232,"0")+IFERROR(V236*I236,"0")+IFERROR(V237*I237,"0")+IFERROR(V238*I238,"0")+IFERROR(V239*I239,"0")+IFERROR(V243*I243,"0")+IFERROR(V244*I244,"0")+IFERROR(V245*I245,"0")+IFERROR(V246*I246,"0")+IFERROR(V247*I247,"0")+IFERROR(V248*I248,"0")+IFERROR(V249*I249,"0")+IFERROR(V250*I250,"0")+IFERROR(V251*I251,"0")+IFERROR(V252*I252,"0"),"0")</f>
        <v/>
      </c>
      <c r="W256" s="376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180*I180,"0")+IFERROR(W185*I185,"0")+IFERROR(W186*I186,"0")+IFERROR(W191*I191,"0")+IFERROR(W192*I192,"0")+IFERROR(W193*I193,"0")+IFERROR(W194*I194,"0")+IFERROR(W199*I199,"0")+IFERROR(W204*I204,"0")+IFERROR(W205*I205,"0")+IFERROR(W211*I211,"0")+IFERROR(W217*I217,"0")+IFERROR(W222*I222,"0")+IFERROR(W228*I228,"0")+IFERROR(W232*I232,"0")+IFERROR(W236*I236,"0")+IFERROR(W237*I237,"0")+IFERROR(W238*I238,"0")+IFERROR(W239*I239,"0")+IFERROR(W243*I243,"0")+IFERROR(W244*I244,"0")+IFERROR(W245*I245,"0")+IFERROR(W246*I246,"0")+IFERROR(W247*I247,"0")+IFERROR(W248*I248,"0")+IFERROR(W249*I249,"0")+IFERROR(W250*I250,"0")+IFERROR(W251*I251,"0")+IFERROR(W252*I252,"0"),"0")</f>
        <v/>
      </c>
      <c r="X256" s="43" t="n"/>
      <c r="Y256" s="377" t="n"/>
      <c r="Z256" s="377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334" t="n"/>
      <c r="N257" s="465" t="inlineStr">
        <is>
          <t>Кол-во паллет</t>
        </is>
      </c>
      <c r="O257" s="328" t="n"/>
      <c r="P257" s="328" t="n"/>
      <c r="Q257" s="328" t="n"/>
      <c r="R257" s="328" t="n"/>
      <c r="S257" s="328" t="n"/>
      <c r="T257" s="329" t="n"/>
      <c r="U257" s="43" t="inlineStr">
        <is>
          <t>шт</t>
        </is>
      </c>
      <c r="V257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180/J180,"0")+IFERROR(V185/J185,"0")+IFERROR(V186/J186,"0")+IFERROR(V191/J191,"0")+IFERROR(V192/J192,"0")+IFERROR(V193/J193,"0")+IFERROR(V194/J194,"0")+IFERROR(V199/J199,"0")+IFERROR(V204/J204,"0")+IFERROR(V205/J205,"0")+IFERROR(V211/J211,"0")+IFERROR(V217/J217,"0")+IFERROR(V222/J222,"0")+IFERROR(V228/J228,"0")+IFERROR(V232/J232,"0")+IFERROR(V236/J236,"0")+IFERROR(V237/J237,"0")+IFERROR(V238/J238,"0")+IFERROR(V239/J239,"0")+IFERROR(V243/J243,"0")+IFERROR(V244/J244,"0")+IFERROR(V245/J245,"0")+IFERROR(V246/J246,"0")+IFERROR(V247/J247,"0")+IFERROR(V248/J248,"0")+IFERROR(V249/J249,"0")+IFERROR(V250/J250,"0")+IFERROR(V251/J251,"0")+IFERROR(V252/J252,"0"),0)</f>
        <v/>
      </c>
      <c r="W257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180/J180,"0")+IFERROR(W185/J185,"0")+IFERROR(W186/J186,"0")+IFERROR(W191/J191,"0")+IFERROR(W192/J192,"0")+IFERROR(W193/J193,"0")+IFERROR(W194/J194,"0")+IFERROR(W199/J199,"0")+IFERROR(W204/J204,"0")+IFERROR(W205/J205,"0")+IFERROR(W211/J211,"0")+IFERROR(W217/J217,"0")+IFERROR(W222/J222,"0")+IFERROR(W228/J228,"0")+IFERROR(W232/J232,"0")+IFERROR(W236/J236,"0")+IFERROR(W237/J237,"0")+IFERROR(W238/J238,"0")+IFERROR(W239/J239,"0")+IFERROR(W243/J243,"0")+IFERROR(W244/J244,"0")+IFERROR(W245/J245,"0")+IFERROR(W246/J246,"0")+IFERROR(W247/J247,"0")+IFERROR(W248/J248,"0")+IFERROR(W249/J249,"0")+IFERROR(W250/J250,"0")+IFERROR(W251/J251,"0")+IFERROR(W252/J252,"0"),0)</f>
        <v/>
      </c>
      <c r="X257" s="43" t="n"/>
      <c r="Y257" s="377" t="n"/>
      <c r="Z257" s="377" t="n"/>
    </row>
    <row r="25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334" t="n"/>
      <c r="N258" s="465" t="inlineStr">
        <is>
          <t>Вес брутто  с паллетами</t>
        </is>
      </c>
      <c r="O258" s="328" t="n"/>
      <c r="P258" s="328" t="n"/>
      <c r="Q258" s="328" t="n"/>
      <c r="R258" s="328" t="n"/>
      <c r="S258" s="328" t="n"/>
      <c r="T258" s="329" t="n"/>
      <c r="U258" s="43" t="inlineStr">
        <is>
          <t>кг</t>
        </is>
      </c>
      <c r="V258" s="376">
        <f>GrossWeightTotal+PalletQtyTotal*25</f>
        <v/>
      </c>
      <c r="W258" s="376">
        <f>GrossWeightTotalR+PalletQtyTotalR*25</f>
        <v/>
      </c>
      <c r="X258" s="43" t="n"/>
      <c r="Y258" s="377" t="n"/>
      <c r="Z258" s="377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334" t="n"/>
      <c r="N259" s="465" t="inlineStr">
        <is>
          <t>Кол-во коробок</t>
        </is>
      </c>
      <c r="O259" s="328" t="n"/>
      <c r="P259" s="328" t="n"/>
      <c r="Q259" s="328" t="n"/>
      <c r="R259" s="328" t="n"/>
      <c r="S259" s="328" t="n"/>
      <c r="T259" s="329" t="n"/>
      <c r="U259" s="43" t="inlineStr">
        <is>
          <t>шт</t>
        </is>
      </c>
      <c r="V259" s="376">
        <f>IFERROR(V23+V32+V40+V46+V56+V62+V67+V73+V83+V90+V99+V105+V110+V118+V123+V129+V134+V140+V148+V153+V160+V165+V170+V175+V181+V187+V195+V200+V206+V212+V218+V223+V229+V233+V240+V253,"0")</f>
        <v/>
      </c>
      <c r="W259" s="376">
        <f>IFERROR(W23+W32+W40+W46+W56+W62+W67+W73+W83+W90+W99+W105+W110+W118+W123+W129+W134+W140+W148+W153+W160+W165+W170+W175+W181+W187+W195+W200+W206+W212+W218+W223+W229+W233+W240+W253,"0")</f>
        <v/>
      </c>
      <c r="X259" s="43" t="n"/>
      <c r="Y259" s="377" t="n"/>
      <c r="Z259" s="377" t="n"/>
    </row>
    <row r="260" ht="14.25" customHeight="1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334" t="n"/>
      <c r="N260" s="465" t="inlineStr">
        <is>
          <t>Объем заказа</t>
        </is>
      </c>
      <c r="O260" s="328" t="n"/>
      <c r="P260" s="328" t="n"/>
      <c r="Q260" s="328" t="n"/>
      <c r="R260" s="328" t="n"/>
      <c r="S260" s="328" t="n"/>
      <c r="T260" s="329" t="n"/>
      <c r="U260" s="46" t="inlineStr">
        <is>
          <t>м3</t>
        </is>
      </c>
      <c r="V260" s="43" t="n"/>
      <c r="W260" s="43" t="n"/>
      <c r="X260" s="43">
        <f>IFERROR(X23+X32+X40+X46+X56+X62+X67+X73+X83+X90+X99+X105+X110+X118+X123+X129+X134+X140+X148+X153+X160+X165+X170+X175+X181+X187+X195+X200+X206+X212+X218+X223+X229+X233+X240+X253,"0")</f>
        <v/>
      </c>
      <c r="Y260" s="377" t="n"/>
      <c r="Z260" s="377" t="n"/>
    </row>
    <row r="261" ht="13.5" customHeight="1" thickBot="1"/>
    <row r="262" ht="27" customHeight="1" thickBot="1" thickTop="1">
      <c r="A262" s="47" t="inlineStr">
        <is>
          <t>ТОРГОВАЯ МАРКА</t>
        </is>
      </c>
      <c r="B262" s="164" t="inlineStr">
        <is>
          <t>Ядрена копоть</t>
        </is>
      </c>
      <c r="C262" s="164" t="inlineStr">
        <is>
          <t>Горячая штучка</t>
        </is>
      </c>
      <c r="D262" s="466" t="n"/>
      <c r="E262" s="466" t="n"/>
      <c r="F262" s="466" t="n"/>
      <c r="G262" s="466" t="n"/>
      <c r="H262" s="466" t="n"/>
      <c r="I262" s="466" t="n"/>
      <c r="J262" s="466" t="n"/>
      <c r="K262" s="466" t="n"/>
      <c r="L262" s="466" t="n"/>
      <c r="M262" s="466" t="n"/>
      <c r="N262" s="466" t="n"/>
      <c r="O262" s="466" t="n"/>
      <c r="P262" s="466" t="n"/>
      <c r="Q262" s="466" t="n"/>
      <c r="R262" s="467" t="n"/>
      <c r="S262" s="164" t="inlineStr">
        <is>
          <t>No Name</t>
        </is>
      </c>
      <c r="T262" s="467" t="n"/>
      <c r="U262" s="164" t="inlineStr">
        <is>
          <t>Вязанка</t>
        </is>
      </c>
      <c r="V262" s="466" t="n"/>
      <c r="W262" s="466" t="n"/>
      <c r="X262" s="467" t="n"/>
      <c r="Y262" s="164" t="inlineStr">
        <is>
          <t>Стародворье</t>
        </is>
      </c>
      <c r="Z262" s="466" t="n"/>
      <c r="AA262" s="466" t="n"/>
      <c r="AB262" s="466" t="n"/>
      <c r="AC262" s="467" t="n"/>
      <c r="AD262" s="164" t="inlineStr">
        <is>
          <t>Колбасный стандарт</t>
        </is>
      </c>
      <c r="AE262" s="164" t="inlineStr">
        <is>
          <t>Особый рецепт</t>
        </is>
      </c>
      <c r="AF262" s="467" t="n"/>
      <c r="AG262" s="164" t="inlineStr">
        <is>
          <t>Зареченские</t>
        </is>
      </c>
    </row>
    <row r="263" ht="14.25" customHeight="1" thickTop="1">
      <c r="A263" s="165" t="inlineStr">
        <is>
          <t>СЕРИЯ</t>
        </is>
      </c>
      <c r="B263" s="164" t="inlineStr">
        <is>
          <t>Ядрена копоть</t>
        </is>
      </c>
      <c r="C263" s="164" t="inlineStr">
        <is>
          <t>Наггетсы ГШ</t>
        </is>
      </c>
      <c r="D263" s="164" t="inlineStr">
        <is>
          <t>Grandmeni</t>
        </is>
      </c>
      <c r="E263" s="164" t="inlineStr">
        <is>
          <t>Чебупай</t>
        </is>
      </c>
      <c r="F263" s="164" t="inlineStr">
        <is>
          <t>Бигбули ГШ</t>
        </is>
      </c>
      <c r="G263" s="164" t="inlineStr">
        <is>
          <t>Бульмени вес ГШ</t>
        </is>
      </c>
      <c r="H263" s="164" t="inlineStr">
        <is>
          <t>Бельмеши</t>
        </is>
      </c>
      <c r="I263" s="164" t="inlineStr">
        <is>
          <t>Крылышки ГШ</t>
        </is>
      </c>
      <c r="J263" s="164" t="inlineStr">
        <is>
          <t>Чебупели</t>
        </is>
      </c>
      <c r="K263" s="164" t="inlineStr">
        <is>
          <t>Чебуреки</t>
        </is>
      </c>
      <c r="L263" s="164" t="inlineStr">
        <is>
          <t>Бульмени ГШ</t>
        </is>
      </c>
      <c r="M263" s="164" t="inlineStr">
        <is>
          <t>Чебупицца</t>
        </is>
      </c>
      <c r="N263" s="164" t="inlineStr">
        <is>
          <t>Хотстеры</t>
        </is>
      </c>
      <c r="O263" s="164" t="inlineStr">
        <is>
          <t>Круггетсы</t>
        </is>
      </c>
      <c r="P263" s="164" t="inlineStr">
        <is>
          <t>Пекерсы</t>
        </is>
      </c>
      <c r="Q263" s="164" t="inlineStr">
        <is>
          <t>Супермени</t>
        </is>
      </c>
      <c r="R263" s="164" t="inlineStr">
        <is>
          <t>Чебуманы</t>
        </is>
      </c>
      <c r="S263" s="164" t="inlineStr">
        <is>
          <t>Стародворье ПГП</t>
        </is>
      </c>
      <c r="T263" s="164" t="inlineStr">
        <is>
          <t>No Name ЗПФ</t>
        </is>
      </c>
      <c r="U263" s="164" t="inlineStr">
        <is>
          <t>Няняггетсы Сливушки</t>
        </is>
      </c>
      <c r="V263" s="164" t="inlineStr">
        <is>
          <t>Печеные пельмени</t>
        </is>
      </c>
      <c r="W263" s="164" t="inlineStr">
        <is>
          <t>Вязанка</t>
        </is>
      </c>
      <c r="X263" s="164" t="inlineStr">
        <is>
          <t>Сливушки</t>
        </is>
      </c>
      <c r="Y263" s="164" t="inlineStr">
        <is>
          <t>Стародворье ЗПФ</t>
        </is>
      </c>
      <c r="Z263" s="164" t="inlineStr">
        <is>
          <t>Мясорубская</t>
        </is>
      </c>
      <c r="AA263" s="164" t="inlineStr">
        <is>
          <t>Медвежье ушко</t>
        </is>
      </c>
      <c r="AB263" s="164" t="inlineStr">
        <is>
          <t>Бордо</t>
        </is>
      </c>
      <c r="AC263" s="164" t="inlineStr">
        <is>
          <t>Сочные</t>
        </is>
      </c>
      <c r="AD263" s="164" t="inlineStr">
        <is>
          <t>Владимирский Стандарт ЗПФ</t>
        </is>
      </c>
      <c r="AE263" s="164" t="inlineStr">
        <is>
          <t>Любимая ложка</t>
        </is>
      </c>
      <c r="AF263" s="164" t="inlineStr">
        <is>
          <t>Особая Без свинины</t>
        </is>
      </c>
      <c r="AG263" s="164" t="inlineStr">
        <is>
          <t>Зареченские продукты ПГП</t>
        </is>
      </c>
    </row>
    <row r="264" ht="13.5" customHeight="1" thickBot="1">
      <c r="A264" s="468" t="n"/>
      <c r="B264" s="469" t="n"/>
      <c r="C264" s="469" t="n"/>
      <c r="D264" s="469" t="n"/>
      <c r="E264" s="469" t="n"/>
      <c r="F264" s="469" t="n"/>
      <c r="G264" s="469" t="n"/>
      <c r="H264" s="469" t="n"/>
      <c r="I264" s="469" t="n"/>
      <c r="J264" s="469" t="n"/>
      <c r="K264" s="469" t="n"/>
      <c r="L264" s="469" t="n"/>
      <c r="M264" s="469" t="n"/>
      <c r="N264" s="469" t="n"/>
      <c r="O264" s="469" t="n"/>
      <c r="P264" s="469" t="n"/>
      <c r="Q264" s="469" t="n"/>
      <c r="R264" s="469" t="n"/>
      <c r="S264" s="469" t="n"/>
      <c r="T264" s="469" t="n"/>
      <c r="U264" s="469" t="n"/>
      <c r="V264" s="469" t="n"/>
      <c r="W264" s="469" t="n"/>
      <c r="X264" s="469" t="n"/>
      <c r="Y264" s="469" t="n"/>
      <c r="Z264" s="469" t="n"/>
      <c r="AA264" s="469" t="n"/>
      <c r="AB264" s="469" t="n"/>
      <c r="AC264" s="469" t="n"/>
      <c r="AD264" s="469" t="n"/>
      <c r="AE264" s="469" t="n"/>
      <c r="AF264" s="469" t="n"/>
      <c r="AG264" s="469" t="n"/>
    </row>
    <row r="265" ht="18" customHeight="1" thickBot="1" thickTop="1">
      <c r="A265" s="47" t="inlineStr">
        <is>
          <t>ИТОГО, кг</t>
        </is>
      </c>
      <c r="B265" s="53">
        <f>IFERROR(V22*H22,"0")</f>
        <v/>
      </c>
      <c r="C265" s="53">
        <f>IFERROR(V28*H28,"0")+IFERROR(V29*H29,"0")+IFERROR(V30*H30,"0")+IFERROR(V31*H31,"0")</f>
        <v/>
      </c>
      <c r="D265" s="53">
        <f>IFERROR(V36*H36,"0")+IFERROR(V37*H37,"0")+IFERROR(V38*H38,"0")+IFERROR(V39*H39,"0")</f>
        <v/>
      </c>
      <c r="E265" s="53">
        <f>IFERROR(V44*H44,"0")+IFERROR(V45*H45,"0")</f>
        <v/>
      </c>
      <c r="F265" s="53">
        <f>IFERROR(V50*H50,"0")+IFERROR(V51*H51,"0")+IFERROR(V52*H52,"0")+IFERROR(V53*H53,"0")+IFERROR(V54*H54,"0")+IFERROR(V55*H55,"0")</f>
        <v/>
      </c>
      <c r="G265" s="53">
        <f>IFERROR(V60*H60,"0")+IFERROR(V61*H61,"0")</f>
        <v/>
      </c>
      <c r="H265" s="53">
        <f>IFERROR(V66*H66,"0")</f>
        <v/>
      </c>
      <c r="I265" s="53">
        <f>IFERROR(V71*H71,"0")+IFERROR(V72*H72,"0")</f>
        <v/>
      </c>
      <c r="J265" s="53">
        <f>IFERROR(V77*H77,"0")+IFERROR(V78*H78,"0")+IFERROR(V79*H79,"0")+IFERROR(V80*H80,"0")+IFERROR(V81*H81,"0")+IFERROR(V82*H82,"0")</f>
        <v/>
      </c>
      <c r="K265" s="53">
        <f>IFERROR(V87*H87,"0")+IFERROR(V88*H88,"0")+IFERROR(V89*H89,"0")</f>
        <v/>
      </c>
      <c r="L265" s="53">
        <f>IFERROR(V94*H94,"0")+IFERROR(V95*H95,"0")+IFERROR(V96*H96,"0")+IFERROR(V97*H97,"0")+IFERROR(V98*H98,"0")</f>
        <v/>
      </c>
      <c r="M265" s="53">
        <f>IFERROR(V103*H103,"0")+IFERROR(V104*H104,"0")</f>
        <v/>
      </c>
      <c r="N265" s="53">
        <f>IFERROR(V109*H109,"0")</f>
        <v/>
      </c>
      <c r="O265" s="53">
        <f>IFERROR(V114*H114,"0")+IFERROR(V115*H115,"0")+IFERROR(V116*H116,"0")+IFERROR(V117*H117,"0")</f>
        <v/>
      </c>
      <c r="P265" s="53">
        <f>IFERROR(V122*H122,"0")</f>
        <v/>
      </c>
      <c r="Q265" s="53">
        <f>IFERROR(V127*H127,"0")+IFERROR(V128*H128,"0")</f>
        <v/>
      </c>
      <c r="R265" s="53">
        <f>IFERROR(V133*H133,"0")</f>
        <v/>
      </c>
      <c r="S265" s="53">
        <f>IFERROR(V139*H139,"0")</f>
        <v/>
      </c>
      <c r="T265" s="53">
        <f>IFERROR(V144*H144,"0")+IFERROR(V145*H145,"0")+IFERROR(V146*H146,"0")+IFERROR(V147*H147,"0")+IFERROR(V151*H151,"0")+IFERROR(V152*H152,"0")</f>
        <v/>
      </c>
      <c r="U265" s="53">
        <f>IFERROR(V158*H158,"0")+IFERROR(V159*H159,"0")</f>
        <v/>
      </c>
      <c r="V265" s="53">
        <f>IFERROR(V164*H164,"0")</f>
        <v/>
      </c>
      <c r="W265" s="53">
        <f>IFERROR(V169*H169,"0")</f>
        <v/>
      </c>
      <c r="X265" s="53">
        <f>IFERROR(V174*H174,"0")</f>
        <v/>
      </c>
      <c r="Y265" s="53">
        <f>IFERROR(V180*H180,"0")</f>
        <v/>
      </c>
      <c r="Z265" s="53">
        <f>IFERROR(V185*H185,"0")+IFERROR(V186*H186,"0")</f>
        <v/>
      </c>
      <c r="AA265" s="53">
        <f>IFERROR(V191*H191,"0")+IFERROR(V192*H192,"0")+IFERROR(V193*H193,"0")+IFERROR(V194*H194,"0")</f>
        <v/>
      </c>
      <c r="AB265" s="53">
        <f>IFERROR(V199*H199,"0")</f>
        <v/>
      </c>
      <c r="AC265" s="53">
        <f>IFERROR(V204*H204,"0")+IFERROR(V205*H205,"0")</f>
        <v/>
      </c>
      <c r="AD265" s="53">
        <f>IFERROR(V211*H211,"0")</f>
        <v/>
      </c>
      <c r="AE265" s="53">
        <f>IFERROR(V217*H217,"0")</f>
        <v/>
      </c>
      <c r="AF265" s="53">
        <f>IFERROR(V222*H222,"0")</f>
        <v/>
      </c>
      <c r="AG265" s="53">
        <f>IFERROR(V228*H228,"0")+IFERROR(V232*H232,"0")+IFERROR(V236*H236,"0")+IFERROR(V237*H237,"0")+IFERROR(V238*H238,"0")+IFERROR(V239*H239,"0")+IFERROR(V243*H243,"0")+IFERROR(V244*H244,"0")+IFERROR(V245*H245,"0")+IFERROR(V246*H246,"0")+IFERROR(V247*H247,"0")+IFERROR(V248*H248,"0")+IFERROR(V249*H249,"0")+IFERROR(V250*H250,"0")+IFERROR(V251*H251,"0")+IFERROR(V252*H252,"0")</f>
        <v/>
      </c>
    </row>
    <row r="266" ht="13.5" customHeight="1" thickTop="1">
      <c r="C266" s="1" t="n"/>
    </row>
    <row r="267" ht="19.5" customHeight="1">
      <c r="A267" s="71" t="inlineStr">
        <is>
          <t>ЗПФ, кг</t>
        </is>
      </c>
      <c r="B267" s="71" t="inlineStr">
        <is>
          <t xml:space="preserve">ПГП, кг </t>
        </is>
      </c>
      <c r="C267" s="71" t="inlineStr">
        <is>
          <t>КИЗ, кг</t>
        </is>
      </c>
    </row>
    <row r="268">
      <c r="A268" s="72">
        <f>SUMPRODUCT(--(BA:BA="ЗПФ"),--(U:U="кор"),H:H,W:W)+SUMPRODUCT(--(BA:BA="ЗПФ"),--(U:U="кг"),W:W)</f>
        <v/>
      </c>
      <c r="B268" s="73">
        <f>SUMPRODUCT(--(BA:BA="ПГП"),--(U:U="кор"),H:H,W:W)+SUMPRODUCT(--(BA:BA="ПГП"),--(U:U="кг"),W:W)</f>
        <v/>
      </c>
      <c r="C268" s="73">
        <f>SUMPRODUCT(--(BA:BA="КИЗ"),--(U:U="кор"),H:H,W:W)+SUMPRODUCT(--(BA:BA="КИЗ"),--(U:U="кг"),W:W)</f>
        <v/>
      </c>
    </row>
    <row r="26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Hd94BpSrQtHc/8cA6Rjirg==" formatRows="1" sort="0" spinCount="100000" hashValue="op3zC3s2GPiCO5hgZHnRAbHNqRaP3w0QOrCfPDfbSnaIV+YwqYGQwB3c+VHJQ25TjKPPtxx6NjwcsJmbwdkYo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70">
    <mergeCell ref="N144:R144"/>
    <mergeCell ref="D60:E60"/>
    <mergeCell ref="A69:X69"/>
    <mergeCell ref="D174:E174"/>
    <mergeCell ref="N258:T258"/>
    <mergeCell ref="A183:X183"/>
    <mergeCell ref="B263:B264"/>
    <mergeCell ref="A153:M154"/>
    <mergeCell ref="C262:R262"/>
    <mergeCell ref="N195:T195"/>
    <mergeCell ref="D45:E45"/>
    <mergeCell ref="A198:X198"/>
    <mergeCell ref="N24:T24"/>
    <mergeCell ref="H9:I9"/>
    <mergeCell ref="N260:T260"/>
    <mergeCell ref="A90:M91"/>
    <mergeCell ref="A56:M57"/>
    <mergeCell ref="N153:T153"/>
    <mergeCell ref="A129:M130"/>
    <mergeCell ref="N234:T234"/>
    <mergeCell ref="D238:E238"/>
    <mergeCell ref="D78:E78"/>
    <mergeCell ref="A209:X209"/>
    <mergeCell ref="D205:E205"/>
    <mergeCell ref="S263:S264"/>
    <mergeCell ref="U263:U264"/>
    <mergeCell ref="N171:T171"/>
    <mergeCell ref="N28:R28"/>
    <mergeCell ref="N199:R199"/>
    <mergeCell ref="D71:E71"/>
    <mergeCell ref="N186:R186"/>
    <mergeCell ref="N30:R30"/>
    <mergeCell ref="D98:E98"/>
    <mergeCell ref="N148:T148"/>
    <mergeCell ref="A83:M84"/>
    <mergeCell ref="N166:T166"/>
    <mergeCell ref="H5:L5"/>
    <mergeCell ref="N104:R104"/>
    <mergeCell ref="B17:B18"/>
    <mergeCell ref="N54:R54"/>
    <mergeCell ref="N81:R81"/>
    <mergeCell ref="N252:R252"/>
    <mergeCell ref="T10:U10"/>
    <mergeCell ref="D66:E66"/>
    <mergeCell ref="N32:T32"/>
    <mergeCell ref="D53:E53"/>
    <mergeCell ref="N134:T134"/>
    <mergeCell ref="Y262:AC262"/>
    <mergeCell ref="N147:R147"/>
    <mergeCell ref="W17:W18"/>
    <mergeCell ref="A175:M176"/>
    <mergeCell ref="H263:H264"/>
    <mergeCell ref="N161:T161"/>
    <mergeCell ref="A59:X59"/>
    <mergeCell ref="R6:S9"/>
    <mergeCell ref="A170:M171"/>
    <mergeCell ref="N36:R36"/>
    <mergeCell ref="N2:U3"/>
    <mergeCell ref="D79:E79"/>
    <mergeCell ref="BA17:BA18"/>
    <mergeCell ref="N123:T123"/>
    <mergeCell ref="D144:E144"/>
    <mergeCell ref="N94:R94"/>
    <mergeCell ref="D81:E81"/>
    <mergeCell ref="N187:T187"/>
    <mergeCell ref="AA17:AC18"/>
    <mergeCell ref="A27:X27"/>
    <mergeCell ref="N124:T124"/>
    <mergeCell ref="N118:T118"/>
    <mergeCell ref="D139:E139"/>
    <mergeCell ref="S262:T262"/>
    <mergeCell ref="A99:M100"/>
    <mergeCell ref="A85:X85"/>
    <mergeCell ref="N127:R127"/>
    <mergeCell ref="N47:T47"/>
    <mergeCell ref="N218:T218"/>
    <mergeCell ref="A223:M224"/>
    <mergeCell ref="N191:R191"/>
    <mergeCell ref="AA263:AA264"/>
    <mergeCell ref="D28:E28"/>
    <mergeCell ref="A165:M166"/>
    <mergeCell ref="N128:R128"/>
    <mergeCell ref="A143:X143"/>
    <mergeCell ref="D236:E236"/>
    <mergeCell ref="D117:E117"/>
    <mergeCell ref="D55:E55"/>
    <mergeCell ref="D30:E30"/>
    <mergeCell ref="J263:J264"/>
    <mergeCell ref="D5:E5"/>
    <mergeCell ref="N111:T111"/>
    <mergeCell ref="N222:R222"/>
    <mergeCell ref="D94:E94"/>
    <mergeCell ref="N119:T119"/>
    <mergeCell ref="A65:X65"/>
    <mergeCell ref="O10:P10"/>
    <mergeCell ref="A105:M106"/>
    <mergeCell ref="N206:T206"/>
    <mergeCell ref="A179:X179"/>
    <mergeCell ref="G263:G264"/>
    <mergeCell ref="D145:E145"/>
    <mergeCell ref="I263:I264"/>
    <mergeCell ref="N52:R52"/>
    <mergeCell ref="D8:L8"/>
    <mergeCell ref="N39:R39"/>
    <mergeCell ref="N188:T188"/>
    <mergeCell ref="D87:E87"/>
    <mergeCell ref="D147:E147"/>
    <mergeCell ref="A156:X156"/>
    <mergeCell ref="N116:R116"/>
    <mergeCell ref="D245:E245"/>
    <mergeCell ref="D122:E122"/>
    <mergeCell ref="N103:R103"/>
    <mergeCell ref="N130:T130"/>
    <mergeCell ref="A155:X155"/>
    <mergeCell ref="N68:T68"/>
    <mergeCell ref="A93:X93"/>
    <mergeCell ref="N46:T46"/>
    <mergeCell ref="D1:F1"/>
    <mergeCell ref="D211:E211"/>
    <mergeCell ref="A220:X220"/>
    <mergeCell ref="J17:J18"/>
    <mergeCell ref="D82:E82"/>
    <mergeCell ref="A157:X157"/>
    <mergeCell ref="L17:L18"/>
    <mergeCell ref="N219:T219"/>
    <mergeCell ref="N192:R192"/>
    <mergeCell ref="N228:R228"/>
    <mergeCell ref="N17:R18"/>
    <mergeCell ref="A110:M111"/>
    <mergeCell ref="O6:P6"/>
    <mergeCell ref="N243:R243"/>
    <mergeCell ref="N50:R50"/>
    <mergeCell ref="A75:X75"/>
    <mergeCell ref="D31:E31"/>
    <mergeCell ref="D158:E158"/>
    <mergeCell ref="N236:R236"/>
    <mergeCell ref="D77:E77"/>
    <mergeCell ref="X263:X264"/>
    <mergeCell ref="P263:P264"/>
    <mergeCell ref="N201:T201"/>
    <mergeCell ref="Z263:Z264"/>
    <mergeCell ref="R263:R264"/>
    <mergeCell ref="A235:X235"/>
    <mergeCell ref="I17:I18"/>
    <mergeCell ref="N212:T212"/>
    <mergeCell ref="T12:U12"/>
    <mergeCell ref="D72:E72"/>
    <mergeCell ref="A23:M24"/>
    <mergeCell ref="N60:R60"/>
    <mergeCell ref="A181:M182"/>
    <mergeCell ref="N78:R78"/>
    <mergeCell ref="O11:P11"/>
    <mergeCell ref="N205:R205"/>
    <mergeCell ref="A226:X226"/>
    <mergeCell ref="A6:C6"/>
    <mergeCell ref="AD17:AD18"/>
    <mergeCell ref="N67:T67"/>
    <mergeCell ref="N80:R80"/>
    <mergeCell ref="D88:E88"/>
    <mergeCell ref="N55:R55"/>
    <mergeCell ref="D115:E115"/>
    <mergeCell ref="A172:X172"/>
    <mergeCell ref="N196:T196"/>
    <mergeCell ref="A25:X25"/>
    <mergeCell ref="A221:X221"/>
    <mergeCell ref="A5:C5"/>
    <mergeCell ref="N71:R71"/>
    <mergeCell ref="N135:T135"/>
    <mergeCell ref="N244:R244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A240:M241"/>
    <mergeCell ref="D9:E9"/>
    <mergeCell ref="D180:E180"/>
    <mergeCell ref="F9:G9"/>
    <mergeCell ref="N224:T224"/>
    <mergeCell ref="D232:E232"/>
    <mergeCell ref="A64:X64"/>
    <mergeCell ref="D38:E38"/>
    <mergeCell ref="A107:X107"/>
    <mergeCell ref="D169:E169"/>
    <mergeCell ref="A178:X178"/>
    <mergeCell ref="N253:T253"/>
    <mergeCell ref="N240:T240"/>
    <mergeCell ref="A123:M124"/>
    <mergeCell ref="O263:O264"/>
    <mergeCell ref="Q263:Q264"/>
    <mergeCell ref="A187:M188"/>
    <mergeCell ref="D96:E96"/>
    <mergeCell ref="D52:E52"/>
    <mergeCell ref="A118:M119"/>
    <mergeCell ref="A242:X242"/>
    <mergeCell ref="N152:R152"/>
    <mergeCell ref="N15:R16"/>
    <mergeCell ref="D116:E116"/>
    <mergeCell ref="N160:T160"/>
    <mergeCell ref="N194:R194"/>
    <mergeCell ref="N141:T141"/>
    <mergeCell ref="A231:X231"/>
    <mergeCell ref="A35:X35"/>
    <mergeCell ref="N233:T233"/>
    <mergeCell ref="A102:X102"/>
    <mergeCell ref="A200:M201"/>
    <mergeCell ref="D251:E251"/>
    <mergeCell ref="N145:R145"/>
    <mergeCell ref="A168:X168"/>
    <mergeCell ref="A73:M74"/>
    <mergeCell ref="N259:T259"/>
    <mergeCell ref="D109:E109"/>
    <mergeCell ref="T5:U5"/>
    <mergeCell ref="N174:R174"/>
    <mergeCell ref="U17:U18"/>
    <mergeCell ref="D246:E246"/>
    <mergeCell ref="N90:T90"/>
    <mergeCell ref="A136:X136"/>
    <mergeCell ref="A21:X21"/>
    <mergeCell ref="N232:R232"/>
    <mergeCell ref="D248:E248"/>
    <mergeCell ref="N83:T83"/>
    <mergeCell ref="D104:E104"/>
    <mergeCell ref="N154:T154"/>
    <mergeCell ref="A113:X113"/>
    <mergeCell ref="N254:T254"/>
    <mergeCell ref="T6:U9"/>
    <mergeCell ref="N77:R77"/>
    <mergeCell ref="N169:R169"/>
    <mergeCell ref="D185:E185"/>
    <mergeCell ref="N91:T91"/>
    <mergeCell ref="A195:M196"/>
    <mergeCell ref="N256:T256"/>
    <mergeCell ref="A131:X131"/>
    <mergeCell ref="N29:R29"/>
    <mergeCell ref="AG263:AG264"/>
    <mergeCell ref="Y263:Y264"/>
    <mergeCell ref="N31:R31"/>
    <mergeCell ref="N87:R87"/>
    <mergeCell ref="N158:R158"/>
    <mergeCell ref="A34:X34"/>
    <mergeCell ref="N245:R245"/>
    <mergeCell ref="A49:X49"/>
    <mergeCell ref="N89:R89"/>
    <mergeCell ref="N182:T182"/>
    <mergeCell ref="N40:T40"/>
    <mergeCell ref="D36:E36"/>
    <mergeCell ref="D7:L7"/>
    <mergeCell ref="D263:D264"/>
    <mergeCell ref="F263:F264"/>
    <mergeCell ref="A218:M219"/>
    <mergeCell ref="N115:R115"/>
    <mergeCell ref="D61:E61"/>
    <mergeCell ref="N238:R238"/>
    <mergeCell ref="A46:M47"/>
    <mergeCell ref="N44:R44"/>
    <mergeCell ref="A140:M141"/>
    <mergeCell ref="D193:E193"/>
    <mergeCell ref="D127:E127"/>
    <mergeCell ref="A202:X202"/>
    <mergeCell ref="A58:X58"/>
    <mergeCell ref="D114:E114"/>
    <mergeCell ref="N170:T170"/>
    <mergeCell ref="D51:E51"/>
    <mergeCell ref="C263:C264"/>
    <mergeCell ref="E263:E264"/>
    <mergeCell ref="A197:X197"/>
    <mergeCell ref="A229:M230"/>
    <mergeCell ref="N95:R95"/>
    <mergeCell ref="N159:R159"/>
    <mergeCell ref="N97:R97"/>
    <mergeCell ref="N96:R96"/>
    <mergeCell ref="H17:H18"/>
    <mergeCell ref="A86:X86"/>
    <mergeCell ref="D204:E204"/>
    <mergeCell ref="A42:X42"/>
    <mergeCell ref="N175:T175"/>
    <mergeCell ref="N98:R98"/>
    <mergeCell ref="A150:X150"/>
    <mergeCell ref="N41:T41"/>
    <mergeCell ref="A215:X215"/>
    <mergeCell ref="N106:T106"/>
    <mergeCell ref="N56:T56"/>
    <mergeCell ref="A160:M161"/>
    <mergeCell ref="N105:T105"/>
    <mergeCell ref="D39:E39"/>
    <mergeCell ref="D89:E89"/>
    <mergeCell ref="A148:M149"/>
    <mergeCell ref="N45:R45"/>
    <mergeCell ref="A70:X70"/>
    <mergeCell ref="N230:T230"/>
    <mergeCell ref="AF263:AF264"/>
    <mergeCell ref="A212:M213"/>
    <mergeCell ref="D128:E128"/>
    <mergeCell ref="N109:R109"/>
    <mergeCell ref="H1:O1"/>
    <mergeCell ref="D199:E199"/>
    <mergeCell ref="D186:E186"/>
    <mergeCell ref="O9:P9"/>
    <mergeCell ref="D217:E217"/>
    <mergeCell ref="N22:R22"/>
    <mergeCell ref="N193:R193"/>
    <mergeCell ref="N207:T207"/>
    <mergeCell ref="A163:X163"/>
    <mergeCell ref="A101:X101"/>
    <mergeCell ref="A76:X76"/>
    <mergeCell ref="D194:E194"/>
    <mergeCell ref="Z17:Z18"/>
    <mergeCell ref="N100:T100"/>
    <mergeCell ref="N110:T110"/>
    <mergeCell ref="A32:M33"/>
    <mergeCell ref="D146:E146"/>
    <mergeCell ref="U262:X262"/>
    <mergeCell ref="N211:R211"/>
    <mergeCell ref="N62:T62"/>
    <mergeCell ref="A92:X92"/>
    <mergeCell ref="N176:T176"/>
    <mergeCell ref="A216:X216"/>
    <mergeCell ref="N114:R114"/>
    <mergeCell ref="D222:E222"/>
    <mergeCell ref="N57:T57"/>
    <mergeCell ref="G17:G18"/>
    <mergeCell ref="H10:L10"/>
    <mergeCell ref="D159:E159"/>
    <mergeCell ref="D80:E80"/>
    <mergeCell ref="N66:R66"/>
    <mergeCell ref="N53:R53"/>
    <mergeCell ref="A233:M234"/>
    <mergeCell ref="A26:X26"/>
    <mergeCell ref="N117:R117"/>
    <mergeCell ref="A255:M260"/>
    <mergeCell ref="AD263:AD264"/>
    <mergeCell ref="N61:R61"/>
    <mergeCell ref="A184:X184"/>
    <mergeCell ref="K263:K264"/>
    <mergeCell ref="M263:M264"/>
    <mergeCell ref="A9:C9"/>
    <mergeCell ref="N200:T200"/>
    <mergeCell ref="O12:P12"/>
    <mergeCell ref="A173:X173"/>
    <mergeCell ref="D6:L6"/>
    <mergeCell ref="O13:P13"/>
    <mergeCell ref="N250:R250"/>
    <mergeCell ref="N139:R139"/>
    <mergeCell ref="N237:R237"/>
    <mergeCell ref="D22:E22"/>
    <mergeCell ref="L263:L264"/>
    <mergeCell ref="N263:N264"/>
    <mergeCell ref="N51:R51"/>
    <mergeCell ref="N239:R239"/>
    <mergeCell ref="N122:R122"/>
    <mergeCell ref="A120:X120"/>
    <mergeCell ref="D151:E151"/>
    <mergeCell ref="N129:T129"/>
    <mergeCell ref="N63:T63"/>
    <mergeCell ref="M17:M18"/>
    <mergeCell ref="N223:T223"/>
    <mergeCell ref="A253:M254"/>
    <mergeCell ref="O8:P8"/>
    <mergeCell ref="D164:E164"/>
    <mergeCell ref="N133:R133"/>
    <mergeCell ref="D228:E228"/>
    <mergeCell ref="D10:E10"/>
    <mergeCell ref="F10:G10"/>
    <mergeCell ref="N84:T84"/>
    <mergeCell ref="D243:E243"/>
    <mergeCell ref="AC263:AC264"/>
    <mergeCell ref="N149:T149"/>
    <mergeCell ref="A108:X108"/>
    <mergeCell ref="AE263:AE264"/>
    <mergeCell ref="W263:W264"/>
    <mergeCell ref="N241:T241"/>
    <mergeCell ref="N164:R164"/>
    <mergeCell ref="A12:L12"/>
    <mergeCell ref="A214:X214"/>
    <mergeCell ref="A189:X189"/>
    <mergeCell ref="F5:G5"/>
    <mergeCell ref="A14:L14"/>
    <mergeCell ref="N251:R251"/>
    <mergeCell ref="N82:R82"/>
    <mergeCell ref="T11:U11"/>
    <mergeCell ref="A121:X121"/>
    <mergeCell ref="N146:R146"/>
    <mergeCell ref="A167:X167"/>
    <mergeCell ref="D152:E152"/>
    <mergeCell ref="N33:T33"/>
    <mergeCell ref="D29:E29"/>
    <mergeCell ref="N73:T73"/>
    <mergeCell ref="A225:X225"/>
    <mergeCell ref="D252:E252"/>
    <mergeCell ref="A40:M41"/>
    <mergeCell ref="A162:X162"/>
    <mergeCell ref="A67:M68"/>
    <mergeCell ref="N204:R204"/>
    <mergeCell ref="A227:X227"/>
    <mergeCell ref="D247:E247"/>
    <mergeCell ref="A177:X177"/>
    <mergeCell ref="N246:R246"/>
    <mergeCell ref="N37:R37"/>
    <mergeCell ref="D249:E249"/>
    <mergeCell ref="N72:R72"/>
    <mergeCell ref="O5:P5"/>
    <mergeCell ref="N248:R248"/>
    <mergeCell ref="F17:F18"/>
    <mergeCell ref="A263:A264"/>
    <mergeCell ref="N257:T257"/>
    <mergeCell ref="N213:T213"/>
    <mergeCell ref="N185:R185"/>
    <mergeCell ref="A126:X126"/>
    <mergeCell ref="D244:E244"/>
    <mergeCell ref="N255:T255"/>
    <mergeCell ref="A13:L13"/>
    <mergeCell ref="A19:X19"/>
    <mergeCell ref="N165:T165"/>
    <mergeCell ref="A190:X190"/>
    <mergeCell ref="N88:R88"/>
    <mergeCell ref="A15:L15"/>
    <mergeCell ref="A62:M63"/>
    <mergeCell ref="N23:T23"/>
    <mergeCell ref="A48:X48"/>
    <mergeCell ref="AB263:AB264"/>
    <mergeCell ref="N181:T181"/>
    <mergeCell ref="D133:E133"/>
    <mergeCell ref="N217:R217"/>
    <mergeCell ref="A142:X142"/>
    <mergeCell ref="T263:T264"/>
    <mergeCell ref="V263:V264"/>
    <mergeCell ref="D54:E54"/>
    <mergeCell ref="J9:L9"/>
    <mergeCell ref="R5:S5"/>
    <mergeCell ref="D191:E191"/>
    <mergeCell ref="D237:E237"/>
    <mergeCell ref="A137:X137"/>
    <mergeCell ref="A208:X208"/>
    <mergeCell ref="N99:T99"/>
    <mergeCell ref="D239:E239"/>
    <mergeCell ref="N74:T74"/>
    <mergeCell ref="D95:E95"/>
    <mergeCell ref="S17:T17"/>
    <mergeCell ref="Y17:Y18"/>
    <mergeCell ref="A210:X210"/>
    <mergeCell ref="A8:C8"/>
    <mergeCell ref="N151:R151"/>
    <mergeCell ref="D97:E97"/>
    <mergeCell ref="N180:R180"/>
    <mergeCell ref="A203:X203"/>
    <mergeCell ref="A10:C10"/>
    <mergeCell ref="AE262:AF262"/>
    <mergeCell ref="A43:X43"/>
    <mergeCell ref="N140:T140"/>
    <mergeCell ref="N247:R247"/>
    <mergeCell ref="N38:R38"/>
    <mergeCell ref="A206:M207"/>
    <mergeCell ref="N249:R249"/>
    <mergeCell ref="D192:E192"/>
    <mergeCell ref="P1:R1"/>
    <mergeCell ref="D17:E18"/>
    <mergeCell ref="V17:V18"/>
    <mergeCell ref="A138:X138"/>
    <mergeCell ref="X17:X18"/>
    <mergeCell ref="A132:X132"/>
    <mergeCell ref="D250:E250"/>
    <mergeCell ref="D50:E50"/>
    <mergeCell ref="N229:T229"/>
    <mergeCell ref="D44:E44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8">
      <c r="B8" s="54" t="inlineStr">
        <is>
          <t>295051Российская Федерация, Крым Респ, Симферополь г, Генерала Васильева ул, д. 44В, литера Ж, пом 5,</t>
        </is>
      </c>
      <c r="C8" s="54" t="inlineStr">
        <is>
          <t>590943_1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1uIHId912Yslw8noXE4m/Q==" formatRows="1" sort="0" spinCount="100000" hashValue="3yPXUhIscUAO2RRaAC+jn07aG0g1RCQqNUqdm2sG9PAROX7rdEMjEl0ryZL3x8p2S3Osv2IPmtKd8yvDPc95n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2023-12-22T09:45:18Z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