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7427B806-72F6-4089-964A-1F80E29687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V464" i="1"/>
  <c r="W463" i="1"/>
  <c r="X463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92" i="1" l="1"/>
  <c r="W104" i="1"/>
  <c r="W200" i="1"/>
  <c r="X462" i="1"/>
  <c r="X464" i="1" s="1"/>
  <c r="W464" i="1"/>
  <c r="X468" i="1"/>
  <c r="X469" i="1" s="1"/>
  <c r="W469" i="1"/>
  <c r="E481" i="1"/>
  <c r="X331" i="1"/>
  <c r="X380" i="1"/>
  <c r="X381" i="1" s="1"/>
  <c r="W381" i="1"/>
  <c r="W394" i="1"/>
  <c r="W455" i="1"/>
  <c r="V475" i="1"/>
  <c r="X370" i="1"/>
  <c r="W193" i="1"/>
  <c r="V471" i="1"/>
  <c r="W32" i="1"/>
  <c r="X35" i="1"/>
  <c r="X36" i="1" s="1"/>
  <c r="W36" i="1"/>
  <c r="X39" i="1"/>
  <c r="X40" i="1" s="1"/>
  <c r="W40" i="1"/>
  <c r="X43" i="1"/>
  <c r="X44" i="1" s="1"/>
  <c r="W44" i="1"/>
  <c r="X49" i="1"/>
  <c r="W52" i="1"/>
  <c r="D481" i="1"/>
  <c r="W91" i="1"/>
  <c r="W119" i="1"/>
  <c r="W127" i="1"/>
  <c r="W133" i="1"/>
  <c r="X138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X50" i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2" i="1" s="1"/>
  <c r="X175" i="1"/>
  <c r="X192" i="1" s="1"/>
  <c r="W192" i="1"/>
  <c r="X197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51" i="1" l="1"/>
  <c r="X476" i="1" s="1"/>
  <c r="X199" i="1"/>
  <c r="W475" i="1"/>
  <c r="W471" i="1"/>
  <c r="W474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<sst xmlns="http://schemas.openxmlformats.org/spreadsheetml/2006/main" count="2026" uniqueCount="702">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</sst>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1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21" t="s">
        <v>0</v>
      </c>
      <c r="E1" s="422"/>
      <c r="F1" s="422"/>
      <c r="G1" s="12" t="s">
        <v>1</v>
      </c>
      <c r="H1" s="421" t="s">
        <v>2</v>
      </c>
      <c r="I1" s="422"/>
      <c r="J1" s="422"/>
      <c r="K1" s="422"/>
      <c r="L1" s="422"/>
      <c r="M1" s="422"/>
      <c r="N1" s="422"/>
      <c r="O1" s="422"/>
      <c r="P1" s="651" t="s">
        <v>3</v>
      </c>
      <c r="Q1" s="422"/>
      <c r="R1" s="4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5" t="s">
        <v>7</v>
      </c>
      <c r="B5" s="351"/>
      <c r="C5" s="352"/>
      <c r="D5" s="358"/>
      <c r="E5" s="360"/>
      <c r="F5" s="603" t="s">
        <v>8</v>
      </c>
      <c r="G5" s="352"/>
      <c r="H5" s="358" t="s">
        <v>701</v>
      </c>
      <c r="I5" s="359"/>
      <c r="J5" s="359"/>
      <c r="K5" s="359"/>
      <c r="L5" s="360"/>
      <c r="N5" s="24" t="s">
        <v>9</v>
      </c>
      <c r="O5" s="556">
        <v>45274</v>
      </c>
      <c r="P5" s="406"/>
      <c r="R5" s="655" t="s">
        <v>10</v>
      </c>
      <c r="S5" s="375"/>
      <c r="T5" s="489" t="s">
        <v>11</v>
      </c>
      <c r="U5" s="406"/>
      <c r="Z5" s="51"/>
      <c r="AA5" s="51"/>
      <c r="AB5" s="51"/>
    </row>
    <row r="6" spans="1:29" s="313" customFormat="1" ht="24" customHeight="1" x14ac:dyDescent="0.2">
      <c r="A6" s="455" t="s">
        <v>12</v>
      </c>
      <c r="B6" s="351"/>
      <c r="C6" s="352"/>
      <c r="D6" s="586" t="s">
        <v>13</v>
      </c>
      <c r="E6" s="587"/>
      <c r="F6" s="587"/>
      <c r="G6" s="587"/>
      <c r="H6" s="587"/>
      <c r="I6" s="587"/>
      <c r="J6" s="587"/>
      <c r="K6" s="587"/>
      <c r="L6" s="406"/>
      <c r="N6" s="24" t="s">
        <v>14</v>
      </c>
      <c r="O6" s="434" t="str">
        <f>IF(O5=0," ",CHOOSE(WEEKDAY(O5,2),"Понедельник","Вторник","Среда","Четверг","Пятница","Суббота","Воскресенье"))</f>
        <v>Четверг</v>
      </c>
      <c r="P6" s="329"/>
      <c r="R6" s="374" t="s">
        <v>15</v>
      </c>
      <c r="S6" s="375"/>
      <c r="T6" s="494" t="s">
        <v>16</v>
      </c>
      <c r="U6" s="36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0"/>
      <c r="S7" s="375"/>
      <c r="T7" s="495"/>
      <c r="U7" s="496"/>
      <c r="Z7" s="51"/>
      <c r="AA7" s="51"/>
      <c r="AB7" s="51"/>
    </row>
    <row r="8" spans="1:29" s="313" customFormat="1" ht="25.5" customHeight="1" x14ac:dyDescent="0.2">
      <c r="A8" s="632" t="s">
        <v>17</v>
      </c>
      <c r="B8" s="323"/>
      <c r="C8" s="324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18</v>
      </c>
      <c r="O8" s="405">
        <v>0.58333333333333337</v>
      </c>
      <c r="P8" s="406"/>
      <c r="R8" s="320"/>
      <c r="S8" s="375"/>
      <c r="T8" s="495"/>
      <c r="U8" s="496"/>
      <c r="Z8" s="51"/>
      <c r="AA8" s="51"/>
      <c r="AB8" s="51"/>
    </row>
    <row r="9" spans="1:29" s="313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37"/>
      <c r="E9" s="326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56"/>
      <c r="P9" s="406"/>
      <c r="R9" s="320"/>
      <c r="S9" s="375"/>
      <c r="T9" s="497"/>
      <c r="U9" s="498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37"/>
      <c r="E10" s="326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60" t="str">
        <f>IFERROR(VLOOKUP($D$10,Proxy,2,FALSE),"")</f>
        <v/>
      </c>
      <c r="I10" s="320"/>
      <c r="J10" s="320"/>
      <c r="K10" s="320"/>
      <c r="L10" s="320"/>
      <c r="N10" s="26" t="s">
        <v>20</v>
      </c>
      <c r="O10" s="405"/>
      <c r="P10" s="406"/>
      <c r="S10" s="24" t="s">
        <v>21</v>
      </c>
      <c r="T10" s="368" t="s">
        <v>22</v>
      </c>
      <c r="U10" s="36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5"/>
      <c r="P11" s="406"/>
      <c r="S11" s="24" t="s">
        <v>25</v>
      </c>
      <c r="T11" s="588" t="s">
        <v>26</v>
      </c>
      <c r="U11" s="589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04" t="s">
        <v>27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28</v>
      </c>
      <c r="O12" s="634"/>
      <c r="P12" s="523"/>
      <c r="Q12" s="23"/>
      <c r="S12" s="24"/>
      <c r="T12" s="422"/>
      <c r="U12" s="320"/>
      <c r="Z12" s="51"/>
      <c r="AA12" s="51"/>
      <c r="AB12" s="51"/>
    </row>
    <row r="13" spans="1:29" s="313" customFormat="1" ht="23.25" customHeight="1" x14ac:dyDescent="0.2">
      <c r="A13" s="604" t="s">
        <v>29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30</v>
      </c>
      <c r="O13" s="588"/>
      <c r="P13" s="589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04" t="s">
        <v>31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20" t="s">
        <v>32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5" t="s">
        <v>33</v>
      </c>
      <c r="O15" s="422"/>
      <c r="P15" s="422"/>
      <c r="Q15" s="422"/>
      <c r="R15" s="4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3" t="s">
        <v>34</v>
      </c>
      <c r="B17" s="363" t="s">
        <v>35</v>
      </c>
      <c r="C17" s="470" t="s">
        <v>36</v>
      </c>
      <c r="D17" s="363" t="s">
        <v>37</v>
      </c>
      <c r="E17" s="429"/>
      <c r="F17" s="363" t="s">
        <v>38</v>
      </c>
      <c r="G17" s="363" t="s">
        <v>39</v>
      </c>
      <c r="H17" s="363" t="s">
        <v>40</v>
      </c>
      <c r="I17" s="363" t="s">
        <v>41</v>
      </c>
      <c r="J17" s="363" t="s">
        <v>42</v>
      </c>
      <c r="K17" s="363" t="s">
        <v>43</v>
      </c>
      <c r="L17" s="363" t="s">
        <v>44</v>
      </c>
      <c r="M17" s="363" t="s">
        <v>45</v>
      </c>
      <c r="N17" s="363" t="s">
        <v>46</v>
      </c>
      <c r="O17" s="428"/>
      <c r="P17" s="428"/>
      <c r="Q17" s="428"/>
      <c r="R17" s="429"/>
      <c r="S17" s="643" t="s">
        <v>47</v>
      </c>
      <c r="T17" s="352"/>
      <c r="U17" s="363" t="s">
        <v>48</v>
      </c>
      <c r="V17" s="363" t="s">
        <v>49</v>
      </c>
      <c r="W17" s="333" t="s">
        <v>50</v>
      </c>
      <c r="X17" s="363" t="s">
        <v>51</v>
      </c>
      <c r="Y17" s="389" t="s">
        <v>52</v>
      </c>
      <c r="Z17" s="389" t="s">
        <v>53</v>
      </c>
      <c r="AA17" s="389" t="s">
        <v>54</v>
      </c>
      <c r="AB17" s="390"/>
      <c r="AC17" s="391"/>
      <c r="AD17" s="458"/>
      <c r="BA17" s="381" t="s">
        <v>55</v>
      </c>
    </row>
    <row r="18" spans="1:53" ht="14.25" customHeight="1" x14ac:dyDescent="0.2">
      <c r="A18" s="364"/>
      <c r="B18" s="364"/>
      <c r="C18" s="364"/>
      <c r="D18" s="430"/>
      <c r="E18" s="432"/>
      <c r="F18" s="364"/>
      <c r="G18" s="364"/>
      <c r="H18" s="364"/>
      <c r="I18" s="364"/>
      <c r="J18" s="364"/>
      <c r="K18" s="364"/>
      <c r="L18" s="364"/>
      <c r="M18" s="364"/>
      <c r="N18" s="430"/>
      <c r="O18" s="431"/>
      <c r="P18" s="431"/>
      <c r="Q18" s="431"/>
      <c r="R18" s="432"/>
      <c r="S18" s="312" t="s">
        <v>56</v>
      </c>
      <c r="T18" s="312" t="s">
        <v>57</v>
      </c>
      <c r="U18" s="364"/>
      <c r="V18" s="364"/>
      <c r="W18" s="334"/>
      <c r="X18" s="364"/>
      <c r="Y18" s="562"/>
      <c r="Z18" s="562"/>
      <c r="AA18" s="392"/>
      <c r="AB18" s="393"/>
      <c r="AC18" s="394"/>
      <c r="AD18" s="459"/>
      <c r="BA18" s="320"/>
    </row>
    <row r="19" spans="1:53" ht="27.75" hidden="1" customHeight="1" x14ac:dyDescent="0.2">
      <c r="A19" s="354" t="s">
        <v>58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48"/>
      <c r="Z19" s="48"/>
    </row>
    <row r="20" spans="1:53" ht="16.5" hidden="1" customHeight="1" x14ac:dyDescent="0.25">
      <c r="A20" s="346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10"/>
      <c r="Z20" s="310"/>
    </row>
    <row r="21" spans="1:53" ht="14.25" hidden="1" customHeight="1" x14ac:dyDescent="0.25">
      <c r="A21" s="330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6">
        <v>4607091389258</v>
      </c>
      <c r="E22" s="329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22" t="s">
        <v>65</v>
      </c>
      <c r="O23" s="323"/>
      <c r="P23" s="323"/>
      <c r="Q23" s="323"/>
      <c r="R23" s="323"/>
      <c r="S23" s="323"/>
      <c r="T23" s="324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22" t="s">
        <v>65</v>
      </c>
      <c r="O24" s="323"/>
      <c r="P24" s="323"/>
      <c r="Q24" s="323"/>
      <c r="R24" s="323"/>
      <c r="S24" s="323"/>
      <c r="T24" s="324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0" t="s">
        <v>67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6">
        <v>4607091383881</v>
      </c>
      <c r="E26" s="329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6">
        <v>4607091388237</v>
      </c>
      <c r="E27" s="329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6">
        <v>4607091383935</v>
      </c>
      <c r="E28" s="329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6">
        <v>4680115881853</v>
      </c>
      <c r="E29" s="329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6">
        <v>4607091383911</v>
      </c>
      <c r="E30" s="329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5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6">
        <v>4607091388244</v>
      </c>
      <c r="E31" s="329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22" t="s">
        <v>65</v>
      </c>
      <c r="O32" s="323"/>
      <c r="P32" s="323"/>
      <c r="Q32" s="323"/>
      <c r="R32" s="323"/>
      <c r="S32" s="323"/>
      <c r="T32" s="324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22" t="s">
        <v>65</v>
      </c>
      <c r="O33" s="323"/>
      <c r="P33" s="323"/>
      <c r="Q33" s="323"/>
      <c r="R33" s="323"/>
      <c r="S33" s="323"/>
      <c r="T33" s="324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0" t="s">
        <v>80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6">
        <v>4607091388503</v>
      </c>
      <c r="E35" s="329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22" t="s">
        <v>65</v>
      </c>
      <c r="O36" s="323"/>
      <c r="P36" s="323"/>
      <c r="Q36" s="323"/>
      <c r="R36" s="323"/>
      <c r="S36" s="323"/>
      <c r="T36" s="324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22" t="s">
        <v>65</v>
      </c>
      <c r="O37" s="323"/>
      <c r="P37" s="323"/>
      <c r="Q37" s="323"/>
      <c r="R37" s="323"/>
      <c r="S37" s="323"/>
      <c r="T37" s="324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0" t="s">
        <v>85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6">
        <v>4607091388282</v>
      </c>
      <c r="E39" s="329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22" t="s">
        <v>65</v>
      </c>
      <c r="O40" s="323"/>
      <c r="P40" s="323"/>
      <c r="Q40" s="323"/>
      <c r="R40" s="323"/>
      <c r="S40" s="323"/>
      <c r="T40" s="324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22" t="s">
        <v>65</v>
      </c>
      <c r="O41" s="323"/>
      <c r="P41" s="323"/>
      <c r="Q41" s="323"/>
      <c r="R41" s="323"/>
      <c r="S41" s="323"/>
      <c r="T41" s="324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0" t="s">
        <v>89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6">
        <v>4607091389111</v>
      </c>
      <c r="E43" s="329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6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22" t="s">
        <v>65</v>
      </c>
      <c r="O44" s="323"/>
      <c r="P44" s="323"/>
      <c r="Q44" s="323"/>
      <c r="R44" s="323"/>
      <c r="S44" s="323"/>
      <c r="T44" s="324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22" t="s">
        <v>65</v>
      </c>
      <c r="O45" s="323"/>
      <c r="P45" s="323"/>
      <c r="Q45" s="323"/>
      <c r="R45" s="323"/>
      <c r="S45" s="323"/>
      <c r="T45" s="324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54" t="s">
        <v>92</v>
      </c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48"/>
      <c r="Z46" s="48"/>
    </row>
    <row r="47" spans="1:53" ht="16.5" hidden="1" customHeight="1" x14ac:dyDescent="0.25">
      <c r="A47" s="346" t="s">
        <v>93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10"/>
      <c r="Z47" s="310"/>
    </row>
    <row r="48" spans="1:53" ht="14.25" hidden="1" customHeight="1" x14ac:dyDescent="0.25">
      <c r="A48" s="330" t="s">
        <v>94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6">
        <v>4680115881440</v>
      </c>
      <c r="E49" s="329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34"/>
      <c r="T49" s="34"/>
      <c r="U49" s="35" t="s">
        <v>64</v>
      </c>
      <c r="V49" s="315">
        <v>32.4</v>
      </c>
      <c r="W49" s="31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6">
        <v>4680115881433</v>
      </c>
      <c r="E50" s="329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34"/>
      <c r="T50" s="34"/>
      <c r="U50" s="35" t="s">
        <v>64</v>
      </c>
      <c r="V50" s="315">
        <v>13.5</v>
      </c>
      <c r="W50" s="316">
        <f>IFERROR(IF(V50="",0,CEILING((V50/$H50),1)*$H50),"")</f>
        <v>13.5</v>
      </c>
      <c r="X50" s="36">
        <f>IFERROR(IF(W50=0,"",ROUNDUP(W50/H50,0)*0.00753),"")</f>
        <v>3.7650000000000003E-2</v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22" t="s">
        <v>65</v>
      </c>
      <c r="O51" s="323"/>
      <c r="P51" s="323"/>
      <c r="Q51" s="323"/>
      <c r="R51" s="323"/>
      <c r="S51" s="323"/>
      <c r="T51" s="324"/>
      <c r="U51" s="37" t="s">
        <v>66</v>
      </c>
      <c r="V51" s="317">
        <f>IFERROR(V49/H49,"0")+IFERROR(V50/H50,"0")</f>
        <v>8</v>
      </c>
      <c r="W51" s="317">
        <f>IFERROR(W49/H49,"0")+IFERROR(W50/H50,"0")</f>
        <v>8</v>
      </c>
      <c r="X51" s="317">
        <f>IFERROR(IF(X49="",0,X49),"0")+IFERROR(IF(X50="",0,X50),"0")</f>
        <v>0.10290000000000001</v>
      </c>
      <c r="Y51" s="318"/>
      <c r="Z51" s="31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22" t="s">
        <v>65</v>
      </c>
      <c r="O52" s="323"/>
      <c r="P52" s="323"/>
      <c r="Q52" s="323"/>
      <c r="R52" s="323"/>
      <c r="S52" s="323"/>
      <c r="T52" s="324"/>
      <c r="U52" s="37" t="s">
        <v>64</v>
      </c>
      <c r="V52" s="317">
        <f>IFERROR(SUM(V49:V50),"0")</f>
        <v>45.9</v>
      </c>
      <c r="W52" s="317">
        <f>IFERROR(SUM(W49:W50),"0")</f>
        <v>45.900000000000006</v>
      </c>
      <c r="X52" s="37"/>
      <c r="Y52" s="318"/>
      <c r="Z52" s="318"/>
    </row>
    <row r="53" spans="1:53" ht="16.5" hidden="1" customHeight="1" x14ac:dyDescent="0.25">
      <c r="A53" s="346" t="s">
        <v>101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10"/>
      <c r="Z53" s="310"/>
    </row>
    <row r="54" spans="1:53" ht="14.25" hidden="1" customHeight="1" x14ac:dyDescent="0.25">
      <c r="A54" s="330" t="s">
        <v>102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6">
        <v>4680115881426</v>
      </c>
      <c r="E55" s="329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9"/>
      <c r="S55" s="34"/>
      <c r="T55" s="34"/>
      <c r="U55" s="35" t="s">
        <v>64</v>
      </c>
      <c r="V55" s="315">
        <v>32.4</v>
      </c>
      <c r="W55" s="316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6">
        <v>4680115881426</v>
      </c>
      <c r="E56" s="329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67" t="s">
        <v>107</v>
      </c>
      <c r="O56" s="328"/>
      <c r="P56" s="328"/>
      <c r="Q56" s="328"/>
      <c r="R56" s="329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6">
        <v>4680115881419</v>
      </c>
      <c r="E57" s="329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34"/>
      <c r="T57" s="34"/>
      <c r="U57" s="35" t="s">
        <v>64</v>
      </c>
      <c r="V57" s="315">
        <v>45</v>
      </c>
      <c r="W57" s="316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6">
        <v>4680115881525</v>
      </c>
      <c r="E58" s="329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6" t="s">
        <v>112</v>
      </c>
      <c r="O58" s="328"/>
      <c r="P58" s="328"/>
      <c r="Q58" s="328"/>
      <c r="R58" s="329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22" t="s">
        <v>65</v>
      </c>
      <c r="O59" s="323"/>
      <c r="P59" s="323"/>
      <c r="Q59" s="323"/>
      <c r="R59" s="323"/>
      <c r="S59" s="323"/>
      <c r="T59" s="324"/>
      <c r="U59" s="37" t="s">
        <v>66</v>
      </c>
      <c r="V59" s="317">
        <f>IFERROR(V55/H55,"0")+IFERROR(V56/H56,"0")+IFERROR(V57/H57,"0")+IFERROR(V58/H58,"0")</f>
        <v>13</v>
      </c>
      <c r="W59" s="317">
        <f>IFERROR(W55/H55,"0")+IFERROR(W56/H56,"0")+IFERROR(W57/H57,"0")+IFERROR(W58/H58,"0")</f>
        <v>13</v>
      </c>
      <c r="X59" s="317">
        <f>IFERROR(IF(X55="",0,X55),"0")+IFERROR(IF(X56="",0,X56),"0")+IFERROR(IF(X57="",0,X57),"0")+IFERROR(IF(X58="",0,X58),"0")</f>
        <v>0.15895000000000001</v>
      </c>
      <c r="Y59" s="318"/>
      <c r="Z59" s="31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22" t="s">
        <v>65</v>
      </c>
      <c r="O60" s="323"/>
      <c r="P60" s="323"/>
      <c r="Q60" s="323"/>
      <c r="R60" s="323"/>
      <c r="S60" s="323"/>
      <c r="T60" s="324"/>
      <c r="U60" s="37" t="s">
        <v>64</v>
      </c>
      <c r="V60" s="317">
        <f>IFERROR(SUM(V55:V58),"0")</f>
        <v>77.400000000000006</v>
      </c>
      <c r="W60" s="317">
        <f>IFERROR(SUM(W55:W58),"0")</f>
        <v>77.400000000000006</v>
      </c>
      <c r="X60" s="37"/>
      <c r="Y60" s="318"/>
      <c r="Z60" s="318"/>
    </row>
    <row r="61" spans="1:53" ht="16.5" hidden="1" customHeight="1" x14ac:dyDescent="0.25">
      <c r="A61" s="346" t="s">
        <v>92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10"/>
      <c r="Z61" s="310"/>
    </row>
    <row r="62" spans="1:53" ht="14.25" hidden="1" customHeight="1" x14ac:dyDescent="0.25">
      <c r="A62" s="330" t="s">
        <v>102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6">
        <v>4607091382945</v>
      </c>
      <c r="E63" s="329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5" t="s">
        <v>115</v>
      </c>
      <c r="O63" s="328"/>
      <c r="P63" s="328"/>
      <c r="Q63" s="328"/>
      <c r="R63" s="329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6">
        <v>4607091385670</v>
      </c>
      <c r="E64" s="329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78" t="s">
        <v>119</v>
      </c>
      <c r="O64" s="328"/>
      <c r="P64" s="328"/>
      <c r="Q64" s="328"/>
      <c r="R64" s="329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6">
        <v>4680115881327</v>
      </c>
      <c r="E65" s="329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29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6">
        <v>4680115882133</v>
      </c>
      <c r="E66" s="329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49" t="s">
        <v>125</v>
      </c>
      <c r="O66" s="328"/>
      <c r="P66" s="328"/>
      <c r="Q66" s="328"/>
      <c r="R66" s="329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6">
        <v>4607091382952</v>
      </c>
      <c r="E67" s="329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29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6">
        <v>4607091385687</v>
      </c>
      <c r="E68" s="329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8"/>
      <c r="P68" s="328"/>
      <c r="Q68" s="328"/>
      <c r="R68" s="329"/>
      <c r="S68" s="34"/>
      <c r="T68" s="34"/>
      <c r="U68" s="35" t="s">
        <v>64</v>
      </c>
      <c r="V68" s="315">
        <v>8</v>
      </c>
      <c r="W68" s="316">
        <f t="shared" si="2"/>
        <v>8</v>
      </c>
      <c r="X68" s="36">
        <f t="shared" ref="X68:X73" si="3">IFERROR(IF(W68=0,"",ROUNDUP(W68/H68,0)*0.00937),"")</f>
        <v>1.874E-2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6">
        <v>4680115882539</v>
      </c>
      <c r="E69" s="329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9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6">
        <v>4607091384604</v>
      </c>
      <c r="E70" s="329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29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6">
        <v>4680115880283</v>
      </c>
      <c r="E71" s="329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29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6">
        <v>4680115881518</v>
      </c>
      <c r="E72" s="329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29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6">
        <v>4680115881303</v>
      </c>
      <c r="E73" s="329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29"/>
      <c r="S73" s="34"/>
      <c r="T73" s="34"/>
      <c r="U73" s="35" t="s">
        <v>64</v>
      </c>
      <c r="V73" s="315">
        <v>4.5</v>
      </c>
      <c r="W73" s="316">
        <f t="shared" si="2"/>
        <v>4.5</v>
      </c>
      <c r="X73" s="36">
        <f t="shared" si="3"/>
        <v>9.3699999999999999E-3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6">
        <v>4680115882577</v>
      </c>
      <c r="E74" s="329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8"/>
      <c r="P74" s="328"/>
      <c r="Q74" s="328"/>
      <c r="R74" s="329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6">
        <v>4680115882577</v>
      </c>
      <c r="E75" s="329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7" t="s">
        <v>144</v>
      </c>
      <c r="O75" s="328"/>
      <c r="P75" s="328"/>
      <c r="Q75" s="328"/>
      <c r="R75" s="329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6">
        <v>4680115882720</v>
      </c>
      <c r="E76" s="329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340" t="s">
        <v>147</v>
      </c>
      <c r="O76" s="328"/>
      <c r="P76" s="328"/>
      <c r="Q76" s="328"/>
      <c r="R76" s="329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6">
        <v>4607091388466</v>
      </c>
      <c r="E77" s="329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8"/>
      <c r="P77" s="328"/>
      <c r="Q77" s="328"/>
      <c r="R77" s="329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6">
        <v>4680115880269</v>
      </c>
      <c r="E78" s="329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8"/>
      <c r="P78" s="328"/>
      <c r="Q78" s="328"/>
      <c r="R78" s="329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6">
        <v>4680115880429</v>
      </c>
      <c r="E79" s="329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8"/>
      <c r="P79" s="328"/>
      <c r="Q79" s="328"/>
      <c r="R79" s="329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6">
        <v>4680115881457</v>
      </c>
      <c r="E80" s="329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8"/>
      <c r="P80" s="328"/>
      <c r="Q80" s="328"/>
      <c r="R80" s="329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19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22" t="s">
        <v>65</v>
      </c>
      <c r="O81" s="323"/>
      <c r="P81" s="323"/>
      <c r="Q81" s="323"/>
      <c r="R81" s="323"/>
      <c r="S81" s="323"/>
      <c r="T81" s="324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2.811E-2</v>
      </c>
      <c r="Y81" s="318"/>
      <c r="Z81" s="318"/>
    </row>
    <row r="82" spans="1:53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1"/>
      <c r="N82" s="322" t="s">
        <v>65</v>
      </c>
      <c r="O82" s="323"/>
      <c r="P82" s="323"/>
      <c r="Q82" s="323"/>
      <c r="R82" s="323"/>
      <c r="S82" s="323"/>
      <c r="T82" s="324"/>
      <c r="U82" s="37" t="s">
        <v>64</v>
      </c>
      <c r="V82" s="317">
        <f>IFERROR(SUM(V63:V80),"0")</f>
        <v>12.5</v>
      </c>
      <c r="W82" s="317">
        <f>IFERROR(SUM(W63:W80),"0")</f>
        <v>12.5</v>
      </c>
      <c r="X82" s="37"/>
      <c r="Y82" s="318"/>
      <c r="Z82" s="318"/>
    </row>
    <row r="83" spans="1:53" ht="14.25" hidden="1" customHeight="1" x14ac:dyDescent="0.25">
      <c r="A83" s="330" t="s">
        <v>94</v>
      </c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6">
        <v>4607091384789</v>
      </c>
      <c r="E84" s="329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8"/>
      <c r="P84" s="328"/>
      <c r="Q84" s="328"/>
      <c r="R84" s="329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6">
        <v>4680115881488</v>
      </c>
      <c r="E85" s="329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8"/>
      <c r="P85" s="328"/>
      <c r="Q85" s="328"/>
      <c r="R85" s="329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6">
        <v>4607091384765</v>
      </c>
      <c r="E86" s="329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42" t="s">
        <v>163</v>
      </c>
      <c r="O86" s="328"/>
      <c r="P86" s="328"/>
      <c r="Q86" s="328"/>
      <c r="R86" s="329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6">
        <v>4680115882751</v>
      </c>
      <c r="E87" s="329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5" t="s">
        <v>166</v>
      </c>
      <c r="O87" s="328"/>
      <c r="P87" s="328"/>
      <c r="Q87" s="328"/>
      <c r="R87" s="329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6">
        <v>4680115882775</v>
      </c>
      <c r="E88" s="329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3" t="s">
        <v>170</v>
      </c>
      <c r="O88" s="328"/>
      <c r="P88" s="328"/>
      <c r="Q88" s="328"/>
      <c r="R88" s="329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6">
        <v>4680115880658</v>
      </c>
      <c r="E89" s="329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8"/>
      <c r="P89" s="328"/>
      <c r="Q89" s="328"/>
      <c r="R89" s="329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6">
        <v>4607091381962</v>
      </c>
      <c r="E90" s="329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8"/>
      <c r="P90" s="328"/>
      <c r="Q90" s="328"/>
      <c r="R90" s="329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19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1"/>
      <c r="N91" s="322" t="s">
        <v>65</v>
      </c>
      <c r="O91" s="323"/>
      <c r="P91" s="323"/>
      <c r="Q91" s="323"/>
      <c r="R91" s="323"/>
      <c r="S91" s="323"/>
      <c r="T91" s="324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20"/>
      <c r="M92" s="321"/>
      <c r="N92" s="322" t="s">
        <v>65</v>
      </c>
      <c r="O92" s="323"/>
      <c r="P92" s="323"/>
      <c r="Q92" s="323"/>
      <c r="R92" s="323"/>
      <c r="S92" s="323"/>
      <c r="T92" s="324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0" t="s">
        <v>59</v>
      </c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6">
        <v>4607091387667</v>
      </c>
      <c r="E94" s="329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8"/>
      <c r="P94" s="328"/>
      <c r="Q94" s="328"/>
      <c r="R94" s="329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6">
        <v>4607091387636</v>
      </c>
      <c r="E95" s="329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8"/>
      <c r="P95" s="328"/>
      <c r="Q95" s="328"/>
      <c r="R95" s="329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6">
        <v>4607091384727</v>
      </c>
      <c r="E96" s="329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8"/>
      <c r="P96" s="328"/>
      <c r="Q96" s="328"/>
      <c r="R96" s="329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6">
        <v>4607091386745</v>
      </c>
      <c r="E97" s="329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6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8"/>
      <c r="P97" s="328"/>
      <c r="Q97" s="328"/>
      <c r="R97" s="329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6">
        <v>4607091382426</v>
      </c>
      <c r="E98" s="329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8"/>
      <c r="P98" s="328"/>
      <c r="Q98" s="328"/>
      <c r="R98" s="329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6">
        <v>4607091386547</v>
      </c>
      <c r="E99" s="329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8"/>
      <c r="P99" s="328"/>
      <c r="Q99" s="328"/>
      <c r="R99" s="329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6">
        <v>4607091384734</v>
      </c>
      <c r="E100" s="329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8"/>
      <c r="P100" s="328"/>
      <c r="Q100" s="328"/>
      <c r="R100" s="329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6">
        <v>4607091382464</v>
      </c>
      <c r="E101" s="329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8"/>
      <c r="P101" s="328"/>
      <c r="Q101" s="328"/>
      <c r="R101" s="329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6">
        <v>4680115883444</v>
      </c>
      <c r="E102" s="329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9" t="s">
        <v>193</v>
      </c>
      <c r="O102" s="328"/>
      <c r="P102" s="328"/>
      <c r="Q102" s="328"/>
      <c r="R102" s="329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6">
        <v>4680115883444</v>
      </c>
      <c r="E103" s="329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7" t="s">
        <v>193</v>
      </c>
      <c r="O103" s="328"/>
      <c r="P103" s="328"/>
      <c r="Q103" s="328"/>
      <c r="R103" s="329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19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1"/>
      <c r="N104" s="322" t="s">
        <v>65</v>
      </c>
      <c r="O104" s="323"/>
      <c r="P104" s="323"/>
      <c r="Q104" s="323"/>
      <c r="R104" s="323"/>
      <c r="S104" s="323"/>
      <c r="T104" s="324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0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20"/>
      <c r="M105" s="321"/>
      <c r="N105" s="322" t="s">
        <v>65</v>
      </c>
      <c r="O105" s="323"/>
      <c r="P105" s="323"/>
      <c r="Q105" s="323"/>
      <c r="R105" s="323"/>
      <c r="S105" s="323"/>
      <c r="T105" s="324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0" t="s">
        <v>67</v>
      </c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6">
        <v>4607091386967</v>
      </c>
      <c r="E107" s="329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72" t="s">
        <v>197</v>
      </c>
      <c r="O107" s="328"/>
      <c r="P107" s="328"/>
      <c r="Q107" s="328"/>
      <c r="R107" s="329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6">
        <v>4607091386967</v>
      </c>
      <c r="E108" s="329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0" t="s">
        <v>199</v>
      </c>
      <c r="O108" s="328"/>
      <c r="P108" s="328"/>
      <c r="Q108" s="328"/>
      <c r="R108" s="329"/>
      <c r="S108" s="34"/>
      <c r="T108" s="34"/>
      <c r="U108" s="35" t="s">
        <v>64</v>
      </c>
      <c r="V108" s="315">
        <v>10</v>
      </c>
      <c r="W108" s="31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6">
        <v>4607091385304</v>
      </c>
      <c r="E109" s="329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7" t="s">
        <v>202</v>
      </c>
      <c r="O109" s="328"/>
      <c r="P109" s="328"/>
      <c r="Q109" s="328"/>
      <c r="R109" s="329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6">
        <v>4607091386264</v>
      </c>
      <c r="E110" s="329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5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8"/>
      <c r="P110" s="328"/>
      <c r="Q110" s="328"/>
      <c r="R110" s="329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6">
        <v>4680115882584</v>
      </c>
      <c r="E111" s="329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63" t="s">
        <v>207</v>
      </c>
      <c r="O111" s="328"/>
      <c r="P111" s="328"/>
      <c r="Q111" s="328"/>
      <c r="R111" s="329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6">
        <v>4680115882584</v>
      </c>
      <c r="E112" s="329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65" t="s">
        <v>209</v>
      </c>
      <c r="O112" s="328"/>
      <c r="P112" s="328"/>
      <c r="Q112" s="328"/>
      <c r="R112" s="329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6">
        <v>4607091385731</v>
      </c>
      <c r="E113" s="329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85" t="s">
        <v>212</v>
      </c>
      <c r="O113" s="328"/>
      <c r="P113" s="328"/>
      <c r="Q113" s="328"/>
      <c r="R113" s="329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6">
        <v>4680115880214</v>
      </c>
      <c r="E114" s="329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8" t="s">
        <v>215</v>
      </c>
      <c r="O114" s="328"/>
      <c r="P114" s="328"/>
      <c r="Q114" s="328"/>
      <c r="R114" s="329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6">
        <v>4680115880894</v>
      </c>
      <c r="E115" s="329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8"/>
      <c r="P115" s="328"/>
      <c r="Q115" s="328"/>
      <c r="R115" s="329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6">
        <v>4607091385427</v>
      </c>
      <c r="E116" s="329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8"/>
      <c r="P116" s="328"/>
      <c r="Q116" s="328"/>
      <c r="R116" s="329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6">
        <v>4680115882645</v>
      </c>
      <c r="E117" s="329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9" t="s">
        <v>223</v>
      </c>
      <c r="O117" s="328"/>
      <c r="P117" s="328"/>
      <c r="Q117" s="328"/>
      <c r="R117" s="329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19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22" t="s">
        <v>65</v>
      </c>
      <c r="O118" s="323"/>
      <c r="P118" s="323"/>
      <c r="Q118" s="323"/>
      <c r="R118" s="323"/>
      <c r="S118" s="323"/>
      <c r="T118" s="324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1.1904761904761905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4.3499999999999997E-2</v>
      </c>
      <c r="Y118" s="318"/>
      <c r="Z118" s="318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1"/>
      <c r="N119" s="322" t="s">
        <v>65</v>
      </c>
      <c r="O119" s="323"/>
      <c r="P119" s="323"/>
      <c r="Q119" s="323"/>
      <c r="R119" s="323"/>
      <c r="S119" s="323"/>
      <c r="T119" s="324"/>
      <c r="U119" s="37" t="s">
        <v>64</v>
      </c>
      <c r="V119" s="317">
        <f>IFERROR(SUM(V107:V117),"0")</f>
        <v>10</v>
      </c>
      <c r="W119" s="317">
        <f>IFERROR(SUM(W107:W117),"0")</f>
        <v>16.8</v>
      </c>
      <c r="X119" s="37"/>
      <c r="Y119" s="318"/>
      <c r="Z119" s="318"/>
    </row>
    <row r="120" spans="1:53" ht="14.25" hidden="1" customHeight="1" x14ac:dyDescent="0.25">
      <c r="A120" s="330" t="s">
        <v>224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6">
        <v>4607091383065</v>
      </c>
      <c r="E121" s="329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8"/>
      <c r="P121" s="328"/>
      <c r="Q121" s="328"/>
      <c r="R121" s="329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6">
        <v>4680115881532</v>
      </c>
      <c r="E122" s="329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7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8"/>
      <c r="P122" s="328"/>
      <c r="Q122" s="328"/>
      <c r="R122" s="329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6">
        <v>4680115882652</v>
      </c>
      <c r="E123" s="329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85" t="s">
        <v>231</v>
      </c>
      <c r="O123" s="328"/>
      <c r="P123" s="328"/>
      <c r="Q123" s="328"/>
      <c r="R123" s="329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6">
        <v>4680115880238</v>
      </c>
      <c r="E124" s="329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8"/>
      <c r="P124" s="328"/>
      <c r="Q124" s="328"/>
      <c r="R124" s="329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6">
        <v>4680115881464</v>
      </c>
      <c r="E125" s="329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95" t="s">
        <v>236</v>
      </c>
      <c r="O125" s="328"/>
      <c r="P125" s="328"/>
      <c r="Q125" s="328"/>
      <c r="R125" s="329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19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1"/>
      <c r="N126" s="322" t="s">
        <v>65</v>
      </c>
      <c r="O126" s="323"/>
      <c r="P126" s="323"/>
      <c r="Q126" s="323"/>
      <c r="R126" s="323"/>
      <c r="S126" s="323"/>
      <c r="T126" s="324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1"/>
      <c r="N127" s="322" t="s">
        <v>65</v>
      </c>
      <c r="O127" s="323"/>
      <c r="P127" s="323"/>
      <c r="Q127" s="323"/>
      <c r="R127" s="323"/>
      <c r="S127" s="323"/>
      <c r="T127" s="324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46" t="s">
        <v>237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10"/>
      <c r="Z128" s="310"/>
    </row>
    <row r="129" spans="1:53" ht="14.25" hidden="1" customHeight="1" x14ac:dyDescent="0.25">
      <c r="A129" s="330" t="s">
        <v>67</v>
      </c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11"/>
      <c r="Z129" s="311"/>
    </row>
    <row r="130" spans="1:53" ht="27" hidden="1" customHeight="1" x14ac:dyDescent="0.25">
      <c r="A130" s="54" t="s">
        <v>238</v>
      </c>
      <c r="B130" s="54" t="s">
        <v>239</v>
      </c>
      <c r="C130" s="31">
        <v>4301051612</v>
      </c>
      <c r="D130" s="336">
        <v>4607091385168</v>
      </c>
      <c r="E130" s="329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52" t="s">
        <v>240</v>
      </c>
      <c r="O130" s="328"/>
      <c r="P130" s="328"/>
      <c r="Q130" s="328"/>
      <c r="R130" s="329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6">
        <v>4607091383256</v>
      </c>
      <c r="E131" s="329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3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8"/>
      <c r="P131" s="328"/>
      <c r="Q131" s="328"/>
      <c r="R131" s="329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6">
        <v>4607091385748</v>
      </c>
      <c r="E132" s="329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8"/>
      <c r="P132" s="328"/>
      <c r="Q132" s="328"/>
      <c r="R132" s="329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19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22" t="s">
        <v>65</v>
      </c>
      <c r="O133" s="323"/>
      <c r="P133" s="323"/>
      <c r="Q133" s="323"/>
      <c r="R133" s="323"/>
      <c r="S133" s="323"/>
      <c r="T133" s="324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hidden="1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1"/>
      <c r="N134" s="322" t="s">
        <v>65</v>
      </c>
      <c r="O134" s="323"/>
      <c r="P134" s="323"/>
      <c r="Q134" s="323"/>
      <c r="R134" s="323"/>
      <c r="S134" s="323"/>
      <c r="T134" s="324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hidden="1" customHeight="1" x14ac:dyDescent="0.2">
      <c r="A135" s="354" t="s">
        <v>245</v>
      </c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5"/>
      <c r="S135" s="355"/>
      <c r="T135" s="355"/>
      <c r="U135" s="355"/>
      <c r="V135" s="355"/>
      <c r="W135" s="355"/>
      <c r="X135" s="355"/>
      <c r="Y135" s="48"/>
      <c r="Z135" s="48"/>
    </row>
    <row r="136" spans="1:53" ht="16.5" hidden="1" customHeight="1" x14ac:dyDescent="0.25">
      <c r="A136" s="346" t="s">
        <v>246</v>
      </c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10"/>
      <c r="Z136" s="310"/>
    </row>
    <row r="137" spans="1:53" ht="14.25" hidden="1" customHeight="1" x14ac:dyDescent="0.25">
      <c r="A137" s="330" t="s">
        <v>102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6">
        <v>4607091383423</v>
      </c>
      <c r="E138" s="329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3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8"/>
      <c r="P138" s="328"/>
      <c r="Q138" s="328"/>
      <c r="R138" s="329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6">
        <v>4607091381405</v>
      </c>
      <c r="E139" s="329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8"/>
      <c r="P139" s="328"/>
      <c r="Q139" s="328"/>
      <c r="R139" s="329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6">
        <v>4607091386516</v>
      </c>
      <c r="E140" s="329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8"/>
      <c r="P140" s="328"/>
      <c r="Q140" s="328"/>
      <c r="R140" s="329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19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1"/>
      <c r="N141" s="322" t="s">
        <v>65</v>
      </c>
      <c r="O141" s="323"/>
      <c r="P141" s="323"/>
      <c r="Q141" s="323"/>
      <c r="R141" s="323"/>
      <c r="S141" s="323"/>
      <c r="T141" s="324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1"/>
      <c r="N142" s="322" t="s">
        <v>65</v>
      </c>
      <c r="O142" s="323"/>
      <c r="P142" s="323"/>
      <c r="Q142" s="323"/>
      <c r="R142" s="323"/>
      <c r="S142" s="323"/>
      <c r="T142" s="324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46" t="s">
        <v>253</v>
      </c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10"/>
      <c r="Z143" s="310"/>
    </row>
    <row r="144" spans="1:53" ht="14.25" hidden="1" customHeight="1" x14ac:dyDescent="0.25">
      <c r="A144" s="330" t="s">
        <v>59</v>
      </c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6">
        <v>4680115883963</v>
      </c>
      <c r="E145" s="329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8" t="s">
        <v>256</v>
      </c>
      <c r="O145" s="328"/>
      <c r="P145" s="328"/>
      <c r="Q145" s="328"/>
      <c r="R145" s="329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6">
        <v>4680115880993</v>
      </c>
      <c r="E146" s="329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8"/>
      <c r="P146" s="328"/>
      <c r="Q146" s="328"/>
      <c r="R146" s="329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6">
        <v>4680115881761</v>
      </c>
      <c r="E147" s="329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8"/>
      <c r="P147" s="328"/>
      <c r="Q147" s="328"/>
      <c r="R147" s="329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6">
        <v>4680115881563</v>
      </c>
      <c r="E148" s="329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8"/>
      <c r="P148" s="328"/>
      <c r="Q148" s="328"/>
      <c r="R148" s="329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6">
        <v>4680115880986</v>
      </c>
      <c r="E149" s="329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8"/>
      <c r="P149" s="328"/>
      <c r="Q149" s="328"/>
      <c r="R149" s="329"/>
      <c r="S149" s="34"/>
      <c r="T149" s="34"/>
      <c r="U149" s="35" t="s">
        <v>64</v>
      </c>
      <c r="V149" s="315">
        <v>2.1</v>
      </c>
      <c r="W149" s="316">
        <f t="shared" si="7"/>
        <v>2.1</v>
      </c>
      <c r="X149" s="36">
        <f>IFERROR(IF(W149=0,"",ROUNDUP(W149/H149,0)*0.00502),"")</f>
        <v>5.0200000000000002E-3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6">
        <v>4680115880207</v>
      </c>
      <c r="E150" s="329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8"/>
      <c r="P150" s="328"/>
      <c r="Q150" s="328"/>
      <c r="R150" s="329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6">
        <v>4680115881785</v>
      </c>
      <c r="E151" s="329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8"/>
      <c r="P151" s="328"/>
      <c r="Q151" s="328"/>
      <c r="R151" s="329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6">
        <v>4680115881679</v>
      </c>
      <c r="E152" s="329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8"/>
      <c r="P152" s="328"/>
      <c r="Q152" s="328"/>
      <c r="R152" s="329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6">
        <v>4680115880191</v>
      </c>
      <c r="E153" s="329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8"/>
      <c r="P153" s="328"/>
      <c r="Q153" s="328"/>
      <c r="R153" s="329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1"/>
      <c r="N154" s="322" t="s">
        <v>65</v>
      </c>
      <c r="O154" s="323"/>
      <c r="P154" s="323"/>
      <c r="Q154" s="323"/>
      <c r="R154" s="323"/>
      <c r="S154" s="323"/>
      <c r="T154" s="324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1</v>
      </c>
      <c r="W154" s="317">
        <f>IFERROR(W145/H145,"0")+IFERROR(W146/H146,"0")+IFERROR(W147/H147,"0")+IFERROR(W148/H148,"0")+IFERROR(W149/H149,"0")+IFERROR(W150/H150,"0")+IFERROR(W151/H151,"0")+IFERROR(W152/H152,"0")+IFERROR(W153/H153,"0")</f>
        <v>1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5.0200000000000002E-3</v>
      </c>
      <c r="Y154" s="318"/>
      <c r="Z154" s="318"/>
    </row>
    <row r="155" spans="1:53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1"/>
      <c r="N155" s="322" t="s">
        <v>65</v>
      </c>
      <c r="O155" s="323"/>
      <c r="P155" s="323"/>
      <c r="Q155" s="323"/>
      <c r="R155" s="323"/>
      <c r="S155" s="323"/>
      <c r="T155" s="324"/>
      <c r="U155" s="37" t="s">
        <v>64</v>
      </c>
      <c r="V155" s="317">
        <f>IFERROR(SUM(V145:V153),"0")</f>
        <v>2.1</v>
      </c>
      <c r="W155" s="317">
        <f>IFERROR(SUM(W145:W153),"0")</f>
        <v>2.1</v>
      </c>
      <c r="X155" s="37"/>
      <c r="Y155" s="318"/>
      <c r="Z155" s="318"/>
    </row>
    <row r="156" spans="1:53" ht="16.5" hidden="1" customHeight="1" x14ac:dyDescent="0.25">
      <c r="A156" s="346" t="s">
        <v>274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10"/>
      <c r="Z156" s="310"/>
    </row>
    <row r="157" spans="1:53" ht="14.25" hidden="1" customHeight="1" x14ac:dyDescent="0.25">
      <c r="A157" s="330" t="s">
        <v>102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29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8"/>
      <c r="P158" s="328"/>
      <c r="Q158" s="328"/>
      <c r="R158" s="329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29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8"/>
      <c r="P159" s="328"/>
      <c r="Q159" s="328"/>
      <c r="R159" s="329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1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1"/>
      <c r="N160" s="322" t="s">
        <v>65</v>
      </c>
      <c r="O160" s="323"/>
      <c r="P160" s="323"/>
      <c r="Q160" s="323"/>
      <c r="R160" s="323"/>
      <c r="S160" s="323"/>
      <c r="T160" s="324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1"/>
      <c r="N161" s="322" t="s">
        <v>65</v>
      </c>
      <c r="O161" s="323"/>
      <c r="P161" s="323"/>
      <c r="Q161" s="323"/>
      <c r="R161" s="323"/>
      <c r="S161" s="323"/>
      <c r="T161" s="324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0" t="s">
        <v>94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29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0" t="s">
        <v>281</v>
      </c>
      <c r="O163" s="328"/>
      <c r="P163" s="328"/>
      <c r="Q163" s="328"/>
      <c r="R163" s="329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29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8"/>
      <c r="P164" s="328"/>
      <c r="Q164" s="328"/>
      <c r="R164" s="329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19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1"/>
      <c r="N165" s="322" t="s">
        <v>65</v>
      </c>
      <c r="O165" s="323"/>
      <c r="P165" s="323"/>
      <c r="Q165" s="323"/>
      <c r="R165" s="323"/>
      <c r="S165" s="323"/>
      <c r="T165" s="324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20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1"/>
      <c r="N166" s="322" t="s">
        <v>65</v>
      </c>
      <c r="O166" s="323"/>
      <c r="P166" s="323"/>
      <c r="Q166" s="323"/>
      <c r="R166" s="323"/>
      <c r="S166" s="323"/>
      <c r="T166" s="324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0" t="s">
        <v>59</v>
      </c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29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8"/>
      <c r="P168" s="328"/>
      <c r="Q168" s="328"/>
      <c r="R168" s="329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29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8"/>
      <c r="P169" s="328"/>
      <c r="Q169" s="328"/>
      <c r="R169" s="329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29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8"/>
      <c r="P170" s="328"/>
      <c r="Q170" s="328"/>
      <c r="R170" s="329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29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8"/>
      <c r="P171" s="328"/>
      <c r="Q171" s="328"/>
      <c r="R171" s="329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19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1"/>
      <c r="N172" s="322" t="s">
        <v>65</v>
      </c>
      <c r="O172" s="323"/>
      <c r="P172" s="323"/>
      <c r="Q172" s="323"/>
      <c r="R172" s="323"/>
      <c r="S172" s="323"/>
      <c r="T172" s="324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20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1"/>
      <c r="N173" s="322" t="s">
        <v>65</v>
      </c>
      <c r="O173" s="323"/>
      <c r="P173" s="323"/>
      <c r="Q173" s="323"/>
      <c r="R173" s="323"/>
      <c r="S173" s="323"/>
      <c r="T173" s="324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0" t="s">
        <v>67</v>
      </c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29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8"/>
      <c r="P175" s="328"/>
      <c r="Q175" s="328"/>
      <c r="R175" s="329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29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77" t="s">
        <v>296</v>
      </c>
      <c r="O176" s="328"/>
      <c r="P176" s="328"/>
      <c r="Q176" s="328"/>
      <c r="R176" s="329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29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8"/>
      <c r="P177" s="328"/>
      <c r="Q177" s="328"/>
      <c r="R177" s="329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29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57" t="s">
        <v>301</v>
      </c>
      <c r="O178" s="328"/>
      <c r="P178" s="328"/>
      <c r="Q178" s="328"/>
      <c r="R178" s="329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29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8"/>
      <c r="P179" s="328"/>
      <c r="Q179" s="328"/>
      <c r="R179" s="329"/>
      <c r="S179" s="34"/>
      <c r="T179" s="34"/>
      <c r="U179" s="35" t="s">
        <v>64</v>
      </c>
      <c r="V179" s="315">
        <v>16</v>
      </c>
      <c r="W179" s="316">
        <f t="shared" si="8"/>
        <v>23.4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29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8"/>
      <c r="P180" s="328"/>
      <c r="Q180" s="328"/>
      <c r="R180" s="329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29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70" t="s">
        <v>308</v>
      </c>
      <c r="O181" s="328"/>
      <c r="P181" s="328"/>
      <c r="Q181" s="328"/>
      <c r="R181" s="329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29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8"/>
      <c r="P182" s="328"/>
      <c r="Q182" s="328"/>
      <c r="R182" s="329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29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8"/>
      <c r="P183" s="328"/>
      <c r="Q183" s="328"/>
      <c r="R183" s="329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29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8"/>
      <c r="P184" s="328"/>
      <c r="Q184" s="328"/>
      <c r="R184" s="329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29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8"/>
      <c r="P185" s="328"/>
      <c r="Q185" s="328"/>
      <c r="R185" s="329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29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3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8"/>
      <c r="P186" s="328"/>
      <c r="Q186" s="328"/>
      <c r="R186" s="329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29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8"/>
      <c r="P187" s="328"/>
      <c r="Q187" s="328"/>
      <c r="R187" s="329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29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8"/>
      <c r="P188" s="328"/>
      <c r="Q188" s="328"/>
      <c r="R188" s="329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29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8"/>
      <c r="P189" s="328"/>
      <c r="Q189" s="328"/>
      <c r="R189" s="329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29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8"/>
      <c r="P190" s="328"/>
      <c r="Q190" s="328"/>
      <c r="R190" s="329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29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8"/>
      <c r="P191" s="328"/>
      <c r="Q191" s="328"/>
      <c r="R191" s="329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19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22" t="s">
        <v>65</v>
      </c>
      <c r="O192" s="323"/>
      <c r="P192" s="323"/>
      <c r="Q192" s="323"/>
      <c r="R192" s="323"/>
      <c r="S192" s="323"/>
      <c r="T192" s="324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2.0512820512820515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6.5250000000000002E-2</v>
      </c>
      <c r="Y192" s="318"/>
      <c r="Z192" s="318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1"/>
      <c r="N193" s="322" t="s">
        <v>65</v>
      </c>
      <c r="O193" s="323"/>
      <c r="P193" s="323"/>
      <c r="Q193" s="323"/>
      <c r="R193" s="323"/>
      <c r="S193" s="323"/>
      <c r="T193" s="324"/>
      <c r="U193" s="37" t="s">
        <v>64</v>
      </c>
      <c r="V193" s="317">
        <f>IFERROR(SUM(V175:V191),"0")</f>
        <v>16</v>
      </c>
      <c r="W193" s="317">
        <f>IFERROR(SUM(W175:W191),"0")</f>
        <v>23.4</v>
      </c>
      <c r="X193" s="37"/>
      <c r="Y193" s="318"/>
      <c r="Z193" s="318"/>
    </row>
    <row r="194" spans="1:53" ht="14.25" hidden="1" customHeight="1" x14ac:dyDescent="0.25">
      <c r="A194" s="330" t="s">
        <v>224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29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8"/>
      <c r="P195" s="328"/>
      <c r="Q195" s="328"/>
      <c r="R195" s="329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29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29" t="s">
        <v>335</v>
      </c>
      <c r="O196" s="328"/>
      <c r="P196" s="328"/>
      <c r="Q196" s="328"/>
      <c r="R196" s="329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29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8"/>
      <c r="P197" s="328"/>
      <c r="Q197" s="328"/>
      <c r="R197" s="329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29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3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8"/>
      <c r="P198" s="328"/>
      <c r="Q198" s="328"/>
      <c r="R198" s="329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19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1"/>
      <c r="N199" s="322" t="s">
        <v>65</v>
      </c>
      <c r="O199" s="323"/>
      <c r="P199" s="323"/>
      <c r="Q199" s="323"/>
      <c r="R199" s="323"/>
      <c r="S199" s="323"/>
      <c r="T199" s="324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20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1"/>
      <c r="N200" s="322" t="s">
        <v>65</v>
      </c>
      <c r="O200" s="323"/>
      <c r="P200" s="323"/>
      <c r="Q200" s="323"/>
      <c r="R200" s="323"/>
      <c r="S200" s="323"/>
      <c r="T200" s="324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46" t="s">
        <v>340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10"/>
      <c r="Z201" s="310"/>
    </row>
    <row r="202" spans="1:53" ht="14.25" hidden="1" customHeight="1" x14ac:dyDescent="0.25">
      <c r="A202" s="330" t="s">
        <v>59</v>
      </c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29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8"/>
      <c r="P203" s="328"/>
      <c r="Q203" s="328"/>
      <c r="R203" s="329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19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0"/>
      <c r="M204" s="321"/>
      <c r="N204" s="322" t="s">
        <v>65</v>
      </c>
      <c r="O204" s="323"/>
      <c r="P204" s="323"/>
      <c r="Q204" s="323"/>
      <c r="R204" s="323"/>
      <c r="S204" s="323"/>
      <c r="T204" s="324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0"/>
      <c r="M205" s="321"/>
      <c r="N205" s="322" t="s">
        <v>65</v>
      </c>
      <c r="O205" s="323"/>
      <c r="P205" s="323"/>
      <c r="Q205" s="323"/>
      <c r="R205" s="323"/>
      <c r="S205" s="323"/>
      <c r="T205" s="324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46" t="s">
        <v>343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10"/>
      <c r="Z206" s="310"/>
    </row>
    <row r="207" spans="1:53" ht="14.25" hidden="1" customHeight="1" x14ac:dyDescent="0.25">
      <c r="A207" s="330" t="s">
        <v>102</v>
      </c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29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8"/>
      <c r="P208" s="328"/>
      <c r="Q208" s="328"/>
      <c r="R208" s="329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29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8"/>
      <c r="P209" s="328"/>
      <c r="Q209" s="328"/>
      <c r="R209" s="329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29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8"/>
      <c r="P210" s="328"/>
      <c r="Q210" s="328"/>
      <c r="R210" s="329"/>
      <c r="S210" s="34"/>
      <c r="T210" s="34"/>
      <c r="U210" s="35" t="s">
        <v>64</v>
      </c>
      <c r="V210" s="315">
        <v>58.8</v>
      </c>
      <c r="W210" s="316">
        <f t="shared" si="10"/>
        <v>64.800000000000011</v>
      </c>
      <c r="X210" s="36">
        <f>IFERROR(IF(W210=0,"",ROUNDUP(W210/H210,0)*0.02175),"")</f>
        <v>0.1305</v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29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8"/>
      <c r="P211" s="328"/>
      <c r="Q211" s="328"/>
      <c r="R211" s="329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6">
        <v>4607091387322</v>
      </c>
      <c r="E212" s="329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8"/>
      <c r="P212" s="328"/>
      <c r="Q212" s="328"/>
      <c r="R212" s="329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6">
        <v>4607091387322</v>
      </c>
      <c r="E213" s="329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8"/>
      <c r="P213" s="328"/>
      <c r="Q213" s="328"/>
      <c r="R213" s="329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29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8"/>
      <c r="P214" s="328"/>
      <c r="Q214" s="328"/>
      <c r="R214" s="329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29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8"/>
      <c r="P215" s="328"/>
      <c r="Q215" s="328"/>
      <c r="R215" s="329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29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8"/>
      <c r="P216" s="328"/>
      <c r="Q216" s="328"/>
      <c r="R216" s="329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29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8"/>
      <c r="P217" s="328"/>
      <c r="Q217" s="328"/>
      <c r="R217" s="329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29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8"/>
      <c r="P218" s="328"/>
      <c r="Q218" s="328"/>
      <c r="R218" s="329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29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8"/>
      <c r="P219" s="328"/>
      <c r="Q219" s="328"/>
      <c r="R219" s="329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29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4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8"/>
      <c r="P220" s="328"/>
      <c r="Q220" s="328"/>
      <c r="R220" s="329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29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8"/>
      <c r="P221" s="328"/>
      <c r="Q221" s="328"/>
      <c r="R221" s="329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29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4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8"/>
      <c r="P222" s="328"/>
      <c r="Q222" s="328"/>
      <c r="R222" s="329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1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1"/>
      <c r="N223" s="322" t="s">
        <v>65</v>
      </c>
      <c r="O223" s="323"/>
      <c r="P223" s="323"/>
      <c r="Q223" s="323"/>
      <c r="R223" s="323"/>
      <c r="S223" s="323"/>
      <c r="T223" s="324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5.4444444444444438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6.0000000000000009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318"/>
      <c r="Z223" s="318"/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22" t="s">
        <v>65</v>
      </c>
      <c r="O224" s="323"/>
      <c r="P224" s="323"/>
      <c r="Q224" s="323"/>
      <c r="R224" s="323"/>
      <c r="S224" s="323"/>
      <c r="T224" s="324"/>
      <c r="U224" s="37" t="s">
        <v>64</v>
      </c>
      <c r="V224" s="317">
        <f>IFERROR(SUM(V208:V222),"0")</f>
        <v>58.8</v>
      </c>
      <c r="W224" s="317">
        <f>IFERROR(SUM(W208:W222),"0")</f>
        <v>64.800000000000011</v>
      </c>
      <c r="X224" s="37"/>
      <c r="Y224" s="318"/>
      <c r="Z224" s="318"/>
    </row>
    <row r="225" spans="1:53" ht="14.25" hidden="1" customHeight="1" x14ac:dyDescent="0.25">
      <c r="A225" s="330" t="s">
        <v>94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29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8"/>
      <c r="P226" s="328"/>
      <c r="Q226" s="328"/>
      <c r="R226" s="329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19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1"/>
      <c r="N227" s="322" t="s">
        <v>65</v>
      </c>
      <c r="O227" s="323"/>
      <c r="P227" s="323"/>
      <c r="Q227" s="323"/>
      <c r="R227" s="323"/>
      <c r="S227" s="323"/>
      <c r="T227" s="324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20"/>
      <c r="M228" s="321"/>
      <c r="N228" s="322" t="s">
        <v>65</v>
      </c>
      <c r="O228" s="323"/>
      <c r="P228" s="323"/>
      <c r="Q228" s="323"/>
      <c r="R228" s="323"/>
      <c r="S228" s="323"/>
      <c r="T228" s="324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0" t="s">
        <v>59</v>
      </c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29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8"/>
      <c r="P230" s="328"/>
      <c r="Q230" s="328"/>
      <c r="R230" s="329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29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8"/>
      <c r="P231" s="328"/>
      <c r="Q231" s="328"/>
      <c r="R231" s="329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29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8"/>
      <c r="P232" s="328"/>
      <c r="Q232" s="328"/>
      <c r="R232" s="329"/>
      <c r="S232" s="34"/>
      <c r="T232" s="34"/>
      <c r="U232" s="35" t="s">
        <v>64</v>
      </c>
      <c r="V232" s="315">
        <v>6.3</v>
      </c>
      <c r="W232" s="316">
        <f>IFERROR(IF(V232="",0,CEILING((V232/$H232),1)*$H232),"")</f>
        <v>6.3000000000000007</v>
      </c>
      <c r="X232" s="36">
        <f>IFERROR(IF(W232=0,"",ROUNDUP(W232/H232,0)*0.00502),"")</f>
        <v>1.506E-2</v>
      </c>
      <c r="Y232" s="56"/>
      <c r="Z232" s="57"/>
      <c r="AD232" s="58"/>
      <c r="BA232" s="189" t="s">
        <v>1</v>
      </c>
    </row>
    <row r="233" spans="1:53" x14ac:dyDescent="0.2">
      <c r="A233" s="319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1"/>
      <c r="N233" s="322" t="s">
        <v>65</v>
      </c>
      <c r="O233" s="323"/>
      <c r="P233" s="323"/>
      <c r="Q233" s="323"/>
      <c r="R233" s="323"/>
      <c r="S233" s="323"/>
      <c r="T233" s="324"/>
      <c r="U233" s="37" t="s">
        <v>66</v>
      </c>
      <c r="V233" s="317">
        <f>IFERROR(V230/H230,"0")+IFERROR(V231/H231,"0")+IFERROR(V232/H232,"0")</f>
        <v>3</v>
      </c>
      <c r="W233" s="317">
        <f>IFERROR(W230/H230,"0")+IFERROR(W231/H231,"0")+IFERROR(W232/H232,"0")</f>
        <v>3</v>
      </c>
      <c r="X233" s="317">
        <f>IFERROR(IF(X230="",0,X230),"0")+IFERROR(IF(X231="",0,X231),"0")+IFERROR(IF(X232="",0,X232),"0")</f>
        <v>1.506E-2</v>
      </c>
      <c r="Y233" s="318"/>
      <c r="Z233" s="318"/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1"/>
      <c r="N234" s="322" t="s">
        <v>65</v>
      </c>
      <c r="O234" s="323"/>
      <c r="P234" s="323"/>
      <c r="Q234" s="323"/>
      <c r="R234" s="323"/>
      <c r="S234" s="323"/>
      <c r="T234" s="324"/>
      <c r="U234" s="37" t="s">
        <v>64</v>
      </c>
      <c r="V234" s="317">
        <f>IFERROR(SUM(V230:V232),"0")</f>
        <v>6.3</v>
      </c>
      <c r="W234" s="317">
        <f>IFERROR(SUM(W230:W232),"0")</f>
        <v>6.3000000000000007</v>
      </c>
      <c r="X234" s="37"/>
      <c r="Y234" s="318"/>
      <c r="Z234" s="318"/>
    </row>
    <row r="235" spans="1:53" ht="14.25" hidden="1" customHeight="1" x14ac:dyDescent="0.25">
      <c r="A235" s="330" t="s">
        <v>67</v>
      </c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29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8"/>
      <c r="P236" s="328"/>
      <c r="Q236" s="328"/>
      <c r="R236" s="329"/>
      <c r="S236" s="34"/>
      <c r="T236" s="34"/>
      <c r="U236" s="35" t="s">
        <v>64</v>
      </c>
      <c r="V236" s="315">
        <v>440</v>
      </c>
      <c r="W236" s="316">
        <f t="shared" ref="W236:W244" si="12">IFERROR(IF(V236="",0,CEILING((V236/$H236),1)*$H236),"")</f>
        <v>445.5</v>
      </c>
      <c r="X236" s="36">
        <f>IFERROR(IF(W236=0,"",ROUNDUP(W236/H236,0)*0.02175),"")</f>
        <v>1.1962499999999998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29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8"/>
      <c r="P237" s="328"/>
      <c r="Q237" s="328"/>
      <c r="R237" s="329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29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8"/>
      <c r="P238" s="328"/>
      <c r="Q238" s="328"/>
      <c r="R238" s="329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29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601" t="s">
        <v>388</v>
      </c>
      <c r="O239" s="328"/>
      <c r="P239" s="328"/>
      <c r="Q239" s="328"/>
      <c r="R239" s="329"/>
      <c r="S239" s="34"/>
      <c r="T239" s="34"/>
      <c r="U239" s="35" t="s">
        <v>64</v>
      </c>
      <c r="V239" s="315">
        <v>10.5</v>
      </c>
      <c r="W239" s="316">
        <f t="shared" si="12"/>
        <v>10.5</v>
      </c>
      <c r="X239" s="36">
        <f>IFERROR(IF(W239=0,"",ROUNDUP(W239/H239,0)*0.00753),"")</f>
        <v>3.7650000000000003E-2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29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8"/>
      <c r="P240" s="328"/>
      <c r="Q240" s="328"/>
      <c r="R240" s="329"/>
      <c r="S240" s="34"/>
      <c r="T240" s="34"/>
      <c r="U240" s="35" t="s">
        <v>64</v>
      </c>
      <c r="V240" s="315">
        <v>10.5</v>
      </c>
      <c r="W240" s="316">
        <f t="shared" si="12"/>
        <v>10.5</v>
      </c>
      <c r="X240" s="36">
        <f>IFERROR(IF(W240=0,"",ROUNDUP(W240/H240,0)*0.00753),"")</f>
        <v>3.7650000000000003E-2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29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8"/>
      <c r="P241" s="328"/>
      <c r="Q241" s="328"/>
      <c r="R241" s="329"/>
      <c r="S241" s="34"/>
      <c r="T241" s="34"/>
      <c r="U241" s="35" t="s">
        <v>64</v>
      </c>
      <c r="V241" s="315">
        <v>25.2</v>
      </c>
      <c r="W241" s="316">
        <f t="shared" si="12"/>
        <v>25.2</v>
      </c>
      <c r="X241" s="36">
        <f>IFERROR(IF(W241=0,"",ROUNDUP(W241/H241,0)*0.00937),"")</f>
        <v>6.5589999999999996E-2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29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8"/>
      <c r="P242" s="328"/>
      <c r="Q242" s="328"/>
      <c r="R242" s="329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29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8"/>
      <c r="P243" s="328"/>
      <c r="Q243" s="328"/>
      <c r="R243" s="329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29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8"/>
      <c r="P244" s="328"/>
      <c r="Q244" s="328"/>
      <c r="R244" s="329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19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1"/>
      <c r="N245" s="322" t="s">
        <v>65</v>
      </c>
      <c r="O245" s="323"/>
      <c r="P245" s="323"/>
      <c r="Q245" s="323"/>
      <c r="R245" s="323"/>
      <c r="S245" s="323"/>
      <c r="T245" s="324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71.320987654320987</v>
      </c>
      <c r="W245" s="317">
        <f>IFERROR(W236/H236,"0")+IFERROR(W237/H237,"0")+IFERROR(W238/H238,"0")+IFERROR(W239/H239,"0")+IFERROR(W240/H240,"0")+IFERROR(W241/H241,"0")+IFERROR(W242/H242,"0")+IFERROR(W243/H243,"0")+IFERROR(W244/H244,"0")</f>
        <v>72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1.3371399999999998</v>
      </c>
      <c r="Y245" s="318"/>
      <c r="Z245" s="318"/>
    </row>
    <row r="246" spans="1:53" x14ac:dyDescent="0.2">
      <c r="A246" s="320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1"/>
      <c r="N246" s="322" t="s">
        <v>65</v>
      </c>
      <c r="O246" s="323"/>
      <c r="P246" s="323"/>
      <c r="Q246" s="323"/>
      <c r="R246" s="323"/>
      <c r="S246" s="323"/>
      <c r="T246" s="324"/>
      <c r="U246" s="37" t="s">
        <v>64</v>
      </c>
      <c r="V246" s="317">
        <f>IFERROR(SUM(V236:V244),"0")</f>
        <v>486.2</v>
      </c>
      <c r="W246" s="317">
        <f>IFERROR(SUM(W236:W244),"0")</f>
        <v>491.7</v>
      </c>
      <c r="X246" s="37"/>
      <c r="Y246" s="318"/>
      <c r="Z246" s="318"/>
    </row>
    <row r="247" spans="1:53" ht="14.25" hidden="1" customHeight="1" x14ac:dyDescent="0.25">
      <c r="A247" s="330" t="s">
        <v>224</v>
      </c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29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8"/>
      <c r="P248" s="328"/>
      <c r="Q248" s="328"/>
      <c r="R248" s="329"/>
      <c r="S248" s="34"/>
      <c r="T248" s="34"/>
      <c r="U248" s="35" t="s">
        <v>64</v>
      </c>
      <c r="V248" s="315">
        <v>32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29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8"/>
      <c r="P249" s="328"/>
      <c r="Q249" s="328"/>
      <c r="R249" s="329"/>
      <c r="S249" s="34"/>
      <c r="T249" s="34"/>
      <c r="U249" s="35" t="s">
        <v>64</v>
      </c>
      <c r="V249" s="315">
        <v>40</v>
      </c>
      <c r="W249" s="316">
        <f>IFERROR(IF(V249="",0,CEILING((V249/$H249),1)*$H249),"")</f>
        <v>46.8</v>
      </c>
      <c r="X249" s="36">
        <f>IFERROR(IF(W249=0,"",ROUNDUP(W249/H249,0)*0.02175),"")</f>
        <v>0.1305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29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8"/>
      <c r="P250" s="328"/>
      <c r="Q250" s="328"/>
      <c r="R250" s="329"/>
      <c r="S250" s="34"/>
      <c r="T250" s="34"/>
      <c r="U250" s="35" t="s">
        <v>64</v>
      </c>
      <c r="V250" s="315">
        <v>40</v>
      </c>
      <c r="W250" s="316">
        <f>IFERROR(IF(V250="",0,CEILING((V250/$H250),1)*$H250),"")</f>
        <v>42</v>
      </c>
      <c r="X250" s="36">
        <f>IFERROR(IF(W250=0,"",ROUNDUP(W250/H250,0)*0.02175),"")</f>
        <v>0.10874999999999999</v>
      </c>
      <c r="Y250" s="56"/>
      <c r="Z250" s="57"/>
      <c r="AD250" s="58"/>
      <c r="BA250" s="201" t="s">
        <v>1</v>
      </c>
    </row>
    <row r="251" spans="1:53" x14ac:dyDescent="0.2">
      <c r="A251" s="319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1"/>
      <c r="N251" s="322" t="s">
        <v>65</v>
      </c>
      <c r="O251" s="323"/>
      <c r="P251" s="323"/>
      <c r="Q251" s="323"/>
      <c r="R251" s="323"/>
      <c r="S251" s="323"/>
      <c r="T251" s="324"/>
      <c r="U251" s="37" t="s">
        <v>66</v>
      </c>
      <c r="V251" s="317">
        <f>IFERROR(V248/H248,"0")+IFERROR(V249/H249,"0")+IFERROR(V250/H250,"0")</f>
        <v>13.699633699633701</v>
      </c>
      <c r="W251" s="317">
        <f>IFERROR(W248/H248,"0")+IFERROR(W249/H249,"0")+IFERROR(W250/H250,"0")</f>
        <v>15</v>
      </c>
      <c r="X251" s="317">
        <f>IFERROR(IF(X248="",0,X248),"0")+IFERROR(IF(X249="",0,X249),"0")+IFERROR(IF(X250="",0,X250),"0")</f>
        <v>0.32624999999999998</v>
      </c>
      <c r="Y251" s="318"/>
      <c r="Z251" s="318"/>
    </row>
    <row r="252" spans="1:53" x14ac:dyDescent="0.2">
      <c r="A252" s="320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1"/>
      <c r="N252" s="322" t="s">
        <v>65</v>
      </c>
      <c r="O252" s="323"/>
      <c r="P252" s="323"/>
      <c r="Q252" s="323"/>
      <c r="R252" s="323"/>
      <c r="S252" s="323"/>
      <c r="T252" s="324"/>
      <c r="U252" s="37" t="s">
        <v>64</v>
      </c>
      <c r="V252" s="317">
        <f>IFERROR(SUM(V248:V250),"0")</f>
        <v>112</v>
      </c>
      <c r="W252" s="317">
        <f>IFERROR(SUM(W248:W250),"0")</f>
        <v>122.4</v>
      </c>
      <c r="X252" s="37"/>
      <c r="Y252" s="318"/>
      <c r="Z252" s="318"/>
    </row>
    <row r="253" spans="1:53" ht="14.25" hidden="1" customHeight="1" x14ac:dyDescent="0.25">
      <c r="A253" s="330" t="s">
        <v>80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29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38" t="s">
        <v>408</v>
      </c>
      <c r="O254" s="328"/>
      <c r="P254" s="328"/>
      <c r="Q254" s="328"/>
      <c r="R254" s="329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29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46" t="s">
        <v>411</v>
      </c>
      <c r="O255" s="328"/>
      <c r="P255" s="328"/>
      <c r="Q255" s="328"/>
      <c r="R255" s="329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29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8"/>
      <c r="P256" s="328"/>
      <c r="Q256" s="328"/>
      <c r="R256" s="329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19"/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1"/>
      <c r="N257" s="322" t="s">
        <v>65</v>
      </c>
      <c r="O257" s="323"/>
      <c r="P257" s="323"/>
      <c r="Q257" s="323"/>
      <c r="R257" s="323"/>
      <c r="S257" s="323"/>
      <c r="T257" s="324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20"/>
      <c r="B258" s="320"/>
      <c r="C258" s="320"/>
      <c r="D258" s="320"/>
      <c r="E258" s="320"/>
      <c r="F258" s="320"/>
      <c r="G258" s="320"/>
      <c r="H258" s="320"/>
      <c r="I258" s="320"/>
      <c r="J258" s="320"/>
      <c r="K258" s="320"/>
      <c r="L258" s="320"/>
      <c r="M258" s="321"/>
      <c r="N258" s="322" t="s">
        <v>65</v>
      </c>
      <c r="O258" s="323"/>
      <c r="P258" s="323"/>
      <c r="Q258" s="323"/>
      <c r="R258" s="323"/>
      <c r="S258" s="323"/>
      <c r="T258" s="324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0" t="s">
        <v>414</v>
      </c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29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8"/>
      <c r="P260" s="328"/>
      <c r="Q260" s="328"/>
      <c r="R260" s="329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29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8"/>
      <c r="P261" s="328"/>
      <c r="Q261" s="328"/>
      <c r="R261" s="329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29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8"/>
      <c r="P262" s="328"/>
      <c r="Q262" s="328"/>
      <c r="R262" s="329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1"/>
      <c r="N263" s="322" t="s">
        <v>65</v>
      </c>
      <c r="O263" s="323"/>
      <c r="P263" s="323"/>
      <c r="Q263" s="323"/>
      <c r="R263" s="323"/>
      <c r="S263" s="323"/>
      <c r="T263" s="324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1"/>
      <c r="N264" s="322" t="s">
        <v>65</v>
      </c>
      <c r="O264" s="323"/>
      <c r="P264" s="323"/>
      <c r="Q264" s="323"/>
      <c r="R264" s="323"/>
      <c r="S264" s="323"/>
      <c r="T264" s="324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46" t="s">
        <v>423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10"/>
      <c r="Z265" s="310"/>
    </row>
    <row r="266" spans="1:53" ht="14.25" hidden="1" customHeight="1" x14ac:dyDescent="0.25">
      <c r="A266" s="330" t="s">
        <v>102</v>
      </c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29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8"/>
      <c r="P267" s="328"/>
      <c r="Q267" s="328"/>
      <c r="R267" s="329"/>
      <c r="S267" s="34"/>
      <c r="T267" s="34"/>
      <c r="U267" s="35" t="s">
        <v>64</v>
      </c>
      <c r="V267" s="315">
        <v>32.4</v>
      </c>
      <c r="W267" s="316">
        <f t="shared" ref="W267:W273" si="13">IFERROR(IF(V267="",0,CEILING((V267/$H267),1)*$H267),"")</f>
        <v>32.400000000000006</v>
      </c>
      <c r="X267" s="36">
        <f>IFERROR(IF(W267=0,"",ROUNDUP(W267/H267,0)*0.02175),"")</f>
        <v>6.5250000000000002E-2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29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8"/>
      <c r="P268" s="328"/>
      <c r="Q268" s="328"/>
      <c r="R268" s="329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29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8"/>
      <c r="P269" s="328"/>
      <c r="Q269" s="328"/>
      <c r="R269" s="329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29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35" t="s">
        <v>430</v>
      </c>
      <c r="O270" s="328"/>
      <c r="P270" s="328"/>
      <c r="Q270" s="328"/>
      <c r="R270" s="329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29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8"/>
      <c r="P271" s="328"/>
      <c r="Q271" s="328"/>
      <c r="R271" s="329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29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8"/>
      <c r="P272" s="328"/>
      <c r="Q272" s="328"/>
      <c r="R272" s="329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29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8"/>
      <c r="P273" s="328"/>
      <c r="Q273" s="328"/>
      <c r="R273" s="329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19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1"/>
      <c r="N274" s="322" t="s">
        <v>65</v>
      </c>
      <c r="O274" s="323"/>
      <c r="P274" s="323"/>
      <c r="Q274" s="323"/>
      <c r="R274" s="323"/>
      <c r="S274" s="323"/>
      <c r="T274" s="324"/>
      <c r="U274" s="37" t="s">
        <v>66</v>
      </c>
      <c r="V274" s="317">
        <f>IFERROR(V267/H267,"0")+IFERROR(V268/H268,"0")+IFERROR(V269/H269,"0")+IFERROR(V270/H270,"0")+IFERROR(V271/H271,"0")+IFERROR(V272/H272,"0")+IFERROR(V273/H273,"0")</f>
        <v>2.9999999999999996</v>
      </c>
      <c r="W274" s="317">
        <f>IFERROR(W267/H267,"0")+IFERROR(W268/H268,"0")+IFERROR(W269/H269,"0")+IFERROR(W270/H270,"0")+IFERROR(W271/H271,"0")+IFERROR(W272/H272,"0")+IFERROR(W273/H273,"0")</f>
        <v>3.0000000000000004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6.5250000000000002E-2</v>
      </c>
      <c r="Y274" s="318"/>
      <c r="Z274" s="318"/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22" t="s">
        <v>65</v>
      </c>
      <c r="O275" s="323"/>
      <c r="P275" s="323"/>
      <c r="Q275" s="323"/>
      <c r="R275" s="323"/>
      <c r="S275" s="323"/>
      <c r="T275" s="324"/>
      <c r="U275" s="37" t="s">
        <v>64</v>
      </c>
      <c r="V275" s="317">
        <f>IFERROR(SUM(V267:V273),"0")</f>
        <v>32.4</v>
      </c>
      <c r="W275" s="317">
        <f>IFERROR(SUM(W267:W273),"0")</f>
        <v>32.400000000000006</v>
      </c>
      <c r="X275" s="37"/>
      <c r="Y275" s="318"/>
      <c r="Z275" s="318"/>
    </row>
    <row r="276" spans="1:53" ht="14.25" hidden="1" customHeight="1" x14ac:dyDescent="0.25">
      <c r="A276" s="330" t="s">
        <v>59</v>
      </c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29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8"/>
      <c r="P277" s="328"/>
      <c r="Q277" s="328"/>
      <c r="R277" s="329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29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5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8"/>
      <c r="P278" s="328"/>
      <c r="Q278" s="328"/>
      <c r="R278" s="329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22" t="s">
        <v>65</v>
      </c>
      <c r="O279" s="323"/>
      <c r="P279" s="323"/>
      <c r="Q279" s="323"/>
      <c r="R279" s="323"/>
      <c r="S279" s="323"/>
      <c r="T279" s="324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22" t="s">
        <v>65</v>
      </c>
      <c r="O280" s="323"/>
      <c r="P280" s="323"/>
      <c r="Q280" s="323"/>
      <c r="R280" s="323"/>
      <c r="S280" s="323"/>
      <c r="T280" s="324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6" t="s">
        <v>441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10"/>
      <c r="Z281" s="310"/>
    </row>
    <row r="282" spans="1:53" ht="14.25" hidden="1" customHeight="1" x14ac:dyDescent="0.25">
      <c r="A282" s="330" t="s">
        <v>59</v>
      </c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29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8"/>
      <c r="P283" s="328"/>
      <c r="Q283" s="328"/>
      <c r="R283" s="329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19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22" t="s">
        <v>65</v>
      </c>
      <c r="O284" s="323"/>
      <c r="P284" s="323"/>
      <c r="Q284" s="323"/>
      <c r="R284" s="323"/>
      <c r="S284" s="323"/>
      <c r="T284" s="324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1"/>
      <c r="N285" s="322" t="s">
        <v>65</v>
      </c>
      <c r="O285" s="323"/>
      <c r="P285" s="323"/>
      <c r="Q285" s="323"/>
      <c r="R285" s="323"/>
      <c r="S285" s="323"/>
      <c r="T285" s="324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0" t="s">
        <v>67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29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8"/>
      <c r="P287" s="328"/>
      <c r="Q287" s="328"/>
      <c r="R287" s="329"/>
      <c r="S287" s="34"/>
      <c r="T287" s="34"/>
      <c r="U287" s="35" t="s">
        <v>64</v>
      </c>
      <c r="V287" s="315">
        <v>24</v>
      </c>
      <c r="W287" s="316">
        <f>IFERROR(IF(V287="",0,CEILING((V287/$H287),1)*$H287),"")</f>
        <v>24.299999999999997</v>
      </c>
      <c r="X287" s="36">
        <f>IFERROR(IF(W287=0,"",ROUNDUP(W287/H287,0)*0.02175),"")</f>
        <v>6.5250000000000002E-2</v>
      </c>
      <c r="Y287" s="56"/>
      <c r="Z287" s="57"/>
      <c r="AD287" s="58"/>
      <c r="BA287" s="218" t="s">
        <v>1</v>
      </c>
    </row>
    <row r="288" spans="1:53" x14ac:dyDescent="0.2">
      <c r="A288" s="319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22" t="s">
        <v>65</v>
      </c>
      <c r="O288" s="323"/>
      <c r="P288" s="323"/>
      <c r="Q288" s="323"/>
      <c r="R288" s="323"/>
      <c r="S288" s="323"/>
      <c r="T288" s="324"/>
      <c r="U288" s="37" t="s">
        <v>66</v>
      </c>
      <c r="V288" s="317">
        <f>IFERROR(V287/H287,"0")</f>
        <v>2.9629629629629632</v>
      </c>
      <c r="W288" s="317">
        <f>IFERROR(W287/H287,"0")</f>
        <v>3</v>
      </c>
      <c r="X288" s="317">
        <f>IFERROR(IF(X287="",0,X287),"0")</f>
        <v>6.5250000000000002E-2</v>
      </c>
      <c r="Y288" s="318"/>
      <c r="Z288" s="318"/>
    </row>
    <row r="289" spans="1:5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1"/>
      <c r="N289" s="322" t="s">
        <v>65</v>
      </c>
      <c r="O289" s="323"/>
      <c r="P289" s="323"/>
      <c r="Q289" s="323"/>
      <c r="R289" s="323"/>
      <c r="S289" s="323"/>
      <c r="T289" s="324"/>
      <c r="U289" s="37" t="s">
        <v>64</v>
      </c>
      <c r="V289" s="317">
        <f>IFERROR(SUM(V287:V287),"0")</f>
        <v>24</v>
      </c>
      <c r="W289" s="317">
        <f>IFERROR(SUM(W287:W287),"0")</f>
        <v>24.299999999999997</v>
      </c>
      <c r="X289" s="37"/>
      <c r="Y289" s="318"/>
      <c r="Z289" s="318"/>
    </row>
    <row r="290" spans="1:53" ht="14.25" hidden="1" customHeight="1" x14ac:dyDescent="0.25">
      <c r="A290" s="330" t="s">
        <v>224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29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8"/>
      <c r="P291" s="328"/>
      <c r="Q291" s="328"/>
      <c r="R291" s="329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19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0"/>
      <c r="M292" s="321"/>
      <c r="N292" s="322" t="s">
        <v>65</v>
      </c>
      <c r="O292" s="323"/>
      <c r="P292" s="323"/>
      <c r="Q292" s="323"/>
      <c r="R292" s="323"/>
      <c r="S292" s="323"/>
      <c r="T292" s="324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20"/>
      <c r="M293" s="321"/>
      <c r="N293" s="322" t="s">
        <v>65</v>
      </c>
      <c r="O293" s="323"/>
      <c r="P293" s="323"/>
      <c r="Q293" s="323"/>
      <c r="R293" s="323"/>
      <c r="S293" s="323"/>
      <c r="T293" s="324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0" t="s">
        <v>80</v>
      </c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29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8"/>
      <c r="P295" s="328"/>
      <c r="Q295" s="328"/>
      <c r="R295" s="329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19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0"/>
      <c r="M296" s="321"/>
      <c r="N296" s="322" t="s">
        <v>65</v>
      </c>
      <c r="O296" s="323"/>
      <c r="P296" s="323"/>
      <c r="Q296" s="323"/>
      <c r="R296" s="323"/>
      <c r="S296" s="323"/>
      <c r="T296" s="324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0"/>
      <c r="M297" s="321"/>
      <c r="N297" s="322" t="s">
        <v>65</v>
      </c>
      <c r="O297" s="323"/>
      <c r="P297" s="323"/>
      <c r="Q297" s="323"/>
      <c r="R297" s="323"/>
      <c r="S297" s="323"/>
      <c r="T297" s="324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54" t="s">
        <v>450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48"/>
      <c r="Z298" s="48"/>
    </row>
    <row r="299" spans="1:53" ht="16.5" hidden="1" customHeight="1" x14ac:dyDescent="0.25">
      <c r="A299" s="346" t="s">
        <v>451</v>
      </c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10"/>
      <c r="Z299" s="310"/>
    </row>
    <row r="300" spans="1:53" ht="14.25" hidden="1" customHeight="1" x14ac:dyDescent="0.25">
      <c r="A300" s="330" t="s">
        <v>102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29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8"/>
      <c r="P301" s="328"/>
      <c r="Q301" s="328"/>
      <c r="R301" s="329"/>
      <c r="S301" s="34"/>
      <c r="T301" s="34"/>
      <c r="U301" s="35" t="s">
        <v>64</v>
      </c>
      <c r="V301" s="315">
        <v>255</v>
      </c>
      <c r="W301" s="316">
        <f t="shared" ref="W301:W308" si="14">IFERROR(IF(V301="",0,CEILING((V301/$H301),1)*$H301),"")</f>
        <v>255</v>
      </c>
      <c r="X301" s="36">
        <f>IFERROR(IF(W301=0,"",ROUNDUP(W301/H301,0)*0.02175),"")</f>
        <v>0.36974999999999997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29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8"/>
      <c r="P302" s="328"/>
      <c r="Q302" s="328"/>
      <c r="R302" s="329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29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2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8"/>
      <c r="P303" s="328"/>
      <c r="Q303" s="328"/>
      <c r="R303" s="329"/>
      <c r="S303" s="34"/>
      <c r="T303" s="34"/>
      <c r="U303" s="35" t="s">
        <v>64</v>
      </c>
      <c r="V303" s="315">
        <v>30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29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8"/>
      <c r="P304" s="328"/>
      <c r="Q304" s="328"/>
      <c r="R304" s="329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29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8"/>
      <c r="P305" s="328"/>
      <c r="Q305" s="328"/>
      <c r="R305" s="329"/>
      <c r="S305" s="34"/>
      <c r="T305" s="34"/>
      <c r="U305" s="35" t="s">
        <v>64</v>
      </c>
      <c r="V305" s="315">
        <v>105</v>
      </c>
      <c r="W305" s="316">
        <f t="shared" si="14"/>
        <v>105</v>
      </c>
      <c r="X305" s="36">
        <f>IFERROR(IF(W305=0,"",ROUNDUP(W305/H305,0)*0.02175),"")</f>
        <v>0.15225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29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41" t="s">
        <v>461</v>
      </c>
      <c r="O306" s="328"/>
      <c r="P306" s="328"/>
      <c r="Q306" s="328"/>
      <c r="R306" s="329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29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8"/>
      <c r="P307" s="328"/>
      <c r="Q307" s="328"/>
      <c r="R307" s="329"/>
      <c r="S307" s="34"/>
      <c r="T307" s="34"/>
      <c r="U307" s="35" t="s">
        <v>64</v>
      </c>
      <c r="V307" s="315">
        <v>10</v>
      </c>
      <c r="W307" s="316">
        <f t="shared" si="14"/>
        <v>10</v>
      </c>
      <c r="X307" s="36">
        <f>IFERROR(IF(W307=0,"",ROUNDUP(W307/H307,0)*0.00937),"")</f>
        <v>1.874E-2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29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8"/>
      <c r="P308" s="328"/>
      <c r="Q308" s="328"/>
      <c r="R308" s="329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1"/>
      <c r="N309" s="322" t="s">
        <v>65</v>
      </c>
      <c r="O309" s="323"/>
      <c r="P309" s="323"/>
      <c r="Q309" s="323"/>
      <c r="R309" s="323"/>
      <c r="S309" s="323"/>
      <c r="T309" s="324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28</v>
      </c>
      <c r="W309" s="317">
        <f>IFERROR(W301/H301,"0")+IFERROR(W302/H302,"0")+IFERROR(W303/H303,"0")+IFERROR(W304/H304,"0")+IFERROR(W305/H305,"0")+IFERROR(W306/H306,"0")+IFERROR(W307/H307,"0")+IFERROR(W308/H308,"0")</f>
        <v>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0.58423999999999987</v>
      </c>
      <c r="Y309" s="318"/>
      <c r="Z309" s="318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22" t="s">
        <v>65</v>
      </c>
      <c r="O310" s="323"/>
      <c r="P310" s="323"/>
      <c r="Q310" s="323"/>
      <c r="R310" s="323"/>
      <c r="S310" s="323"/>
      <c r="T310" s="324"/>
      <c r="U310" s="37" t="s">
        <v>64</v>
      </c>
      <c r="V310" s="317">
        <f>IFERROR(SUM(V301:V308),"0")</f>
        <v>400</v>
      </c>
      <c r="W310" s="317">
        <f>IFERROR(SUM(W301:W308),"0")</f>
        <v>400</v>
      </c>
      <c r="X310" s="37"/>
      <c r="Y310" s="318"/>
      <c r="Z310" s="318"/>
    </row>
    <row r="311" spans="1:53" ht="14.25" hidden="1" customHeight="1" x14ac:dyDescent="0.25">
      <c r="A311" s="330" t="s">
        <v>94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29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8"/>
      <c r="P312" s="328"/>
      <c r="Q312" s="328"/>
      <c r="R312" s="329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29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2" t="s">
        <v>470</v>
      </c>
      <c r="O313" s="328"/>
      <c r="P313" s="328"/>
      <c r="Q313" s="328"/>
      <c r="R313" s="329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29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8"/>
      <c r="P314" s="328"/>
      <c r="Q314" s="328"/>
      <c r="R314" s="329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22" t="s">
        <v>65</v>
      </c>
      <c r="O315" s="323"/>
      <c r="P315" s="323"/>
      <c r="Q315" s="323"/>
      <c r="R315" s="323"/>
      <c r="S315" s="323"/>
      <c r="T315" s="324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22" t="s">
        <v>65</v>
      </c>
      <c r="O316" s="323"/>
      <c r="P316" s="323"/>
      <c r="Q316" s="323"/>
      <c r="R316" s="323"/>
      <c r="S316" s="323"/>
      <c r="T316" s="324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hidden="1" customHeight="1" x14ac:dyDescent="0.25">
      <c r="A317" s="330" t="s">
        <v>67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6">
        <v>4607091384260</v>
      </c>
      <c r="E318" s="329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8"/>
      <c r="P318" s="328"/>
      <c r="Q318" s="328"/>
      <c r="R318" s="329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1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21"/>
      <c r="N319" s="322" t="s">
        <v>65</v>
      </c>
      <c r="O319" s="323"/>
      <c r="P319" s="323"/>
      <c r="Q319" s="323"/>
      <c r="R319" s="323"/>
      <c r="S319" s="323"/>
      <c r="T319" s="324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1"/>
      <c r="N320" s="322" t="s">
        <v>65</v>
      </c>
      <c r="O320" s="323"/>
      <c r="P320" s="323"/>
      <c r="Q320" s="323"/>
      <c r="R320" s="323"/>
      <c r="S320" s="323"/>
      <c r="T320" s="324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0" t="s">
        <v>224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6">
        <v>4607091384673</v>
      </c>
      <c r="E322" s="329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8"/>
      <c r="P322" s="328"/>
      <c r="Q322" s="328"/>
      <c r="R322" s="329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19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22" t="s">
        <v>65</v>
      </c>
      <c r="O323" s="323"/>
      <c r="P323" s="323"/>
      <c r="Q323" s="323"/>
      <c r="R323" s="323"/>
      <c r="S323" s="323"/>
      <c r="T323" s="324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22" t="s">
        <v>65</v>
      </c>
      <c r="O324" s="323"/>
      <c r="P324" s="323"/>
      <c r="Q324" s="323"/>
      <c r="R324" s="323"/>
      <c r="S324" s="323"/>
      <c r="T324" s="324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46" t="s">
        <v>477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10"/>
      <c r="Z325" s="310"/>
    </row>
    <row r="326" spans="1:53" ht="14.25" hidden="1" customHeight="1" x14ac:dyDescent="0.25">
      <c r="A326" s="330" t="s">
        <v>102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6">
        <v>4607091384185</v>
      </c>
      <c r="E327" s="329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3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8"/>
      <c r="P327" s="328"/>
      <c r="Q327" s="328"/>
      <c r="R327" s="329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6">
        <v>4607091384192</v>
      </c>
      <c r="E328" s="329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8"/>
      <c r="P328" s="328"/>
      <c r="Q328" s="328"/>
      <c r="R328" s="329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6">
        <v>4680115881907</v>
      </c>
      <c r="E329" s="329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8"/>
      <c r="P329" s="328"/>
      <c r="Q329" s="328"/>
      <c r="R329" s="329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6">
        <v>4607091384680</v>
      </c>
      <c r="E330" s="329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8"/>
      <c r="P330" s="328"/>
      <c r="Q330" s="328"/>
      <c r="R330" s="329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1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1"/>
      <c r="N331" s="322" t="s">
        <v>65</v>
      </c>
      <c r="O331" s="323"/>
      <c r="P331" s="323"/>
      <c r="Q331" s="323"/>
      <c r="R331" s="323"/>
      <c r="S331" s="323"/>
      <c r="T331" s="324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21"/>
      <c r="N332" s="322" t="s">
        <v>65</v>
      </c>
      <c r="O332" s="323"/>
      <c r="P332" s="323"/>
      <c r="Q332" s="323"/>
      <c r="R332" s="323"/>
      <c r="S332" s="323"/>
      <c r="T332" s="324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0" t="s">
        <v>59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6">
        <v>4607091384802</v>
      </c>
      <c r="E334" s="329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8"/>
      <c r="P334" s="328"/>
      <c r="Q334" s="328"/>
      <c r="R334" s="329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6">
        <v>4607091384826</v>
      </c>
      <c r="E335" s="329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8"/>
      <c r="P335" s="328"/>
      <c r="Q335" s="328"/>
      <c r="R335" s="329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22" t="s">
        <v>65</v>
      </c>
      <c r="O336" s="323"/>
      <c r="P336" s="323"/>
      <c r="Q336" s="323"/>
      <c r="R336" s="323"/>
      <c r="S336" s="323"/>
      <c r="T336" s="324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22" t="s">
        <v>65</v>
      </c>
      <c r="O337" s="323"/>
      <c r="P337" s="323"/>
      <c r="Q337" s="323"/>
      <c r="R337" s="323"/>
      <c r="S337" s="323"/>
      <c r="T337" s="324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0" t="s">
        <v>67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6">
        <v>4607091384246</v>
      </c>
      <c r="E339" s="329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8"/>
      <c r="P339" s="328"/>
      <c r="Q339" s="328"/>
      <c r="R339" s="329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6">
        <v>4680115881976</v>
      </c>
      <c r="E340" s="329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8"/>
      <c r="P340" s="328"/>
      <c r="Q340" s="328"/>
      <c r="R340" s="329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6">
        <v>4607091384253</v>
      </c>
      <c r="E341" s="329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8"/>
      <c r="P341" s="328"/>
      <c r="Q341" s="328"/>
      <c r="R341" s="329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6">
        <v>4680115881969</v>
      </c>
      <c r="E342" s="329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8"/>
      <c r="P342" s="328"/>
      <c r="Q342" s="328"/>
      <c r="R342" s="329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19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1"/>
      <c r="N343" s="322" t="s">
        <v>65</v>
      </c>
      <c r="O343" s="323"/>
      <c r="P343" s="323"/>
      <c r="Q343" s="323"/>
      <c r="R343" s="323"/>
      <c r="S343" s="323"/>
      <c r="T343" s="324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0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1"/>
      <c r="N344" s="322" t="s">
        <v>65</v>
      </c>
      <c r="O344" s="323"/>
      <c r="P344" s="323"/>
      <c r="Q344" s="323"/>
      <c r="R344" s="323"/>
      <c r="S344" s="323"/>
      <c r="T344" s="324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0" t="s">
        <v>224</v>
      </c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6">
        <v>4607091389357</v>
      </c>
      <c r="E346" s="329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8"/>
      <c r="P346" s="328"/>
      <c r="Q346" s="328"/>
      <c r="R346" s="329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22" t="s">
        <v>65</v>
      </c>
      <c r="O347" s="323"/>
      <c r="P347" s="323"/>
      <c r="Q347" s="323"/>
      <c r="R347" s="323"/>
      <c r="S347" s="323"/>
      <c r="T347" s="324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22" t="s">
        <v>65</v>
      </c>
      <c r="O348" s="323"/>
      <c r="P348" s="323"/>
      <c r="Q348" s="323"/>
      <c r="R348" s="323"/>
      <c r="S348" s="323"/>
      <c r="T348" s="324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54" t="s">
        <v>500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48"/>
      <c r="Z349" s="48"/>
    </row>
    <row r="350" spans="1:53" ht="16.5" hidden="1" customHeight="1" x14ac:dyDescent="0.25">
      <c r="A350" s="346" t="s">
        <v>501</v>
      </c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10"/>
      <c r="Z350" s="310"/>
    </row>
    <row r="351" spans="1:53" ht="14.25" hidden="1" customHeight="1" x14ac:dyDescent="0.25">
      <c r="A351" s="330" t="s">
        <v>102</v>
      </c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6">
        <v>4607091389708</v>
      </c>
      <c r="E352" s="329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8"/>
      <c r="P352" s="328"/>
      <c r="Q352" s="328"/>
      <c r="R352" s="329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6">
        <v>4607091389692</v>
      </c>
      <c r="E353" s="329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8"/>
      <c r="P353" s="328"/>
      <c r="Q353" s="328"/>
      <c r="R353" s="329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19"/>
      <c r="B354" s="320"/>
      <c r="C354" s="320"/>
      <c r="D354" s="320"/>
      <c r="E354" s="320"/>
      <c r="F354" s="320"/>
      <c r="G354" s="320"/>
      <c r="H354" s="320"/>
      <c r="I354" s="320"/>
      <c r="J354" s="320"/>
      <c r="K354" s="320"/>
      <c r="L354" s="320"/>
      <c r="M354" s="321"/>
      <c r="N354" s="322" t="s">
        <v>65</v>
      </c>
      <c r="O354" s="323"/>
      <c r="P354" s="323"/>
      <c r="Q354" s="323"/>
      <c r="R354" s="323"/>
      <c r="S354" s="323"/>
      <c r="T354" s="324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0"/>
      <c r="B355" s="320"/>
      <c r="C355" s="320"/>
      <c r="D355" s="320"/>
      <c r="E355" s="320"/>
      <c r="F355" s="320"/>
      <c r="G355" s="320"/>
      <c r="H355" s="320"/>
      <c r="I355" s="320"/>
      <c r="J355" s="320"/>
      <c r="K355" s="320"/>
      <c r="L355" s="320"/>
      <c r="M355" s="321"/>
      <c r="N355" s="322" t="s">
        <v>65</v>
      </c>
      <c r="O355" s="323"/>
      <c r="P355" s="323"/>
      <c r="Q355" s="323"/>
      <c r="R355" s="323"/>
      <c r="S355" s="323"/>
      <c r="T355" s="324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0" t="s">
        <v>59</v>
      </c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11"/>
      <c r="Z356" s="311"/>
    </row>
    <row r="357" spans="1:53" ht="27" hidden="1" customHeight="1" x14ac:dyDescent="0.25">
      <c r="A357" s="54" t="s">
        <v>506</v>
      </c>
      <c r="B357" s="54" t="s">
        <v>507</v>
      </c>
      <c r="C357" s="31">
        <v>4301031177</v>
      </c>
      <c r="D357" s="336">
        <v>4607091389753</v>
      </c>
      <c r="E357" s="329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8"/>
      <c r="P357" s="328"/>
      <c r="Q357" s="328"/>
      <c r="R357" s="329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508</v>
      </c>
      <c r="B358" s="54" t="s">
        <v>509</v>
      </c>
      <c r="C358" s="31">
        <v>4301031174</v>
      </c>
      <c r="D358" s="336">
        <v>4607091389760</v>
      </c>
      <c r="E358" s="329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8"/>
      <c r="P358" s="328"/>
      <c r="Q358" s="328"/>
      <c r="R358" s="329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510</v>
      </c>
      <c r="B359" s="54" t="s">
        <v>511</v>
      </c>
      <c r="C359" s="31">
        <v>4301031175</v>
      </c>
      <c r="D359" s="336">
        <v>4607091389746</v>
      </c>
      <c r="E359" s="329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8"/>
      <c r="P359" s="328"/>
      <c r="Q359" s="328"/>
      <c r="R359" s="329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6">
        <v>4680115882928</v>
      </c>
      <c r="E360" s="329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8"/>
      <c r="P360" s="328"/>
      <c r="Q360" s="328"/>
      <c r="R360" s="329"/>
      <c r="S360" s="34"/>
      <c r="T360" s="34"/>
      <c r="U360" s="35" t="s">
        <v>64</v>
      </c>
      <c r="V360" s="315">
        <v>32.4</v>
      </c>
      <c r="W360" s="316">
        <f t="shared" si="15"/>
        <v>33.6</v>
      </c>
      <c r="X360" s="36">
        <f>IFERROR(IF(W360=0,"",ROUNDUP(W360/H360,0)*0.00753),"")</f>
        <v>0.15060000000000001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6">
        <v>4680115883147</v>
      </c>
      <c r="E361" s="329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8"/>
      <c r="P361" s="328"/>
      <c r="Q361" s="328"/>
      <c r="R361" s="329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6">
        <v>4607091384338</v>
      </c>
      <c r="E362" s="329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8"/>
      <c r="P362" s="328"/>
      <c r="Q362" s="328"/>
      <c r="R362" s="329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6">
        <v>4680115883154</v>
      </c>
      <c r="E363" s="329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8"/>
      <c r="P363" s="328"/>
      <c r="Q363" s="328"/>
      <c r="R363" s="329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6">
        <v>4607091389524</v>
      </c>
      <c r="E364" s="329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8"/>
      <c r="P364" s="328"/>
      <c r="Q364" s="328"/>
      <c r="R364" s="329"/>
      <c r="S364" s="34"/>
      <c r="T364" s="34"/>
      <c r="U364" s="35" t="s">
        <v>64</v>
      </c>
      <c r="V364" s="315">
        <v>4.2</v>
      </c>
      <c r="W364" s="316">
        <f t="shared" si="15"/>
        <v>4.2</v>
      </c>
      <c r="X364" s="36">
        <f t="shared" si="16"/>
        <v>1.004E-2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6">
        <v>4680115883161</v>
      </c>
      <c r="E365" s="329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8"/>
      <c r="P365" s="328"/>
      <c r="Q365" s="328"/>
      <c r="R365" s="329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6">
        <v>4607091384345</v>
      </c>
      <c r="E366" s="329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8"/>
      <c r="P366" s="328"/>
      <c r="Q366" s="328"/>
      <c r="R366" s="329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6">
        <v>4680115883178</v>
      </c>
      <c r="E367" s="329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8"/>
      <c r="P367" s="328"/>
      <c r="Q367" s="328"/>
      <c r="R367" s="329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6">
        <v>4607091389531</v>
      </c>
      <c r="E368" s="329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8"/>
      <c r="P368" s="328"/>
      <c r="Q368" s="328"/>
      <c r="R368" s="329"/>
      <c r="S368" s="34"/>
      <c r="T368" s="34"/>
      <c r="U368" s="35" t="s">
        <v>64</v>
      </c>
      <c r="V368" s="315">
        <v>2.1</v>
      </c>
      <c r="W368" s="316">
        <f t="shared" si="15"/>
        <v>2.1</v>
      </c>
      <c r="X368" s="36">
        <f t="shared" si="16"/>
        <v>5.0200000000000002E-3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6">
        <v>4680115883185</v>
      </c>
      <c r="E369" s="329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39" t="s">
        <v>532</v>
      </c>
      <c r="O369" s="328"/>
      <c r="P369" s="328"/>
      <c r="Q369" s="328"/>
      <c r="R369" s="329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22" t="s">
        <v>65</v>
      </c>
      <c r="O370" s="323"/>
      <c r="P370" s="323"/>
      <c r="Q370" s="323"/>
      <c r="R370" s="323"/>
      <c r="S370" s="323"/>
      <c r="T370" s="324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22.285714285714285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23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0.16566</v>
      </c>
      <c r="Y370" s="318"/>
      <c r="Z370" s="318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22" t="s">
        <v>65</v>
      </c>
      <c r="O371" s="323"/>
      <c r="P371" s="323"/>
      <c r="Q371" s="323"/>
      <c r="R371" s="323"/>
      <c r="S371" s="323"/>
      <c r="T371" s="324"/>
      <c r="U371" s="37" t="s">
        <v>64</v>
      </c>
      <c r="V371" s="317">
        <f>IFERROR(SUM(V357:V369),"0")</f>
        <v>38.700000000000003</v>
      </c>
      <c r="W371" s="317">
        <f>IFERROR(SUM(W357:W369),"0")</f>
        <v>39.900000000000006</v>
      </c>
      <c r="X371" s="37"/>
      <c r="Y371" s="318"/>
      <c r="Z371" s="318"/>
    </row>
    <row r="372" spans="1:53" ht="14.25" hidden="1" customHeight="1" x14ac:dyDescent="0.25">
      <c r="A372" s="330" t="s">
        <v>67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6">
        <v>4607091389685</v>
      </c>
      <c r="E373" s="329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8"/>
      <c r="P373" s="328"/>
      <c r="Q373" s="328"/>
      <c r="R373" s="329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6">
        <v>4607091389654</v>
      </c>
      <c r="E374" s="329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8"/>
      <c r="P374" s="328"/>
      <c r="Q374" s="328"/>
      <c r="R374" s="329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6">
        <v>4607091384352</v>
      </c>
      <c r="E375" s="329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8"/>
      <c r="P375" s="328"/>
      <c r="Q375" s="328"/>
      <c r="R375" s="329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6">
        <v>4607091389661</v>
      </c>
      <c r="E376" s="329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8"/>
      <c r="P376" s="328"/>
      <c r="Q376" s="328"/>
      <c r="R376" s="329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1"/>
      <c r="N377" s="322" t="s">
        <v>65</v>
      </c>
      <c r="O377" s="323"/>
      <c r="P377" s="323"/>
      <c r="Q377" s="323"/>
      <c r="R377" s="323"/>
      <c r="S377" s="323"/>
      <c r="T377" s="324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1"/>
      <c r="N378" s="322" t="s">
        <v>65</v>
      </c>
      <c r="O378" s="323"/>
      <c r="P378" s="323"/>
      <c r="Q378" s="323"/>
      <c r="R378" s="323"/>
      <c r="S378" s="323"/>
      <c r="T378" s="324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0" t="s">
        <v>224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6">
        <v>4680115881648</v>
      </c>
      <c r="E380" s="329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8"/>
      <c r="P380" s="328"/>
      <c r="Q380" s="328"/>
      <c r="R380" s="329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22" t="s">
        <v>65</v>
      </c>
      <c r="O381" s="323"/>
      <c r="P381" s="323"/>
      <c r="Q381" s="323"/>
      <c r="R381" s="323"/>
      <c r="S381" s="323"/>
      <c r="T381" s="324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22" t="s">
        <v>65</v>
      </c>
      <c r="O382" s="323"/>
      <c r="P382" s="323"/>
      <c r="Q382" s="323"/>
      <c r="R382" s="323"/>
      <c r="S382" s="323"/>
      <c r="T382" s="324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0" t="s">
        <v>80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6">
        <v>4680115884335</v>
      </c>
      <c r="E384" s="329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44" t="s">
        <v>547</v>
      </c>
      <c r="O384" s="328"/>
      <c r="P384" s="328"/>
      <c r="Q384" s="328"/>
      <c r="R384" s="329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6">
        <v>4680115884113</v>
      </c>
      <c r="E385" s="329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8"/>
      <c r="P385" s="328"/>
      <c r="Q385" s="328"/>
      <c r="R385" s="329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6">
        <v>4680115884359</v>
      </c>
      <c r="E386" s="329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11" t="s">
        <v>553</v>
      </c>
      <c r="O386" s="328"/>
      <c r="P386" s="328"/>
      <c r="Q386" s="328"/>
      <c r="R386" s="329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29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2" t="s">
        <v>556</v>
      </c>
      <c r="O387" s="328"/>
      <c r="P387" s="328"/>
      <c r="Q387" s="328"/>
      <c r="R387" s="329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19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22" t="s">
        <v>65</v>
      </c>
      <c r="O388" s="323"/>
      <c r="P388" s="323"/>
      <c r="Q388" s="323"/>
      <c r="R388" s="323"/>
      <c r="S388" s="323"/>
      <c r="T388" s="324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1"/>
      <c r="N389" s="322" t="s">
        <v>65</v>
      </c>
      <c r="O389" s="323"/>
      <c r="P389" s="323"/>
      <c r="Q389" s="323"/>
      <c r="R389" s="323"/>
      <c r="S389" s="323"/>
      <c r="T389" s="324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0" t="s">
        <v>89</v>
      </c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6">
        <v>4680115884090</v>
      </c>
      <c r="E391" s="329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401" t="s">
        <v>559</v>
      </c>
      <c r="O391" s="328"/>
      <c r="P391" s="328"/>
      <c r="Q391" s="328"/>
      <c r="R391" s="329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6">
        <v>4680115882997</v>
      </c>
      <c r="E392" s="329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7" t="s">
        <v>562</v>
      </c>
      <c r="O392" s="328"/>
      <c r="P392" s="328"/>
      <c r="Q392" s="328"/>
      <c r="R392" s="329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19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1"/>
      <c r="N393" s="322" t="s">
        <v>65</v>
      </c>
      <c r="O393" s="323"/>
      <c r="P393" s="323"/>
      <c r="Q393" s="323"/>
      <c r="R393" s="323"/>
      <c r="S393" s="323"/>
      <c r="T393" s="324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20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20"/>
      <c r="M394" s="321"/>
      <c r="N394" s="322" t="s">
        <v>65</v>
      </c>
      <c r="O394" s="323"/>
      <c r="P394" s="323"/>
      <c r="Q394" s="323"/>
      <c r="R394" s="323"/>
      <c r="S394" s="323"/>
      <c r="T394" s="324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46" t="s">
        <v>563</v>
      </c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10"/>
      <c r="Z395" s="310"/>
    </row>
    <row r="396" spans="1:53" ht="14.25" hidden="1" customHeight="1" x14ac:dyDescent="0.25">
      <c r="A396" s="330" t="s">
        <v>94</v>
      </c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6">
        <v>4607091389388</v>
      </c>
      <c r="E397" s="329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8"/>
      <c r="P397" s="328"/>
      <c r="Q397" s="328"/>
      <c r="R397" s="329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6">
        <v>4607091389364</v>
      </c>
      <c r="E398" s="329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8"/>
      <c r="P398" s="328"/>
      <c r="Q398" s="328"/>
      <c r="R398" s="329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1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1"/>
      <c r="N399" s="322" t="s">
        <v>65</v>
      </c>
      <c r="O399" s="323"/>
      <c r="P399" s="323"/>
      <c r="Q399" s="323"/>
      <c r="R399" s="323"/>
      <c r="S399" s="323"/>
      <c r="T399" s="324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22" t="s">
        <v>65</v>
      </c>
      <c r="O400" s="323"/>
      <c r="P400" s="323"/>
      <c r="Q400" s="323"/>
      <c r="R400" s="323"/>
      <c r="S400" s="323"/>
      <c r="T400" s="324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0" t="s">
        <v>59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11"/>
      <c r="Z401" s="311"/>
    </row>
    <row r="402" spans="1:53" ht="27" hidden="1" customHeight="1" x14ac:dyDescent="0.25">
      <c r="A402" s="54" t="s">
        <v>568</v>
      </c>
      <c r="B402" s="54" t="s">
        <v>569</v>
      </c>
      <c r="C402" s="31">
        <v>4301031212</v>
      </c>
      <c r="D402" s="336">
        <v>4607091389739</v>
      </c>
      <c r="E402" s="329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3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8"/>
      <c r="P402" s="328"/>
      <c r="Q402" s="328"/>
      <c r="R402" s="329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6">
        <v>4680115883048</v>
      </c>
      <c r="E403" s="329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8"/>
      <c r="P403" s="328"/>
      <c r="Q403" s="328"/>
      <c r="R403" s="329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6">
        <v>4607091389425</v>
      </c>
      <c r="E404" s="329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8"/>
      <c r="P404" s="328"/>
      <c r="Q404" s="328"/>
      <c r="R404" s="329"/>
      <c r="S404" s="34"/>
      <c r="T404" s="34"/>
      <c r="U404" s="35" t="s">
        <v>64</v>
      </c>
      <c r="V404" s="315">
        <v>2.1</v>
      </c>
      <c r="W404" s="316">
        <f t="shared" si="17"/>
        <v>2.1</v>
      </c>
      <c r="X404" s="36">
        <f>IFERROR(IF(W404=0,"",ROUNDUP(W404/H404,0)*0.00502),"")</f>
        <v>5.0200000000000002E-3</v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6">
        <v>4680115882911</v>
      </c>
      <c r="E405" s="329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6" t="s">
        <v>576</v>
      </c>
      <c r="O405" s="328"/>
      <c r="P405" s="328"/>
      <c r="Q405" s="328"/>
      <c r="R405" s="329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6">
        <v>4680115880771</v>
      </c>
      <c r="E406" s="329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8"/>
      <c r="P406" s="328"/>
      <c r="Q406" s="328"/>
      <c r="R406" s="329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6">
        <v>4607091389500</v>
      </c>
      <c r="E407" s="329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8"/>
      <c r="P407" s="328"/>
      <c r="Q407" s="328"/>
      <c r="R407" s="329"/>
      <c r="S407" s="34"/>
      <c r="T407" s="34"/>
      <c r="U407" s="35" t="s">
        <v>64</v>
      </c>
      <c r="V407" s="315">
        <v>2.1</v>
      </c>
      <c r="W407" s="316">
        <f t="shared" si="17"/>
        <v>2.1</v>
      </c>
      <c r="X407" s="36">
        <f>IFERROR(IF(W407=0,"",ROUNDUP(W407/H407,0)*0.00502),"")</f>
        <v>5.0200000000000002E-3</v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6">
        <v>4680115881983</v>
      </c>
      <c r="E408" s="329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8"/>
      <c r="P408" s="328"/>
      <c r="Q408" s="328"/>
      <c r="R408" s="329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22" t="s">
        <v>65</v>
      </c>
      <c r="O409" s="323"/>
      <c r="P409" s="323"/>
      <c r="Q409" s="323"/>
      <c r="R409" s="323"/>
      <c r="S409" s="323"/>
      <c r="T409" s="324"/>
      <c r="U409" s="37" t="s">
        <v>66</v>
      </c>
      <c r="V409" s="317">
        <f>IFERROR(V402/H402,"0")+IFERROR(V403/H403,"0")+IFERROR(V404/H404,"0")+IFERROR(V405/H405,"0")+IFERROR(V406/H406,"0")+IFERROR(V407/H407,"0")+IFERROR(V408/H408,"0")</f>
        <v>2</v>
      </c>
      <c r="W409" s="317">
        <f>IFERROR(W402/H402,"0")+IFERROR(W403/H403,"0")+IFERROR(W404/H404,"0")+IFERROR(W405/H405,"0")+IFERROR(W406/H406,"0")+IFERROR(W407/H407,"0")+IFERROR(W408/H408,"0")</f>
        <v>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1.004E-2</v>
      </c>
      <c r="Y409" s="318"/>
      <c r="Z409" s="318"/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22" t="s">
        <v>65</v>
      </c>
      <c r="O410" s="323"/>
      <c r="P410" s="323"/>
      <c r="Q410" s="323"/>
      <c r="R410" s="323"/>
      <c r="S410" s="323"/>
      <c r="T410" s="324"/>
      <c r="U410" s="37" t="s">
        <v>64</v>
      </c>
      <c r="V410" s="317">
        <f>IFERROR(SUM(V402:V408),"0")</f>
        <v>4.2</v>
      </c>
      <c r="W410" s="317">
        <f>IFERROR(SUM(W402:W408),"0")</f>
        <v>4.2</v>
      </c>
      <c r="X410" s="37"/>
      <c r="Y410" s="318"/>
      <c r="Z410" s="318"/>
    </row>
    <row r="411" spans="1:53" ht="27.75" hidden="1" customHeight="1" x14ac:dyDescent="0.2">
      <c r="A411" s="354" t="s">
        <v>583</v>
      </c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5"/>
      <c r="N411" s="355"/>
      <c r="O411" s="355"/>
      <c r="P411" s="355"/>
      <c r="Q411" s="355"/>
      <c r="R411" s="355"/>
      <c r="S411" s="355"/>
      <c r="T411" s="355"/>
      <c r="U411" s="355"/>
      <c r="V411" s="355"/>
      <c r="W411" s="355"/>
      <c r="X411" s="355"/>
      <c r="Y411" s="48"/>
      <c r="Z411" s="48"/>
    </row>
    <row r="412" spans="1:53" ht="16.5" hidden="1" customHeight="1" x14ac:dyDescent="0.25">
      <c r="A412" s="346" t="s">
        <v>583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10"/>
      <c r="Z412" s="310"/>
    </row>
    <row r="413" spans="1:53" ht="14.25" hidden="1" customHeight="1" x14ac:dyDescent="0.25">
      <c r="A413" s="330" t="s">
        <v>102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29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9"/>
      <c r="S414" s="34"/>
      <c r="T414" s="34"/>
      <c r="U414" s="35" t="s">
        <v>64</v>
      </c>
      <c r="V414" s="315">
        <v>18</v>
      </c>
      <c r="W414" s="316">
        <f t="shared" ref="W414:W422" si="18">IFERROR(IF(V414="",0,CEILING((V414/$H414),1)*$H414),"")</f>
        <v>21.12</v>
      </c>
      <c r="X414" s="36">
        <f>IFERROR(IF(W414=0,"",ROUNDUP(W414/H414,0)*0.01196),"")</f>
        <v>4.7840000000000001E-2</v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29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9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29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5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9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29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9"/>
      <c r="S417" s="34"/>
      <c r="T417" s="34"/>
      <c r="U417" s="35" t="s">
        <v>64</v>
      </c>
      <c r="V417" s="315">
        <v>10</v>
      </c>
      <c r="W417" s="316">
        <f t="shared" si="18"/>
        <v>10.56</v>
      </c>
      <c r="X417" s="36">
        <f>IFERROR(IF(W417=0,"",ROUNDUP(W417/H417,0)*0.01196),"")</f>
        <v>2.392E-2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29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4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9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29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9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9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29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9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29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9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29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9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22" t="s">
        <v>65</v>
      </c>
      <c r="O423" s="323"/>
      <c r="P423" s="323"/>
      <c r="Q423" s="323"/>
      <c r="R423" s="323"/>
      <c r="S423" s="323"/>
      <c r="T423" s="324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5.3030303030303028</v>
      </c>
      <c r="W423" s="317">
        <f>IFERROR(W414/H414,"0")+IFERROR(W415/H415,"0")+IFERROR(W416/H416,"0")+IFERROR(W417/H417,"0")+IFERROR(W418/H418,"0")+IFERROR(W419/H419,"0")+IFERROR(W420/H420,"0")+IFERROR(W421/H421,"0")+IFERROR(W422/H422,"0")</f>
        <v>6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8"/>
      <c r="Z423" s="318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22" t="s">
        <v>65</v>
      </c>
      <c r="O424" s="323"/>
      <c r="P424" s="323"/>
      <c r="Q424" s="323"/>
      <c r="R424" s="323"/>
      <c r="S424" s="323"/>
      <c r="T424" s="324"/>
      <c r="U424" s="37" t="s">
        <v>64</v>
      </c>
      <c r="V424" s="317">
        <f>IFERROR(SUM(V414:V422),"0")</f>
        <v>28</v>
      </c>
      <c r="W424" s="317">
        <f>IFERROR(SUM(W414:W422),"0")</f>
        <v>31.68</v>
      </c>
      <c r="X424" s="37"/>
      <c r="Y424" s="318"/>
      <c r="Z424" s="318"/>
    </row>
    <row r="425" spans="1:53" ht="14.25" hidden="1" customHeight="1" x14ac:dyDescent="0.25">
      <c r="A425" s="330" t="s">
        <v>94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29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9"/>
      <c r="S426" s="34"/>
      <c r="T426" s="34"/>
      <c r="U426" s="35" t="s">
        <v>64</v>
      </c>
      <c r="V426" s="315">
        <v>12</v>
      </c>
      <c r="W426" s="316">
        <f>IFERROR(IF(V426="",0,CEILING((V426/$H426),1)*$H426),"")</f>
        <v>15.84</v>
      </c>
      <c r="X426" s="36">
        <f>IFERROR(IF(W426=0,"",ROUNDUP(W426/H426,0)*0.01196),"")</f>
        <v>3.5880000000000002E-2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29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9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22" t="s">
        <v>65</v>
      </c>
      <c r="O428" s="323"/>
      <c r="P428" s="323"/>
      <c r="Q428" s="323"/>
      <c r="R428" s="323"/>
      <c r="S428" s="323"/>
      <c r="T428" s="324"/>
      <c r="U428" s="37" t="s">
        <v>66</v>
      </c>
      <c r="V428" s="317">
        <f>IFERROR(V426/H426,"0")+IFERROR(V427/H427,"0")</f>
        <v>2.2727272727272725</v>
      </c>
      <c r="W428" s="317">
        <f>IFERROR(W426/H426,"0")+IFERROR(W427/H427,"0")</f>
        <v>3</v>
      </c>
      <c r="X428" s="317">
        <f>IFERROR(IF(X426="",0,X426),"0")+IFERROR(IF(X427="",0,X427),"0")</f>
        <v>3.5880000000000002E-2</v>
      </c>
      <c r="Y428" s="318"/>
      <c r="Z428" s="318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22" t="s">
        <v>65</v>
      </c>
      <c r="O429" s="323"/>
      <c r="P429" s="323"/>
      <c r="Q429" s="323"/>
      <c r="R429" s="323"/>
      <c r="S429" s="323"/>
      <c r="T429" s="324"/>
      <c r="U429" s="37" t="s">
        <v>64</v>
      </c>
      <c r="V429" s="317">
        <f>IFERROR(SUM(V426:V427),"0")</f>
        <v>12</v>
      </c>
      <c r="W429" s="317">
        <f>IFERROR(SUM(W426:W427),"0")</f>
        <v>15.84</v>
      </c>
      <c r="X429" s="37"/>
      <c r="Y429" s="318"/>
      <c r="Z429" s="318"/>
    </row>
    <row r="430" spans="1:53" ht="14.25" hidden="1" customHeight="1" x14ac:dyDescent="0.25">
      <c r="A430" s="330" t="s">
        <v>59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11"/>
      <c r="Z430" s="311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29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9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29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9"/>
      <c r="S432" s="34"/>
      <c r="T432" s="34"/>
      <c r="U432" s="35" t="s">
        <v>64</v>
      </c>
      <c r="V432" s="315">
        <v>6</v>
      </c>
      <c r="W432" s="316">
        <f t="shared" si="19"/>
        <v>10.56</v>
      </c>
      <c r="X432" s="36">
        <f>IFERROR(IF(W432=0,"",ROUNDUP(W432/H432,0)*0.01196),"")</f>
        <v>2.392E-2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29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5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9"/>
      <c r="S433" s="34"/>
      <c r="T433" s="34"/>
      <c r="U433" s="35" t="s">
        <v>64</v>
      </c>
      <c r="V433" s="315">
        <v>12</v>
      </c>
      <c r="W433" s="316">
        <f t="shared" si="19"/>
        <v>15.84</v>
      </c>
      <c r="X433" s="36">
        <f>IFERROR(IF(W433=0,"",ROUNDUP(W433/H433,0)*0.01196),"")</f>
        <v>3.5880000000000002E-2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29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7" t="s">
        <v>614</v>
      </c>
      <c r="O434" s="328"/>
      <c r="P434" s="328"/>
      <c r="Q434" s="328"/>
      <c r="R434" s="329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29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16" t="s">
        <v>617</v>
      </c>
      <c r="O435" s="328"/>
      <c r="P435" s="328"/>
      <c r="Q435" s="328"/>
      <c r="R435" s="329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29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3" t="s">
        <v>620</v>
      </c>
      <c r="O436" s="328"/>
      <c r="P436" s="328"/>
      <c r="Q436" s="328"/>
      <c r="R436" s="329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22" t="s">
        <v>65</v>
      </c>
      <c r="O437" s="323"/>
      <c r="P437" s="323"/>
      <c r="Q437" s="323"/>
      <c r="R437" s="323"/>
      <c r="S437" s="323"/>
      <c r="T437" s="324"/>
      <c r="U437" s="37" t="s">
        <v>66</v>
      </c>
      <c r="V437" s="317">
        <f>IFERROR(V431/H431,"0")+IFERROR(V432/H432,"0")+IFERROR(V433/H433,"0")+IFERROR(V434/H434,"0")+IFERROR(V435/H435,"0")+IFERROR(V436/H436,"0")</f>
        <v>3.4090909090909087</v>
      </c>
      <c r="W437" s="317">
        <f>IFERROR(W431/H431,"0")+IFERROR(W432/H432,"0")+IFERROR(W433/H433,"0")+IFERROR(W434/H434,"0")+IFERROR(W435/H435,"0")+IFERROR(W436/H436,"0")</f>
        <v>5</v>
      </c>
      <c r="X437" s="317">
        <f>IFERROR(IF(X431="",0,X431),"0")+IFERROR(IF(X432="",0,X432),"0")+IFERROR(IF(X433="",0,X433),"0")+IFERROR(IF(X434="",0,X434),"0")+IFERROR(IF(X435="",0,X435),"0")+IFERROR(IF(X436="",0,X436),"0")</f>
        <v>5.9800000000000006E-2</v>
      </c>
      <c r="Y437" s="318"/>
      <c r="Z437" s="318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22" t="s">
        <v>65</v>
      </c>
      <c r="O438" s="323"/>
      <c r="P438" s="323"/>
      <c r="Q438" s="323"/>
      <c r="R438" s="323"/>
      <c r="S438" s="323"/>
      <c r="T438" s="324"/>
      <c r="U438" s="37" t="s">
        <v>64</v>
      </c>
      <c r="V438" s="317">
        <f>IFERROR(SUM(V431:V436),"0")</f>
        <v>18</v>
      </c>
      <c r="W438" s="317">
        <f>IFERROR(SUM(W431:W436),"0")</f>
        <v>26.4</v>
      </c>
      <c r="X438" s="37"/>
      <c r="Y438" s="318"/>
      <c r="Z438" s="318"/>
    </row>
    <row r="439" spans="1:53" ht="14.25" hidden="1" customHeight="1" x14ac:dyDescent="0.25">
      <c r="A439" s="330" t="s">
        <v>67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29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9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29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9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22" t="s">
        <v>65</v>
      </c>
      <c r="O442" s="323"/>
      <c r="P442" s="323"/>
      <c r="Q442" s="323"/>
      <c r="R442" s="323"/>
      <c r="S442" s="323"/>
      <c r="T442" s="324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22" t="s">
        <v>65</v>
      </c>
      <c r="O443" s="323"/>
      <c r="P443" s="323"/>
      <c r="Q443" s="323"/>
      <c r="R443" s="323"/>
      <c r="S443" s="323"/>
      <c r="T443" s="324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54" t="s">
        <v>625</v>
      </c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5"/>
      <c r="N444" s="355"/>
      <c r="O444" s="355"/>
      <c r="P444" s="355"/>
      <c r="Q444" s="355"/>
      <c r="R444" s="355"/>
      <c r="S444" s="355"/>
      <c r="T444" s="355"/>
      <c r="U444" s="355"/>
      <c r="V444" s="355"/>
      <c r="W444" s="355"/>
      <c r="X444" s="355"/>
      <c r="Y444" s="48"/>
      <c r="Z444" s="48"/>
    </row>
    <row r="445" spans="1:53" ht="16.5" hidden="1" customHeight="1" x14ac:dyDescent="0.25">
      <c r="A445" s="346" t="s">
        <v>626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10"/>
      <c r="Z445" s="310"/>
    </row>
    <row r="446" spans="1:53" ht="14.25" hidden="1" customHeight="1" x14ac:dyDescent="0.25">
      <c r="A446" s="330" t="s">
        <v>102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29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36" t="s">
        <v>629</v>
      </c>
      <c r="O447" s="328"/>
      <c r="P447" s="328"/>
      <c r="Q447" s="328"/>
      <c r="R447" s="329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29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3" t="s">
        <v>632</v>
      </c>
      <c r="O448" s="328"/>
      <c r="P448" s="328"/>
      <c r="Q448" s="328"/>
      <c r="R448" s="329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22" t="s">
        <v>65</v>
      </c>
      <c r="O449" s="323"/>
      <c r="P449" s="323"/>
      <c r="Q449" s="323"/>
      <c r="R449" s="323"/>
      <c r="S449" s="323"/>
      <c r="T449" s="324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22" t="s">
        <v>65</v>
      </c>
      <c r="O450" s="323"/>
      <c r="P450" s="323"/>
      <c r="Q450" s="323"/>
      <c r="R450" s="323"/>
      <c r="S450" s="323"/>
      <c r="T450" s="324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0" t="s">
        <v>94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29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4" t="s">
        <v>635</v>
      </c>
      <c r="O452" s="328"/>
      <c r="P452" s="328"/>
      <c r="Q452" s="328"/>
      <c r="R452" s="329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29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402" t="s">
        <v>638</v>
      </c>
      <c r="O453" s="328"/>
      <c r="P453" s="328"/>
      <c r="Q453" s="328"/>
      <c r="R453" s="329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22" t="s">
        <v>65</v>
      </c>
      <c r="O454" s="323"/>
      <c r="P454" s="323"/>
      <c r="Q454" s="323"/>
      <c r="R454" s="323"/>
      <c r="S454" s="323"/>
      <c r="T454" s="324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22" t="s">
        <v>65</v>
      </c>
      <c r="O455" s="323"/>
      <c r="P455" s="323"/>
      <c r="Q455" s="323"/>
      <c r="R455" s="323"/>
      <c r="S455" s="323"/>
      <c r="T455" s="324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0" t="s">
        <v>59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6">
        <v>4640242180816</v>
      </c>
      <c r="E457" s="329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9" t="s">
        <v>641</v>
      </c>
      <c r="O457" s="328"/>
      <c r="P457" s="328"/>
      <c r="Q457" s="328"/>
      <c r="R457" s="329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6">
        <v>4640242180595</v>
      </c>
      <c r="E458" s="329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3" t="s">
        <v>644</v>
      </c>
      <c r="O458" s="328"/>
      <c r="P458" s="328"/>
      <c r="Q458" s="328"/>
      <c r="R458" s="329"/>
      <c r="S458" s="34"/>
      <c r="T458" s="34"/>
      <c r="U458" s="35" t="s">
        <v>64</v>
      </c>
      <c r="V458" s="315">
        <v>12</v>
      </c>
      <c r="W458" s="316">
        <f>IFERROR(IF(V458="",0,CEILING((V458/$H458),1)*$H458),"")</f>
        <v>12.600000000000001</v>
      </c>
      <c r="X458" s="36">
        <f>IFERROR(IF(W458=0,"",ROUNDUP(W458/H458,0)*0.00753),"")</f>
        <v>2.2589999999999999E-2</v>
      </c>
      <c r="Y458" s="56"/>
      <c r="Z458" s="57"/>
      <c r="AD458" s="58"/>
      <c r="BA458" s="304" t="s">
        <v>1</v>
      </c>
    </row>
    <row r="459" spans="1:53" x14ac:dyDescent="0.2">
      <c r="A459" s="319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1"/>
      <c r="N459" s="322" t="s">
        <v>65</v>
      </c>
      <c r="O459" s="323"/>
      <c r="P459" s="323"/>
      <c r="Q459" s="323"/>
      <c r="R459" s="323"/>
      <c r="S459" s="323"/>
      <c r="T459" s="324"/>
      <c r="U459" s="37" t="s">
        <v>66</v>
      </c>
      <c r="V459" s="317">
        <f>IFERROR(V457/H457,"0")+IFERROR(V458/H458,"0")</f>
        <v>2.8571428571428572</v>
      </c>
      <c r="W459" s="317">
        <f>IFERROR(W457/H457,"0")+IFERROR(W458/H458,"0")</f>
        <v>3</v>
      </c>
      <c r="X459" s="317">
        <f>IFERROR(IF(X457="",0,X457),"0")+IFERROR(IF(X458="",0,X458),"0")</f>
        <v>2.2589999999999999E-2</v>
      </c>
      <c r="Y459" s="318"/>
      <c r="Z459" s="318"/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22" t="s">
        <v>65</v>
      </c>
      <c r="O460" s="323"/>
      <c r="P460" s="323"/>
      <c r="Q460" s="323"/>
      <c r="R460" s="323"/>
      <c r="S460" s="323"/>
      <c r="T460" s="324"/>
      <c r="U460" s="37" t="s">
        <v>64</v>
      </c>
      <c r="V460" s="317">
        <f>IFERROR(SUM(V457:V458),"0")</f>
        <v>12</v>
      </c>
      <c r="W460" s="317">
        <f>IFERROR(SUM(W457:W458),"0")</f>
        <v>12.600000000000001</v>
      </c>
      <c r="X460" s="37"/>
      <c r="Y460" s="318"/>
      <c r="Z460" s="318"/>
    </row>
    <row r="461" spans="1:53" ht="14.25" hidden="1" customHeight="1" x14ac:dyDescent="0.25">
      <c r="A461" s="330" t="s">
        <v>67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6">
        <v>4640242180540</v>
      </c>
      <c r="E462" s="329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41" t="s">
        <v>647</v>
      </c>
      <c r="O462" s="328"/>
      <c r="P462" s="328"/>
      <c r="Q462" s="328"/>
      <c r="R462" s="329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6">
        <v>4640242180557</v>
      </c>
      <c r="E463" s="329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71" t="s">
        <v>650</v>
      </c>
      <c r="O463" s="328"/>
      <c r="P463" s="328"/>
      <c r="Q463" s="328"/>
      <c r="R463" s="329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19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1"/>
      <c r="N464" s="322" t="s">
        <v>65</v>
      </c>
      <c r="O464" s="323"/>
      <c r="P464" s="323"/>
      <c r="Q464" s="323"/>
      <c r="R464" s="323"/>
      <c r="S464" s="323"/>
      <c r="T464" s="324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1"/>
      <c r="N465" s="322" t="s">
        <v>65</v>
      </c>
      <c r="O465" s="323"/>
      <c r="P465" s="323"/>
      <c r="Q465" s="323"/>
      <c r="R465" s="323"/>
      <c r="S465" s="323"/>
      <c r="T465" s="324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6" t="s">
        <v>651</v>
      </c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10"/>
      <c r="Z466" s="310"/>
    </row>
    <row r="467" spans="1:53" ht="14.25" hidden="1" customHeight="1" x14ac:dyDescent="0.25">
      <c r="A467" s="330" t="s">
        <v>67</v>
      </c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6">
        <v>4680115880870</v>
      </c>
      <c r="E468" s="329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8"/>
      <c r="P468" s="328"/>
      <c r="Q468" s="328"/>
      <c r="R468" s="329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22" t="s">
        <v>65</v>
      </c>
      <c r="O469" s="323"/>
      <c r="P469" s="323"/>
      <c r="Q469" s="323"/>
      <c r="R469" s="323"/>
      <c r="S469" s="323"/>
      <c r="T469" s="324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22" t="s">
        <v>65</v>
      </c>
      <c r="O470" s="323"/>
      <c r="P470" s="323"/>
      <c r="Q470" s="323"/>
      <c r="R470" s="323"/>
      <c r="S470" s="323"/>
      <c r="T470" s="324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95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75"/>
      <c r="N471" s="350" t="s">
        <v>654</v>
      </c>
      <c r="O471" s="351"/>
      <c r="P471" s="351"/>
      <c r="Q471" s="351"/>
      <c r="R471" s="351"/>
      <c r="S471" s="351"/>
      <c r="T471" s="352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1456.5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1510.6200000000001</v>
      </c>
      <c r="X471" s="37"/>
      <c r="Y471" s="318"/>
      <c r="Z471" s="318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75"/>
      <c r="N472" s="350" t="s">
        <v>655</v>
      </c>
      <c r="O472" s="351"/>
      <c r="P472" s="351"/>
      <c r="Q472" s="351"/>
      <c r="R472" s="351"/>
      <c r="S472" s="351"/>
      <c r="T472" s="352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1552.0827603507607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1610.3740000000003</v>
      </c>
      <c r="X472" s="37"/>
      <c r="Y472" s="318"/>
      <c r="Z472" s="318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75"/>
      <c r="N473" s="350" t="s">
        <v>656</v>
      </c>
      <c r="O473" s="351"/>
      <c r="P473" s="351"/>
      <c r="Q473" s="351"/>
      <c r="R473" s="351"/>
      <c r="S473" s="351"/>
      <c r="T473" s="352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</v>
      </c>
      <c r="X473" s="37"/>
      <c r="Y473" s="318"/>
      <c r="Z473" s="318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75"/>
      <c r="N474" s="350" t="s">
        <v>658</v>
      </c>
      <c r="O474" s="351"/>
      <c r="P474" s="351"/>
      <c r="Q474" s="351"/>
      <c r="R474" s="351"/>
      <c r="S474" s="351"/>
      <c r="T474" s="352"/>
      <c r="U474" s="37" t="s">
        <v>64</v>
      </c>
      <c r="V474" s="317">
        <f>GrossWeightTotal+PalletQtyTotal*25</f>
        <v>1627.0827603507607</v>
      </c>
      <c r="W474" s="317">
        <f>GrossWeightTotalR+PalletQtyTotalR*25</f>
        <v>1685.3740000000003</v>
      </c>
      <c r="X474" s="37"/>
      <c r="Y474" s="318"/>
      <c r="Z474" s="318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75"/>
      <c r="N475" s="350" t="s">
        <v>659</v>
      </c>
      <c r="O475" s="351"/>
      <c r="P475" s="351"/>
      <c r="Q475" s="351"/>
      <c r="R475" s="351"/>
      <c r="S475" s="351"/>
      <c r="T475" s="352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197.79749263082596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206</v>
      </c>
      <c r="X475" s="37"/>
      <c r="Y475" s="318"/>
      <c r="Z475" s="318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75"/>
      <c r="N476" s="350" t="s">
        <v>660</v>
      </c>
      <c r="O476" s="351"/>
      <c r="P476" s="351"/>
      <c r="Q476" s="351"/>
      <c r="R476" s="351"/>
      <c r="S476" s="351"/>
      <c r="T476" s="352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3.3801499999999995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83" t="s">
        <v>92</v>
      </c>
      <c r="D478" s="545"/>
      <c r="E478" s="545"/>
      <c r="F478" s="513"/>
      <c r="G478" s="383" t="s">
        <v>245</v>
      </c>
      <c r="H478" s="545"/>
      <c r="I478" s="545"/>
      <c r="J478" s="545"/>
      <c r="K478" s="545"/>
      <c r="L478" s="545"/>
      <c r="M478" s="545"/>
      <c r="N478" s="513"/>
      <c r="O478" s="383" t="s">
        <v>450</v>
      </c>
      <c r="P478" s="513"/>
      <c r="Q478" s="383" t="s">
        <v>500</v>
      </c>
      <c r="R478" s="513"/>
      <c r="S478" s="308" t="s">
        <v>583</v>
      </c>
      <c r="T478" s="383" t="s">
        <v>625</v>
      </c>
      <c r="U478" s="513"/>
      <c r="Z478" s="52"/>
      <c r="AC478" s="309"/>
    </row>
    <row r="479" spans="1:53" ht="14.25" customHeight="1" thickTop="1" x14ac:dyDescent="0.2">
      <c r="A479" s="613" t="s">
        <v>663</v>
      </c>
      <c r="B479" s="383" t="s">
        <v>58</v>
      </c>
      <c r="C479" s="383" t="s">
        <v>93</v>
      </c>
      <c r="D479" s="383" t="s">
        <v>101</v>
      </c>
      <c r="E479" s="383" t="s">
        <v>92</v>
      </c>
      <c r="F479" s="383" t="s">
        <v>237</v>
      </c>
      <c r="G479" s="383" t="s">
        <v>246</v>
      </c>
      <c r="H479" s="383" t="s">
        <v>253</v>
      </c>
      <c r="I479" s="383" t="s">
        <v>274</v>
      </c>
      <c r="J479" s="383" t="s">
        <v>340</v>
      </c>
      <c r="K479" s="309"/>
      <c r="L479" s="383" t="s">
        <v>343</v>
      </c>
      <c r="M479" s="383" t="s">
        <v>423</v>
      </c>
      <c r="N479" s="383" t="s">
        <v>441</v>
      </c>
      <c r="O479" s="383" t="s">
        <v>451</v>
      </c>
      <c r="P479" s="383" t="s">
        <v>477</v>
      </c>
      <c r="Q479" s="383" t="s">
        <v>501</v>
      </c>
      <c r="R479" s="383" t="s">
        <v>563</v>
      </c>
      <c r="S479" s="383" t="s">
        <v>583</v>
      </c>
      <c r="T479" s="383" t="s">
        <v>626</v>
      </c>
      <c r="U479" s="383" t="s">
        <v>651</v>
      </c>
      <c r="Z479" s="52"/>
      <c r="AC479" s="309"/>
    </row>
    <row r="480" spans="1:53" ht="13.5" customHeight="1" thickBot="1" x14ac:dyDescent="0.25">
      <c r="A480" s="614"/>
      <c r="B480" s="384"/>
      <c r="C480" s="384"/>
      <c r="D480" s="384"/>
      <c r="E480" s="384"/>
      <c r="F480" s="384"/>
      <c r="G480" s="384"/>
      <c r="H480" s="384"/>
      <c r="I480" s="384"/>
      <c r="J480" s="384"/>
      <c r="K480" s="309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45.900000000000006</v>
      </c>
      <c r="D481" s="46">
        <f>IFERROR(W55*1,"0")+IFERROR(W56*1,"0")+IFERROR(W57*1,"0")+IFERROR(W58*1,"0")</f>
        <v>77.400000000000006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29.3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2.1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23.4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685.2</v>
      </c>
      <c r="M481" s="46">
        <f>IFERROR(W267*1,"0")+IFERROR(W268*1,"0")+IFERROR(W269*1,"0")+IFERROR(W270*1,"0")+IFERROR(W271*1,"0")+IFERROR(W272*1,"0")+IFERROR(W273*1,"0")+IFERROR(W277*1,"0")+IFERROR(W278*1,"0")</f>
        <v>32.400000000000006</v>
      </c>
      <c r="N481" s="46">
        <f>IFERROR(W283*1,"0")+IFERROR(W287*1,"0")+IFERROR(W291*1,"0")+IFERROR(W295*1,"0")</f>
        <v>24.299999999999997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460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39.900000000000006</v>
      </c>
      <c r="R481" s="46">
        <f>IFERROR(W397*1,"0")+IFERROR(W398*1,"0")+IFERROR(W402*1,"0")+IFERROR(W403*1,"0")+IFERROR(W404*1,"0")+IFERROR(W405*1,"0")+IFERROR(W406*1,"0")+IFERROR(W407*1,"0")+IFERROR(W408*1,"0")</f>
        <v>4.2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73.92</v>
      </c>
      <c r="T481" s="46">
        <f>IFERROR(W447*1,"0")+IFERROR(W448*1,"0")+IFERROR(W452*1,"0")+IFERROR(W453*1,"0")+IFERROR(W457*1,"0")+IFERROR(W458*1,"0")+IFERROR(W462*1,"0")+IFERROR(W463*1,"0")</f>
        <v>12.600000000000001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56,50"/>
        <filter val="1 552,08"/>
        <filter val="1 627,08"/>
        <filter val="1,00"/>
        <filter val="1,19"/>
        <filter val="10,00"/>
        <filter val="10,50"/>
        <filter val="105,00"/>
        <filter val="112,00"/>
        <filter val="12,00"/>
        <filter val="12,50"/>
        <filter val="13,00"/>
        <filter val="13,50"/>
        <filter val="13,70"/>
        <filter val="16,00"/>
        <filter val="18,00"/>
        <filter val="197,80"/>
        <filter val="2,00"/>
        <filter val="2,05"/>
        <filter val="2,10"/>
        <filter val="2,27"/>
        <filter val="2,86"/>
        <filter val="2,96"/>
        <filter val="22,29"/>
        <filter val="24,00"/>
        <filter val="25,20"/>
        <filter val="255,00"/>
        <filter val="28,00"/>
        <filter val="3"/>
        <filter val="3,00"/>
        <filter val="3,41"/>
        <filter val="30,00"/>
        <filter val="32,00"/>
        <filter val="32,40"/>
        <filter val="38,70"/>
        <filter val="4,00"/>
        <filter val="4,20"/>
        <filter val="4,50"/>
        <filter val="40,00"/>
        <filter val="400,00"/>
        <filter val="440,00"/>
        <filter val="45,00"/>
        <filter val="45,90"/>
        <filter val="486,20"/>
        <filter val="5,30"/>
        <filter val="5,44"/>
        <filter val="58,80"/>
        <filter val="6,00"/>
        <filter val="6,30"/>
        <filter val="60,00"/>
        <filter val="71,32"/>
        <filter val="77,40"/>
        <filter val="8,00"/>
      </filters>
    </filterColumn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N391:R391"/>
    <mergeCell ref="D312:E312"/>
    <mergeCell ref="D210:E210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D432:E432"/>
    <mergeCell ref="D55:E55"/>
    <mergeCell ref="N407:R407"/>
    <mergeCell ref="D353:E35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N463:R463"/>
    <mergeCell ref="N49:R49"/>
    <mergeCell ref="N359:R359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R6:S9"/>
    <mergeCell ref="N195:R195"/>
    <mergeCell ref="D67:E67"/>
    <mergeCell ref="D70:E7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