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47AA59AA-995E-4555-A26B-742D882120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V355" i="1"/>
  <c r="W354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W279" i="1" s="1"/>
  <c r="N277" i="1"/>
  <c r="V275" i="1"/>
  <c r="V274" i="1"/>
  <c r="X273" i="1"/>
  <c r="W273" i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X257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X163" i="1" s="1"/>
  <c r="X165" i="1" s="1"/>
  <c r="V161" i="1"/>
  <c r="V160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X112" i="1"/>
  <c r="W112" i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X86" i="1"/>
  <c r="W86" i="1"/>
  <c r="W85" i="1"/>
  <c r="X85" i="1" s="1"/>
  <c r="N85" i="1"/>
  <c r="W84" i="1"/>
  <c r="W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W60" i="1" l="1"/>
  <c r="X423" i="1"/>
  <c r="W127" i="1"/>
  <c r="X133" i="1"/>
  <c r="I481" i="1"/>
  <c r="X343" i="1"/>
  <c r="W455" i="1"/>
  <c r="W37" i="1"/>
  <c r="W41" i="1"/>
  <c r="W52" i="1"/>
  <c r="W133" i="1"/>
  <c r="X331" i="1"/>
  <c r="X370" i="1"/>
  <c r="W45" i="1"/>
  <c r="W51" i="1"/>
  <c r="V471" i="1"/>
  <c r="W32" i="1"/>
  <c r="X35" i="1"/>
  <c r="X36" i="1" s="1"/>
  <c r="X39" i="1"/>
  <c r="X40" i="1" s="1"/>
  <c r="X43" i="1"/>
  <c r="X44" i="1" s="1"/>
  <c r="X49" i="1"/>
  <c r="X51" i="1" s="1"/>
  <c r="W81" i="1"/>
  <c r="W105" i="1"/>
  <c r="W119" i="1"/>
  <c r="X121" i="1"/>
  <c r="W126" i="1"/>
  <c r="X158" i="1"/>
  <c r="W161" i="1"/>
  <c r="W160" i="1"/>
  <c r="W165" i="1"/>
  <c r="X277" i="1"/>
  <c r="X279" i="1" s="1"/>
  <c r="W331" i="1"/>
  <c r="X380" i="1"/>
  <c r="X381" i="1" s="1"/>
  <c r="W381" i="1"/>
  <c r="W389" i="1"/>
  <c r="X452" i="1"/>
  <c r="W454" i="1"/>
  <c r="X154" i="1"/>
  <c r="W155" i="1"/>
  <c r="W234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W82" i="1"/>
  <c r="W104" i="1"/>
  <c r="L481" i="1"/>
  <c r="W223" i="1"/>
  <c r="X208" i="1"/>
  <c r="X223" i="1" s="1"/>
  <c r="F9" i="1"/>
  <c r="F10" i="1"/>
  <c r="X22" i="1"/>
  <c r="X23" i="1" s="1"/>
  <c r="X26" i="1"/>
  <c r="X32" i="1" s="1"/>
  <c r="W33" i="1"/>
  <c r="X56" i="1"/>
  <c r="X59" i="1" s="1"/>
  <c r="X63" i="1"/>
  <c r="X81" i="1" s="1"/>
  <c r="X94" i="1"/>
  <c r="X104" i="1" s="1"/>
  <c r="X107" i="1"/>
  <c r="X118" i="1" s="1"/>
  <c r="W118" i="1"/>
  <c r="G481" i="1"/>
  <c r="W142" i="1"/>
  <c r="W154" i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W315" i="1"/>
  <c r="X373" i="1"/>
  <c r="X377" i="1" s="1"/>
  <c r="W378" i="1"/>
  <c r="W442" i="1"/>
  <c r="W460" i="1"/>
  <c r="A10" i="1"/>
  <c r="W258" i="1"/>
  <c r="H9" i="1"/>
  <c r="V475" i="1"/>
  <c r="D481" i="1"/>
  <c r="X84" i="1"/>
  <c r="X91" i="1" s="1"/>
  <c r="W92" i="1"/>
  <c r="X122" i="1"/>
  <c r="X126" i="1" s="1"/>
  <c r="X138" i="1"/>
  <c r="X141" i="1" s="1"/>
  <c r="W141" i="1"/>
  <c r="H481" i="1"/>
  <c r="X159" i="1"/>
  <c r="X160" i="1" s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3" i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473" i="1"/>
  <c r="B481" i="1"/>
  <c r="W472" i="1"/>
  <c r="W59" i="1"/>
  <c r="W192" i="1"/>
  <c r="W200" i="1"/>
  <c r="W332" i="1"/>
  <c r="W347" i="1"/>
  <c r="X346" i="1"/>
  <c r="X347" i="1" s="1"/>
  <c r="W348" i="1"/>
  <c r="W23" i="1"/>
  <c r="F481" i="1"/>
  <c r="W134" i="1"/>
  <c r="W166" i="1"/>
  <c r="W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77" i="1"/>
  <c r="W388" i="1"/>
  <c r="X384" i="1"/>
  <c r="X388" i="1" s="1"/>
  <c r="W424" i="1"/>
  <c r="W449" i="1"/>
  <c r="X447" i="1"/>
  <c r="X449" i="1" s="1"/>
  <c r="T481" i="1"/>
  <c r="X464" i="1"/>
  <c r="R481" i="1"/>
  <c r="W470" i="1"/>
  <c r="S481" i="1"/>
  <c r="P481" i="1"/>
  <c r="W471" i="1" l="1"/>
  <c r="W474" i="1"/>
  <c r="X476" i="1"/>
  <c r="W475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<sst xmlns="http://schemas.openxmlformats.org/spreadsheetml/2006/main" count="2026" uniqueCount="702">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</sst>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8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 t="s">
        <v>701</v>
      </c>
      <c r="I5" s="629"/>
      <c r="J5" s="629"/>
      <c r="K5" s="629"/>
      <c r="L5" s="592"/>
      <c r="N5" s="24" t="s">
        <v>9</v>
      </c>
      <c r="O5" s="374">
        <v>45274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Четверг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0.58333333333333337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hidden="1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hidden="1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hidden="1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270</v>
      </c>
      <c r="W50" s="316">
        <f>IFERROR(IF(V50="",0,CEILING((V50/$H50),1)*$H50),"")</f>
        <v>270</v>
      </c>
      <c r="X50" s="36">
        <f>IFERROR(IF(W50=0,"",ROUNDUP(W50/H50,0)*0.00753),"")</f>
        <v>0.753</v>
      </c>
      <c r="Y50" s="56"/>
      <c r="Z50" s="57"/>
      <c r="AD50" s="58"/>
      <c r="BA50" s="70" t="s">
        <v>1</v>
      </c>
    </row>
    <row r="51" spans="1:53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100</v>
      </c>
      <c r="W51" s="317">
        <f>IFERROR(W49/H49,"0")+IFERROR(W50/H50,"0")</f>
        <v>100</v>
      </c>
      <c r="X51" s="317">
        <f>IFERROR(IF(X49="",0,X49),"0")+IFERROR(IF(X50="",0,X50),"0")</f>
        <v>0.753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270</v>
      </c>
      <c r="W52" s="317">
        <f>IFERROR(SUM(W49:W50),"0")</f>
        <v>270</v>
      </c>
      <c r="X52" s="37"/>
      <c r="Y52" s="318"/>
      <c r="Z52" s="318"/>
    </row>
    <row r="53" spans="1:53" ht="16.5" hidden="1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hidden="1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1800</v>
      </c>
      <c r="W57" s="316">
        <f>IFERROR(IF(V57="",0,CEILING((V57/$H57),1)*$H57),"")</f>
        <v>1800</v>
      </c>
      <c r="X57" s="36">
        <f>IFERROR(IF(W57=0,"",ROUNDUP(W57/H57,0)*0.00937),"")</f>
        <v>3.7479999999999998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400</v>
      </c>
      <c r="W59" s="317">
        <f>IFERROR(W55/H55,"0")+IFERROR(W56/H56,"0")+IFERROR(W57/H57,"0")+IFERROR(W58/H58,"0")</f>
        <v>400</v>
      </c>
      <c r="X59" s="317">
        <f>IFERROR(IF(X55="",0,X55),"0")+IFERROR(IF(X56="",0,X56),"0")+IFERROR(IF(X57="",0,X57),"0")+IFERROR(IF(X58="",0,X58),"0")</f>
        <v>3.7479999999999998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1800</v>
      </c>
      <c r="W60" s="317">
        <f>IFERROR(SUM(W55:W58),"0")</f>
        <v>1800</v>
      </c>
      <c r="X60" s="37"/>
      <c r="Y60" s="318"/>
      <c r="Z60" s="318"/>
    </row>
    <row r="61" spans="1:53" ht="16.5" hidden="1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hidden="1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150</v>
      </c>
      <c r="W98" s="316">
        <f t="shared" si="5"/>
        <v>153</v>
      </c>
      <c r="X98" s="36">
        <f>IFERROR(IF(W98=0,"",ROUNDUP(W98/H98,0)*0.02175),"")</f>
        <v>0.36974999999999997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16.666666666666668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17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0.36974999999999997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150</v>
      </c>
      <c r="W105" s="317">
        <f>IFERROR(SUM(W94:W103),"0")</f>
        <v>153</v>
      </c>
      <c r="X105" s="37"/>
      <c r="Y105" s="318"/>
      <c r="Z105" s="318"/>
    </row>
    <row r="106" spans="1:53" ht="14.25" hidden="1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hidden="1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hidden="1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hidden="1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hidden="1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hidden="1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idden="1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hidden="1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hidden="1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100</v>
      </c>
      <c r="W270" s="316">
        <f t="shared" si="13"/>
        <v>104.39999999999999</v>
      </c>
      <c r="X270" s="36">
        <f>IFERROR(IF(W270=0,"",ROUNDUP(W270/H270,0)*0.02175),"")</f>
        <v>0.19574999999999998</v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8.6206896551724146</v>
      </c>
      <c r="W274" s="317">
        <f>IFERROR(W267/H267,"0")+IFERROR(W268/H268,"0")+IFERROR(W269/H269,"0")+IFERROR(W270/H270,"0")+IFERROR(W271/H271,"0")+IFERROR(W272/H272,"0")+IFERROR(W273/H273,"0")</f>
        <v>9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0.19574999999999998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100</v>
      </c>
      <c r="W275" s="317">
        <f>IFERROR(SUM(W267:W273),"0")</f>
        <v>104.39999999999999</v>
      </c>
      <c r="X275" s="37"/>
      <c r="Y275" s="318"/>
      <c r="Z275" s="318"/>
    </row>
    <row r="276" spans="1:53" ht="14.25" hidden="1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hidden="1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hidden="1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hidden="1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0</v>
      </c>
      <c r="W309" s="317">
        <f>IFERROR(W301/H301,"0")+IFERROR(W302/H302,"0")+IFERROR(W303/H303,"0")+IFERROR(W304/H304,"0")+IFERROR(W305/H305,"0")+IFERROR(W306/H306,"0")+IFERROR(W307/H307,"0")+IFERROR(W308/H308,"0")</f>
        <v>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18"/>
      <c r="Z309" s="318"/>
    </row>
    <row r="310" spans="1:53" hidden="1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0</v>
      </c>
      <c r="W310" s="317">
        <f>IFERROR(SUM(W301:W308),"0")</f>
        <v>0</v>
      </c>
      <c r="X310" s="37"/>
      <c r="Y310" s="318"/>
      <c r="Z310" s="318"/>
    </row>
    <row r="311" spans="1:53" ht="14.25" hidden="1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hidden="1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hidden="1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hidden="1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hidden="1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60</v>
      </c>
      <c r="W358" s="316">
        <f t="shared" si="15"/>
        <v>63</v>
      </c>
      <c r="X358" s="36">
        <f>IFERROR(IF(W358=0,"",ROUNDUP(W358/H358,0)*0.00753),"")</f>
        <v>0.11295000000000001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60</v>
      </c>
      <c r="W359" s="316">
        <f t="shared" si="15"/>
        <v>63</v>
      </c>
      <c r="X359" s="36">
        <f>IFERROR(IF(W359=0,"",ROUNDUP(W359/H359,0)*0.00753),"")</f>
        <v>0.11295000000000001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28.571428571428569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0.22590000000000002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120</v>
      </c>
      <c r="W371" s="317">
        <f>IFERROR(SUM(W357:W369),"0")</f>
        <v>126</v>
      </c>
      <c r="X371" s="37"/>
      <c r="Y371" s="318"/>
      <c r="Z371" s="318"/>
    </row>
    <row r="372" spans="1:53" ht="14.25" hidden="1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hidden="1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hidden="1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100</v>
      </c>
      <c r="W415" s="316">
        <f t="shared" si="18"/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18.939393939393938</v>
      </c>
      <c r="W423" s="317">
        <f>IFERROR(W414/H414,"0")+IFERROR(W415/H415,"0")+IFERROR(W416/H416,"0")+IFERROR(W417/H417,"0")+IFERROR(W418/H418,"0")+IFERROR(W419/H419,"0")+IFERROR(W420/H420,"0")+IFERROR(W421/H421,"0")+IFERROR(W422/H422,"0")</f>
        <v>19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0.22724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100</v>
      </c>
      <c r="W424" s="317">
        <f>IFERROR(SUM(W414:W422),"0")</f>
        <v>100.32000000000001</v>
      </c>
      <c r="X424" s="37"/>
      <c r="Y424" s="318"/>
      <c r="Z424" s="318"/>
    </row>
    <row r="425" spans="1:53" ht="14.25" hidden="1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100</v>
      </c>
      <c r="W426" s="316">
        <f>IFERROR(IF(V426="",0,CEILING((V426/$H426),1)*$H426),"")</f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18.939393939393938</v>
      </c>
      <c r="W428" s="317">
        <f>IFERROR(W426/H426,"0")+IFERROR(W427/H427,"0")</f>
        <v>19</v>
      </c>
      <c r="X428" s="317">
        <f>IFERROR(IF(X426="",0,X426),"0")+IFERROR(IF(X427="",0,X427),"0")</f>
        <v>0.22724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100</v>
      </c>
      <c r="W429" s="317">
        <f>IFERROR(SUM(W426:W427),"0")</f>
        <v>100.32000000000001</v>
      </c>
      <c r="X429" s="37"/>
      <c r="Y429" s="318"/>
      <c r="Z429" s="318"/>
    </row>
    <row r="430" spans="1:53" ht="14.25" hidden="1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30</v>
      </c>
      <c r="W432" s="316">
        <f t="shared" si="19"/>
        <v>31.68</v>
      </c>
      <c r="X432" s="36">
        <f>IFERROR(IF(W432=0,"",ROUNDUP(W432/H432,0)*0.01196),"")</f>
        <v>7.1760000000000004E-2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5.6818181818181817</v>
      </c>
      <c r="W437" s="317">
        <f>IFERROR(W431/H431,"0")+IFERROR(W432/H432,"0")+IFERROR(W433/H433,"0")+IFERROR(W434/H434,"0")+IFERROR(W435/H435,"0")+IFERROR(W436/H436,"0")</f>
        <v>6</v>
      </c>
      <c r="X437" s="317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30</v>
      </c>
      <c r="W438" s="317">
        <f>IFERROR(SUM(W431:W436),"0")</f>
        <v>31.68</v>
      </c>
      <c r="X438" s="37"/>
      <c r="Y438" s="318"/>
      <c r="Z438" s="318"/>
    </row>
    <row r="439" spans="1:53" ht="14.25" hidden="1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hidden="1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2670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2685.7200000000003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2822.8911777877297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2839.4899999999993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2972.8911777877297</v>
      </c>
      <c r="W474" s="317">
        <f>GrossWeightTotalR+PalletQtyTotalR*25</f>
        <v>2989.4899999999993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597.41939095387363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600</v>
      </c>
      <c r="X475" s="37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5.8186400000000003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270</v>
      </c>
      <c r="D481" s="46">
        <f>IFERROR(W55*1,"0")+IFERROR(W56*1,"0")+IFERROR(W57*1,"0")+IFERROR(W58*1,"0")</f>
        <v>1800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153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104.39999999999999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126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232.32000000000002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00,00"/>
        <filter val="100,00"/>
        <filter val="120,00"/>
        <filter val="150,00"/>
        <filter val="16,67"/>
        <filter val="18,94"/>
        <filter val="2 670,00"/>
        <filter val="2 822,89"/>
        <filter val="2 972,89"/>
        <filter val="270,00"/>
        <filter val="28,57"/>
        <filter val="30,00"/>
        <filter val="400,00"/>
        <filter val="5,68"/>
        <filter val="597,42"/>
        <filter val="6"/>
        <filter val="60,00"/>
        <filter val="8,62"/>
      </filters>
    </filterColumn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