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1C1B8BA4-1683-4EBB-A9AA-1255603B6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X163" i="1"/>
  <c r="W163" i="1"/>
  <c r="V161" i="1"/>
  <c r="V160" i="1"/>
  <c r="X159" i="1"/>
  <c r="W159" i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W74" i="1"/>
  <c r="X74" i="1" s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W65" i="1"/>
  <c r="X65" i="1" s="1"/>
  <c r="N65" i="1"/>
  <c r="W64" i="1"/>
  <c r="W81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N43" i="1"/>
  <c r="W41" i="1"/>
  <c r="V41" i="1"/>
  <c r="W40" i="1"/>
  <c r="V40" i="1"/>
  <c r="X39" i="1"/>
  <c r="X40" i="1" s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X27" i="1" s="1"/>
  <c r="N27" i="1"/>
  <c r="W26" i="1"/>
  <c r="X26" i="1" s="1"/>
  <c r="N26" i="1"/>
  <c r="V24" i="1"/>
  <c r="V471" i="1" s="1"/>
  <c r="V23" i="1"/>
  <c r="X22" i="1"/>
  <c r="X23" i="1" s="1"/>
  <c r="W22" i="1"/>
  <c r="N22" i="1"/>
  <c r="H10" i="1"/>
  <c r="H9" i="1"/>
  <c r="A9" i="1"/>
  <c r="F10" i="1" s="1"/>
  <c r="D7" i="1"/>
  <c r="O6" i="1"/>
  <c r="N2" i="1"/>
  <c r="X423" i="1" l="1"/>
  <c r="W51" i="1"/>
  <c r="W315" i="1"/>
  <c r="W45" i="1"/>
  <c r="W44" i="1"/>
  <c r="X43" i="1"/>
  <c r="X44" i="1" s="1"/>
  <c r="W104" i="1"/>
  <c r="X94" i="1"/>
  <c r="X104" i="1" s="1"/>
  <c r="X165" i="1"/>
  <c r="W343" i="1"/>
  <c r="X339" i="1"/>
  <c r="W382" i="1"/>
  <c r="W381" i="1"/>
  <c r="X380" i="1"/>
  <c r="X381" i="1" s="1"/>
  <c r="W23" i="1"/>
  <c r="W24" i="1"/>
  <c r="W37" i="1"/>
  <c r="W36" i="1"/>
  <c r="X35" i="1"/>
  <c r="X36" i="1" s="1"/>
  <c r="D481" i="1"/>
  <c r="W82" i="1"/>
  <c r="X63" i="1"/>
  <c r="W91" i="1"/>
  <c r="X84" i="1"/>
  <c r="X91" i="1" s="1"/>
  <c r="W126" i="1"/>
  <c r="G481" i="1"/>
  <c r="W141" i="1"/>
  <c r="X138" i="1"/>
  <c r="X141" i="1" s="1"/>
  <c r="W320" i="1"/>
  <c r="W319" i="1"/>
  <c r="X318" i="1"/>
  <c r="X319" i="1" s="1"/>
  <c r="W324" i="1"/>
  <c r="W323" i="1"/>
  <c r="X322" i="1"/>
  <c r="X323" i="1" s="1"/>
  <c r="W331" i="1"/>
  <c r="X327" i="1"/>
  <c r="X343" i="1"/>
  <c r="X370" i="1"/>
  <c r="W377" i="1"/>
  <c r="W455" i="1"/>
  <c r="W454" i="1"/>
  <c r="X452" i="1"/>
  <c r="V475" i="1"/>
  <c r="W33" i="1"/>
  <c r="W119" i="1"/>
  <c r="W118" i="1"/>
  <c r="X133" i="1"/>
  <c r="H481" i="1"/>
  <c r="W279" i="1"/>
  <c r="X331" i="1"/>
  <c r="W389" i="1"/>
  <c r="W32" i="1"/>
  <c r="W92" i="1"/>
  <c r="W127" i="1"/>
  <c r="W161" i="1"/>
  <c r="W173" i="1"/>
  <c r="W192" i="1"/>
  <c r="W200" i="1"/>
  <c r="L481" i="1"/>
  <c r="W223" i="1"/>
  <c r="X208" i="1"/>
  <c r="X223" i="1" s="1"/>
  <c r="W234" i="1"/>
  <c r="W258" i="1"/>
  <c r="W332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J9" i="1"/>
  <c r="X28" i="1"/>
  <c r="X32" i="1" s="1"/>
  <c r="C481" i="1"/>
  <c r="X50" i="1"/>
  <c r="X51" i="1" s="1"/>
  <c r="X55" i="1"/>
  <c r="X59" i="1" s="1"/>
  <c r="W60" i="1"/>
  <c r="X64" i="1"/>
  <c r="X81" i="1" s="1"/>
  <c r="W105" i="1"/>
  <c r="X108" i="1"/>
  <c r="X118" i="1" s="1"/>
  <c r="X121" i="1"/>
  <c r="X126" i="1" s="1"/>
  <c r="F481" i="1"/>
  <c r="W134" i="1"/>
  <c r="X145" i="1"/>
  <c r="X154" i="1" s="1"/>
  <c r="X158" i="1"/>
  <c r="X160" i="1" s="1"/>
  <c r="W166" i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I481" i="1"/>
  <c r="A10" i="1"/>
  <c r="W473" i="1"/>
  <c r="B481" i="1"/>
  <c r="W472" i="1"/>
  <c r="W52" i="1"/>
  <c r="W59" i="1"/>
  <c r="W133" i="1"/>
  <c r="W155" i="1"/>
  <c r="W165" i="1"/>
  <c r="W172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F9" i="1"/>
  <c r="W142" i="1"/>
  <c r="W154" i="1"/>
  <c r="X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W471" i="1" l="1"/>
  <c r="W475" i="1"/>
  <c r="X476" i="1"/>
  <c r="W474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<sst xmlns="http://schemas.openxmlformats.org/spreadsheetml/2006/main" count="2026" uniqueCount="702">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</sst>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64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42" t="s">
        <v>0</v>
      </c>
      <c r="E1" s="320"/>
      <c r="F1" s="320"/>
      <c r="G1" s="12" t="s">
        <v>1</v>
      </c>
      <c r="H1" s="442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3" t="s">
        <v>7</v>
      </c>
      <c r="B5" s="353"/>
      <c r="C5" s="344"/>
      <c r="D5" s="591"/>
      <c r="E5" s="592"/>
      <c r="F5" s="389" t="s">
        <v>8</v>
      </c>
      <c r="G5" s="344"/>
      <c r="H5" s="591" t="s">
        <v>701</v>
      </c>
      <c r="I5" s="629"/>
      <c r="J5" s="629"/>
      <c r="K5" s="629"/>
      <c r="L5" s="592"/>
      <c r="N5" s="24" t="s">
        <v>9</v>
      </c>
      <c r="O5" s="374">
        <v>45274</v>
      </c>
      <c r="P5" s="375"/>
      <c r="R5" s="359" t="s">
        <v>10</v>
      </c>
      <c r="S5" s="360"/>
      <c r="T5" s="505" t="s">
        <v>11</v>
      </c>
      <c r="U5" s="375"/>
      <c r="Z5" s="51"/>
      <c r="AA5" s="51"/>
      <c r="AB5" s="51"/>
    </row>
    <row r="6" spans="1:29" s="313" customFormat="1" ht="24" customHeight="1" x14ac:dyDescent="0.2">
      <c r="A6" s="533" t="s">
        <v>12</v>
      </c>
      <c r="B6" s="353"/>
      <c r="C6" s="344"/>
      <c r="D6" s="408" t="s">
        <v>13</v>
      </c>
      <c r="E6" s="409"/>
      <c r="F6" s="409"/>
      <c r="G6" s="409"/>
      <c r="H6" s="409"/>
      <c r="I6" s="409"/>
      <c r="J6" s="409"/>
      <c r="K6" s="409"/>
      <c r="L6" s="375"/>
      <c r="N6" s="24" t="s">
        <v>14</v>
      </c>
      <c r="O6" s="575" t="str">
        <f>IF(O5=0," ",CHOOSE(WEEKDAY(O5,2),"Понедельник","Вторник","Среда","Четверг","Пятница","Суббота","Воскресенье"))</f>
        <v>Четверг</v>
      </c>
      <c r="P6" s="330"/>
      <c r="R6" s="623" t="s">
        <v>15</v>
      </c>
      <c r="S6" s="360"/>
      <c r="T6" s="510" t="s">
        <v>16</v>
      </c>
      <c r="U6" s="511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36"/>
      <c r="S7" s="360"/>
      <c r="T7" s="512"/>
      <c r="U7" s="513"/>
      <c r="Z7" s="51"/>
      <c r="AA7" s="51"/>
      <c r="AB7" s="51"/>
    </row>
    <row r="8" spans="1:29" s="313" customFormat="1" ht="25.5" customHeight="1" x14ac:dyDescent="0.2">
      <c r="A8" s="364" t="s">
        <v>17</v>
      </c>
      <c r="B8" s="322"/>
      <c r="C8" s="323"/>
      <c r="D8" s="581"/>
      <c r="E8" s="582"/>
      <c r="F8" s="582"/>
      <c r="G8" s="582"/>
      <c r="H8" s="582"/>
      <c r="I8" s="582"/>
      <c r="J8" s="582"/>
      <c r="K8" s="582"/>
      <c r="L8" s="583"/>
      <c r="N8" s="24" t="s">
        <v>18</v>
      </c>
      <c r="O8" s="399">
        <v>0.58333333333333337</v>
      </c>
      <c r="P8" s="375"/>
      <c r="R8" s="336"/>
      <c r="S8" s="360"/>
      <c r="T8" s="512"/>
      <c r="U8" s="513"/>
      <c r="Z8" s="51"/>
      <c r="AA8" s="51"/>
      <c r="AB8" s="51"/>
    </row>
    <row r="9" spans="1:29" s="31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6"/>
      <c r="E9" s="358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19</v>
      </c>
      <c r="O9" s="374"/>
      <c r="P9" s="375"/>
      <c r="R9" s="336"/>
      <c r="S9" s="360"/>
      <c r="T9" s="514"/>
      <c r="U9" s="515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6"/>
      <c r="E10" s="358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6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75"/>
      <c r="S10" s="24" t="s">
        <v>21</v>
      </c>
      <c r="T10" s="635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75"/>
      <c r="S11" s="24" t="s">
        <v>25</v>
      </c>
      <c r="T11" s="381" t="s">
        <v>26</v>
      </c>
      <c r="U11" s="382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66" t="s">
        <v>27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44"/>
      <c r="N12" s="24" t="s">
        <v>28</v>
      </c>
      <c r="O12" s="422"/>
      <c r="P12" s="423"/>
      <c r="Q12" s="23"/>
      <c r="S12" s="24"/>
      <c r="T12" s="320"/>
      <c r="U12" s="336"/>
      <c r="Z12" s="51"/>
      <c r="AA12" s="51"/>
      <c r="AB12" s="51"/>
    </row>
    <row r="13" spans="1:29" s="313" customFormat="1" ht="23.25" customHeight="1" x14ac:dyDescent="0.2">
      <c r="A13" s="366" t="s">
        <v>29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44"/>
      <c r="M13" s="26"/>
      <c r="N13" s="26" t="s">
        <v>30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66" t="s">
        <v>31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44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70" t="s">
        <v>32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44"/>
      <c r="N15" s="526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0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2"/>
      <c r="P17" s="572"/>
      <c r="Q17" s="572"/>
      <c r="R17" s="325"/>
      <c r="S17" s="343" t="s">
        <v>47</v>
      </c>
      <c r="T17" s="344"/>
      <c r="U17" s="324" t="s">
        <v>48</v>
      </c>
      <c r="V17" s="324" t="s">
        <v>49</v>
      </c>
      <c r="W17" s="652" t="s">
        <v>50</v>
      </c>
      <c r="X17" s="324" t="s">
        <v>51</v>
      </c>
      <c r="Y17" s="346" t="s">
        <v>52</v>
      </c>
      <c r="Z17" s="346" t="s">
        <v>53</v>
      </c>
      <c r="AA17" s="346" t="s">
        <v>54</v>
      </c>
      <c r="AB17" s="614"/>
      <c r="AC17" s="615"/>
      <c r="AD17" s="546"/>
      <c r="BA17" s="608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3"/>
      <c r="P18" s="573"/>
      <c r="Q18" s="573"/>
      <c r="R18" s="327"/>
      <c r="S18" s="312" t="s">
        <v>56</v>
      </c>
      <c r="T18" s="312" t="s">
        <v>57</v>
      </c>
      <c r="U18" s="331"/>
      <c r="V18" s="331"/>
      <c r="W18" s="653"/>
      <c r="X18" s="331"/>
      <c r="Y18" s="347"/>
      <c r="Z18" s="347"/>
      <c r="AA18" s="616"/>
      <c r="AB18" s="617"/>
      <c r="AC18" s="618"/>
      <c r="AD18" s="547"/>
      <c r="BA18" s="336"/>
    </row>
    <row r="19" spans="1:53" ht="27.75" hidden="1" customHeight="1" x14ac:dyDescent="0.2">
      <c r="A19" s="367" t="s">
        <v>58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hidden="1" customHeight="1" x14ac:dyDescent="0.25">
      <c r="A20" s="335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7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8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9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9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8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9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9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7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38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9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9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7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38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9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9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7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38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9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9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67" t="s">
        <v>92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hidden="1" customHeight="1" x14ac:dyDescent="0.25">
      <c r="A47" s="335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7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50</v>
      </c>
      <c r="W49" s="316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8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9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4.6296296296296298</v>
      </c>
      <c r="W51" s="317">
        <f>IFERROR(W49/H49,"0")+IFERROR(W50/H50,"0")</f>
        <v>5</v>
      </c>
      <c r="X51" s="317">
        <f>IFERROR(IF(X49="",0,X49),"0")+IFERROR(IF(X50="",0,X50),"0")</f>
        <v>0.10874999999999999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9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50</v>
      </c>
      <c r="W52" s="317">
        <f>IFERROR(SUM(W49:W50),"0")</f>
        <v>54</v>
      </c>
      <c r="X52" s="37"/>
      <c r="Y52" s="318"/>
      <c r="Z52" s="318"/>
    </row>
    <row r="53" spans="1:53" ht="16.5" hidden="1" customHeight="1" x14ac:dyDescent="0.25">
      <c r="A53" s="335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7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50</v>
      </c>
      <c r="W55" s="316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4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6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9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4.6296296296296298</v>
      </c>
      <c r="W59" s="317">
        <f>IFERROR(W55/H55,"0")+IFERROR(W56/H56,"0")+IFERROR(W57/H57,"0")+IFERROR(W58/H58,"0")</f>
        <v>5</v>
      </c>
      <c r="X59" s="317">
        <f>IFERROR(IF(X55="",0,X55),"0")+IFERROR(IF(X56="",0,X56),"0")+IFERROR(IF(X57="",0,X57),"0")+IFERROR(IF(X58="",0,X58),"0")</f>
        <v>0.10874999999999999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9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50</v>
      </c>
      <c r="W60" s="317">
        <f>IFERROR(SUM(W55:W58),"0")</f>
        <v>54</v>
      </c>
      <c r="X60" s="37"/>
      <c r="Y60" s="318"/>
      <c r="Z60" s="318"/>
    </row>
    <row r="61" spans="1:53" ht="16.5" hidden="1" customHeight="1" x14ac:dyDescent="0.25">
      <c r="A61" s="335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7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6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100</v>
      </c>
      <c r="W64" s="316">
        <f t="shared" si="2"/>
        <v>100.8</v>
      </c>
      <c r="X64" s="36">
        <f>IFERROR(IF(W64=0,"",ROUNDUP(W64/H64,0)*0.02175),"")</f>
        <v>0.19574999999999998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52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3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3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30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6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656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8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9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8.9285714285714288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0.19574999999999998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9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100</v>
      </c>
      <c r="W82" s="317">
        <f>IFERROR(SUM(W63:W80),"0")</f>
        <v>100.8</v>
      </c>
      <c r="X82" s="37"/>
      <c r="Y82" s="318"/>
      <c r="Z82" s="318"/>
    </row>
    <row r="83" spans="1:53" ht="14.25" hidden="1" customHeight="1" x14ac:dyDescent="0.25">
      <c r="A83" s="337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54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10</v>
      </c>
      <c r="W85" s="316">
        <f t="shared" si="4"/>
        <v>10.8</v>
      </c>
      <c r="X85" s="36">
        <f>IFERROR(IF(W85=0,"",ROUNDUP(W85/H85,0)*0.02175),"")</f>
        <v>2.1749999999999999E-2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2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9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9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38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9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0.92592592592592582</v>
      </c>
      <c r="W91" s="317">
        <f>IFERROR(W84/H84,"0")+IFERROR(W85/H85,"0")+IFERROR(W86/H86,"0")+IFERROR(W87/H87,"0")+IFERROR(W88/H88,"0")+IFERROR(W89/H89,"0")+IFERROR(W90/H90,"0")</f>
        <v>1</v>
      </c>
      <c r="X91" s="317">
        <f>IFERROR(IF(X84="",0,X84),"0")+IFERROR(IF(X85="",0,X85),"0")+IFERROR(IF(X86="",0,X86),"0")+IFERROR(IF(X87="",0,X87),"0")+IFERROR(IF(X88="",0,X88),"0")+IFERROR(IF(X89="",0,X89),"0")+IFERROR(IF(X90="",0,X90),"0")</f>
        <v>2.1749999999999999E-2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9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10</v>
      </c>
      <c r="W92" s="317">
        <f>IFERROR(SUM(W84:W90),"0")</f>
        <v>10.8</v>
      </c>
      <c r="X92" s="37"/>
      <c r="Y92" s="318"/>
      <c r="Z92" s="318"/>
    </row>
    <row r="93" spans="1:53" ht="14.25" hidden="1" customHeight="1" x14ac:dyDescent="0.25">
      <c r="A93" s="337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8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587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38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9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hidden="1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9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hidden="1" customHeight="1" x14ac:dyDescent="0.25">
      <c r="A106" s="337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3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94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0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36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2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10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44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0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30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8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9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9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100</v>
      </c>
      <c r="W119" s="317">
        <f>IFERROR(SUM(W107:W117),"0")</f>
        <v>100.80000000000001</v>
      </c>
      <c r="X119" s="37"/>
      <c r="Y119" s="318"/>
      <c r="Z119" s="318"/>
    </row>
    <row r="120" spans="1:53" ht="14.25" hidden="1" customHeight="1" x14ac:dyDescent="0.25">
      <c r="A120" s="337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4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7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9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8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9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9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35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7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55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80</v>
      </c>
      <c r="W130" s="316">
        <f>IFERROR(IF(V130="",0,CEILING((V130/$H130),1)*$H130),"")</f>
        <v>84</v>
      </c>
      <c r="X130" s="36">
        <f>IFERROR(IF(W130=0,"",ROUNDUP(W130/H130,0)*0.02175),"")</f>
        <v>0.21749999999999997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8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9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9.5238095238095237</v>
      </c>
      <c r="W133" s="317">
        <f>IFERROR(W130/H130,"0")+IFERROR(W131/H131,"0")+IFERROR(W132/H132,"0")</f>
        <v>10</v>
      </c>
      <c r="X133" s="317">
        <f>IFERROR(IF(X130="",0,X130),"0")+IFERROR(IF(X131="",0,X131),"0")+IFERROR(IF(X132="",0,X132),"0")</f>
        <v>0.21749999999999997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9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80</v>
      </c>
      <c r="W134" s="317">
        <f>IFERROR(SUM(W130:W132),"0")</f>
        <v>84</v>
      </c>
      <c r="X134" s="37"/>
      <c r="Y134" s="318"/>
      <c r="Z134" s="318"/>
    </row>
    <row r="135" spans="1:53" ht="27.75" hidden="1" customHeight="1" x14ac:dyDescent="0.2">
      <c r="A135" s="367" t="s">
        <v>245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hidden="1" customHeight="1" x14ac:dyDescent="0.25">
      <c r="A136" s="335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7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6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8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9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9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35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7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2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idden="1" x14ac:dyDescent="0.2">
      <c r="A154" s="338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9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9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hidden="1" customHeight="1" x14ac:dyDescent="0.25">
      <c r="A156" s="335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7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8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9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9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7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31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8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9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9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7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8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9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9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7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0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6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51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8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9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9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hidden="1" customHeight="1" x14ac:dyDescent="0.25">
      <c r="A194" s="337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4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1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8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9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9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35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7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8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9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9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35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7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38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9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9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hidden="1" customHeight="1" x14ac:dyDescent="0.25">
      <c r="A225" s="337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8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9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9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3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20</v>
      </c>
      <c r="W231" s="316">
        <f>IFERROR(IF(V231="",0,CEILING((V231/$H231),1)*$H231),"")</f>
        <v>21</v>
      </c>
      <c r="X231" s="36">
        <f>IFERROR(IF(W231=0,"",ROUNDUP(W231/H231,0)*0.00753),"")</f>
        <v>3.7650000000000003E-2</v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38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9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4.7619047619047619</v>
      </c>
      <c r="W233" s="317">
        <f>IFERROR(W230/H230,"0")+IFERROR(W231/H231,"0")+IFERROR(W232/H232,"0")</f>
        <v>5</v>
      </c>
      <c r="X233" s="317">
        <f>IFERROR(IF(X230="",0,X230),"0")+IFERROR(IF(X231="",0,X231),"0")+IFERROR(IF(X232="",0,X232),"0")</f>
        <v>3.7650000000000003E-2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9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20</v>
      </c>
      <c r="W234" s="317">
        <f>IFERROR(SUM(W230:W232),"0")</f>
        <v>21</v>
      </c>
      <c r="X234" s="37"/>
      <c r="Y234" s="318"/>
      <c r="Z234" s="318"/>
    </row>
    <row r="235" spans="1:53" ht="14.25" hidden="1" customHeight="1" x14ac:dyDescent="0.25">
      <c r="A235" s="337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800</v>
      </c>
      <c r="W236" s="316">
        <f t="shared" ref="W236:W244" si="12">IFERROR(IF(V236="",0,CEILING((V236/$H236),1)*$H236),"")</f>
        <v>801.9</v>
      </c>
      <c r="X236" s="36">
        <f>IFERROR(IF(W236=0,"",ROUNDUP(W236/H236,0)*0.02175),"")</f>
        <v>2.1532499999999999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421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4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8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9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98.76543209876543</v>
      </c>
      <c r="W245" s="317">
        <f>IFERROR(W236/H236,"0")+IFERROR(W237/H237,"0")+IFERROR(W238/H238,"0")+IFERROR(W239/H239,"0")+IFERROR(W240/H240,"0")+IFERROR(W241/H241,"0")+IFERROR(W242/H242,"0")+IFERROR(W243/H243,"0")+IFERROR(W244/H244,"0")</f>
        <v>99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2.1532499999999999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9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800</v>
      </c>
      <c r="W246" s="317">
        <f>IFERROR(SUM(W236:W244),"0")</f>
        <v>801.9</v>
      </c>
      <c r="X246" s="37"/>
      <c r="Y246" s="318"/>
      <c r="Z246" s="318"/>
    </row>
    <row r="247" spans="1:53" ht="14.25" hidden="1" customHeight="1" x14ac:dyDescent="0.25">
      <c r="A247" s="337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20</v>
      </c>
      <c r="W250" s="316">
        <f>IFERROR(IF(V250="",0,CEILING((V250/$H250),1)*$H250),"")</f>
        <v>25.200000000000003</v>
      </c>
      <c r="X250" s="36">
        <f>IFERROR(IF(W250=0,"",ROUNDUP(W250/H250,0)*0.02175),"")</f>
        <v>6.5250000000000002E-2</v>
      </c>
      <c r="Y250" s="56"/>
      <c r="Z250" s="57"/>
      <c r="AD250" s="58"/>
      <c r="BA250" s="201" t="s">
        <v>1</v>
      </c>
    </row>
    <row r="251" spans="1:53" x14ac:dyDescent="0.2">
      <c r="A251" s="338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9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2.3809523809523809</v>
      </c>
      <c r="W251" s="317">
        <f>IFERROR(W248/H248,"0")+IFERROR(W249/H249,"0")+IFERROR(W250/H250,"0")</f>
        <v>3</v>
      </c>
      <c r="X251" s="317">
        <f>IFERROR(IF(X248="",0,X248),"0")+IFERROR(IF(X249="",0,X249),"0")+IFERROR(IF(X250="",0,X250),"0")</f>
        <v>6.5250000000000002E-2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9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20</v>
      </c>
      <c r="W252" s="317">
        <f>IFERROR(SUM(W248:W250),"0")</f>
        <v>25.200000000000003</v>
      </c>
      <c r="X252" s="37"/>
      <c r="Y252" s="318"/>
      <c r="Z252" s="318"/>
    </row>
    <row r="253" spans="1:53" ht="14.25" hidden="1" customHeight="1" x14ac:dyDescent="0.25">
      <c r="A253" s="337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3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6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9</v>
      </c>
      <c r="W255" s="316">
        <f>IFERROR(IF(V255="",0,CEILING((V255/$H255),1)*$H255),"")</f>
        <v>9.120000000000001</v>
      </c>
      <c r="X255" s="36">
        <f>IFERROR(IF(W255=0,"",ROUNDUP(W255/H255,0)*0.00753),"")</f>
        <v>2.2589999999999999E-2</v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38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9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2.9605263157894735</v>
      </c>
      <c r="W257" s="317">
        <f>IFERROR(W254/H254,"0")+IFERROR(W255/H255,"0")+IFERROR(W256/H256,"0")</f>
        <v>3.0000000000000004</v>
      </c>
      <c r="X257" s="317">
        <f>IFERROR(IF(X254="",0,X254),"0")+IFERROR(IF(X255="",0,X255),"0")+IFERROR(IF(X256="",0,X256),"0")</f>
        <v>2.2589999999999999E-2</v>
      </c>
      <c r="Y257" s="318"/>
      <c r="Z257" s="318"/>
    </row>
    <row r="258" spans="1:53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9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9</v>
      </c>
      <c r="W258" s="317">
        <f>IFERROR(SUM(W254:W256),"0")</f>
        <v>9.120000000000001</v>
      </c>
      <c r="X258" s="37"/>
      <c r="Y258" s="318"/>
      <c r="Z258" s="318"/>
    </row>
    <row r="259" spans="1:53" ht="14.25" hidden="1" customHeight="1" x14ac:dyDescent="0.25">
      <c r="A259" s="337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8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9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9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35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7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1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38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9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9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8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9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9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35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7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8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9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9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7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100</v>
      </c>
      <c r="W287" s="316">
        <f>IFERROR(IF(V287="",0,CEILING((V287/$H287),1)*$H287),"")</f>
        <v>105.3</v>
      </c>
      <c r="X287" s="36">
        <f>IFERROR(IF(W287=0,"",ROUNDUP(W287/H287,0)*0.02175),"")</f>
        <v>0.28275</v>
      </c>
      <c r="Y287" s="56"/>
      <c r="Z287" s="57"/>
      <c r="AD287" s="58"/>
      <c r="BA287" s="218" t="s">
        <v>1</v>
      </c>
    </row>
    <row r="288" spans="1:53" x14ac:dyDescent="0.2">
      <c r="A288" s="338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9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12.345679012345679</v>
      </c>
      <c r="W288" s="317">
        <f>IFERROR(W287/H287,"0")</f>
        <v>13</v>
      </c>
      <c r="X288" s="317">
        <f>IFERROR(IF(X287="",0,X287),"0")</f>
        <v>0.28275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9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100</v>
      </c>
      <c r="W289" s="317">
        <f>IFERROR(SUM(W287:W287),"0")</f>
        <v>105.3</v>
      </c>
      <c r="X289" s="37"/>
      <c r="Y289" s="318"/>
      <c r="Z289" s="318"/>
    </row>
    <row r="290" spans="1:53" ht="14.25" hidden="1" customHeight="1" x14ac:dyDescent="0.25">
      <c r="A290" s="337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8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9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9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7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8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9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9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67" t="s">
        <v>450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48"/>
      <c r="Z298" s="48"/>
    </row>
    <row r="299" spans="1:53" ht="16.5" hidden="1" customHeight="1" x14ac:dyDescent="0.25">
      <c r="A299" s="335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7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500</v>
      </c>
      <c r="W301" s="316">
        <f t="shared" ref="W301:W308" si="14">IFERROR(IF(V301="",0,CEILING((V301/$H301),1)*$H301),"")</f>
        <v>510</v>
      </c>
      <c r="X301" s="36">
        <f>IFERROR(IF(W301=0,"",ROUNDUP(W301/H301,0)*0.02175),"")</f>
        <v>0.73949999999999994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3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407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8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9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33.333333333333336</v>
      </c>
      <c r="W309" s="317">
        <f>IFERROR(W301/H301,"0")+IFERROR(W302/H302,"0")+IFERROR(W303/H303,"0")+IFERROR(W304/H304,"0")+IFERROR(W305/H305,"0")+IFERROR(W306/H306,"0")+IFERROR(W307/H307,"0")+IFERROR(W308/H308,"0")</f>
        <v>34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0.73949999999999994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9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500</v>
      </c>
      <c r="W310" s="317">
        <f>IFERROR(SUM(W301:W308),"0")</f>
        <v>510</v>
      </c>
      <c r="X310" s="37"/>
      <c r="Y310" s="318"/>
      <c r="Z310" s="318"/>
    </row>
    <row r="311" spans="1:53" ht="14.25" hidden="1" customHeight="1" x14ac:dyDescent="0.25">
      <c r="A311" s="337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650</v>
      </c>
      <c r="W312" s="316">
        <f>IFERROR(IF(V312="",0,CEILING((V312/$H312),1)*$H312),"")</f>
        <v>660</v>
      </c>
      <c r="X312" s="36">
        <f>IFERROR(IF(W312=0,"",ROUNDUP(W312/H312,0)*0.02175),"")</f>
        <v>0.95699999999999996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8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9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43.333333333333336</v>
      </c>
      <c r="W315" s="317">
        <f>IFERROR(W312/H312,"0")+IFERROR(W313/H313,"0")+IFERROR(W314/H314,"0")</f>
        <v>44</v>
      </c>
      <c r="X315" s="317">
        <f>IFERROR(IF(X312="",0,X312),"0")+IFERROR(IF(X313="",0,X313),"0")+IFERROR(IF(X314="",0,X314),"0")</f>
        <v>0.95699999999999996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9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650</v>
      </c>
      <c r="W316" s="317">
        <f>IFERROR(SUM(W312:W314),"0")</f>
        <v>660</v>
      </c>
      <c r="X316" s="37"/>
      <c r="Y316" s="318"/>
      <c r="Z316" s="318"/>
    </row>
    <row r="317" spans="1:53" ht="14.25" hidden="1" customHeight="1" x14ac:dyDescent="0.25">
      <c r="A317" s="337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8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9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9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8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9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9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35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7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8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9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9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7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50</v>
      </c>
      <c r="W334" s="316">
        <f>IFERROR(IF(V334="",0,CEILING((V334/$H334),1)*$H334),"")</f>
        <v>52.56</v>
      </c>
      <c r="X334" s="36">
        <f>IFERROR(IF(W334=0,"",ROUNDUP(W334/H334,0)*0.00753),"")</f>
        <v>9.0359999999999996E-2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8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9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11.415525114155251</v>
      </c>
      <c r="W336" s="317">
        <f>IFERROR(W334/H334,"0")+IFERROR(W335/H335,"0")</f>
        <v>12</v>
      </c>
      <c r="X336" s="317">
        <f>IFERROR(IF(X334="",0,X334),"0")+IFERROR(IF(X335="",0,X335),"0")</f>
        <v>9.0359999999999996E-2</v>
      </c>
      <c r="Y336" s="318"/>
      <c r="Z336" s="318"/>
    </row>
    <row r="337" spans="1:53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9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50</v>
      </c>
      <c r="W337" s="317">
        <f>IFERROR(SUM(W334:W335),"0")</f>
        <v>52.56</v>
      </c>
      <c r="X337" s="37"/>
      <c r="Y337" s="318"/>
      <c r="Z337" s="318"/>
    </row>
    <row r="338" spans="1:53" ht="14.25" hidden="1" customHeight="1" x14ac:dyDescent="0.25">
      <c r="A338" s="337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5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250</v>
      </c>
      <c r="W339" s="316">
        <f>IFERROR(IF(V339="",0,CEILING((V339/$H339),1)*$H339),"")</f>
        <v>257.39999999999998</v>
      </c>
      <c r="X339" s="36">
        <f>IFERROR(IF(W339=0,"",ROUNDUP(W339/H339,0)*0.02175),"")</f>
        <v>0.71775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8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9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32.051282051282051</v>
      </c>
      <c r="W343" s="317">
        <f>IFERROR(W339/H339,"0")+IFERROR(W340/H340,"0")+IFERROR(W341/H341,"0")+IFERROR(W342/H342,"0")</f>
        <v>33</v>
      </c>
      <c r="X343" s="317">
        <f>IFERROR(IF(X339="",0,X339),"0")+IFERROR(IF(X340="",0,X340),"0")+IFERROR(IF(X341="",0,X341),"0")+IFERROR(IF(X342="",0,X342),"0")</f>
        <v>0.71775</v>
      </c>
      <c r="Y343" s="318"/>
      <c r="Z343" s="318"/>
    </row>
    <row r="344" spans="1:53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9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250</v>
      </c>
      <c r="W344" s="317">
        <f>IFERROR(SUM(W339:W342),"0")</f>
        <v>257.39999999999998</v>
      </c>
      <c r="X344" s="37"/>
      <c r="Y344" s="318"/>
      <c r="Z344" s="318"/>
    </row>
    <row r="345" spans="1:53" ht="14.25" hidden="1" customHeight="1" x14ac:dyDescent="0.25">
      <c r="A345" s="337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8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9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9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67" t="s">
        <v>500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48"/>
      <c r="Z349" s="48"/>
    </row>
    <row r="350" spans="1:53" ht="16.5" hidden="1" customHeight="1" x14ac:dyDescent="0.25">
      <c r="A350" s="335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7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8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9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9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5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30</v>
      </c>
      <c r="W357" s="316">
        <f t="shared" ref="W357:W369" si="15">IFERROR(IF(V357="",0,CEILING((V357/$H357),1)*$H357),"")</f>
        <v>33.6</v>
      </c>
      <c r="X357" s="36">
        <f>IFERROR(IF(W357=0,"",ROUNDUP(W357/H357,0)*0.00753),"")</f>
        <v>6.0240000000000002E-2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100</v>
      </c>
      <c r="W358" s="316">
        <f t="shared" si="15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150</v>
      </c>
      <c r="W359" s="316">
        <f t="shared" si="15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6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4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8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9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66.666666666666671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68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0.51204000000000005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9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280</v>
      </c>
      <c r="W371" s="317">
        <f>IFERROR(SUM(W357:W369),"0")</f>
        <v>285.60000000000002</v>
      </c>
      <c r="X371" s="37"/>
      <c r="Y371" s="318"/>
      <c r="Z371" s="318"/>
    </row>
    <row r="372" spans="1:53" ht="14.25" hidden="1" customHeight="1" x14ac:dyDescent="0.25">
      <c r="A372" s="337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8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9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9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8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9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9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4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45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23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496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8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9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9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1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7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38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9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9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35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7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60</v>
      </c>
      <c r="W397" s="316">
        <f>IFERROR(IF(V397="",0,CEILING((V397/$H397),1)*$H397),"")</f>
        <v>62.400000000000006</v>
      </c>
      <c r="X397" s="36">
        <f>IFERROR(IF(W397=0,"",ROUNDUP(W397/H397,0)*0.01196),"")</f>
        <v>0.14352000000000001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38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9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11.538461538461538</v>
      </c>
      <c r="W399" s="317">
        <f>IFERROR(W397/H397,"0")+IFERROR(W398/H398,"0")</f>
        <v>12</v>
      </c>
      <c r="X399" s="317">
        <f>IFERROR(IF(X397="",0,X397),"0")+IFERROR(IF(X398="",0,X398),"0")</f>
        <v>0.14352000000000001</v>
      </c>
      <c r="Y399" s="318"/>
      <c r="Z399" s="318"/>
    </row>
    <row r="400" spans="1:53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9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60</v>
      </c>
      <c r="W400" s="317">
        <f>IFERROR(SUM(W397:W398),"0")</f>
        <v>62.400000000000006</v>
      </c>
      <c r="X400" s="37"/>
      <c r="Y400" s="318"/>
      <c r="Z400" s="318"/>
    </row>
    <row r="401" spans="1:53" ht="14.25" hidden="1" customHeight="1" x14ac:dyDescent="0.25">
      <c r="A401" s="337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50</v>
      </c>
      <c r="W402" s="316">
        <f t="shared" ref="W402:W408" si="17">IFERROR(IF(V402="",0,CEILING((V402/$H402),1)*$H402),"")</f>
        <v>50.400000000000006</v>
      </c>
      <c r="X402" s="36">
        <f>IFERROR(IF(W402=0,"",ROUNDUP(W402/H402,0)*0.00753),"")</f>
        <v>9.0359999999999996E-2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0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8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9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11.904761904761905</v>
      </c>
      <c r="W409" s="317">
        <f>IFERROR(W402/H402,"0")+IFERROR(W403/H403,"0")+IFERROR(W404/H404,"0")+IFERROR(W405/H405,"0")+IFERROR(W406/H406,"0")+IFERROR(W407/H407,"0")+IFERROR(W408/H408,"0")</f>
        <v>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9.0359999999999996E-2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9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50</v>
      </c>
      <c r="W410" s="317">
        <f>IFERROR(SUM(W402:W408),"0")</f>
        <v>50.400000000000006</v>
      </c>
      <c r="X410" s="37"/>
      <c r="Y410" s="318"/>
      <c r="Z410" s="318"/>
    </row>
    <row r="411" spans="1:53" ht="27.75" hidden="1" customHeight="1" x14ac:dyDescent="0.2">
      <c r="A411" s="367" t="s">
        <v>583</v>
      </c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8"/>
      <c r="N411" s="368"/>
      <c r="O411" s="368"/>
      <c r="P411" s="368"/>
      <c r="Q411" s="368"/>
      <c r="R411" s="368"/>
      <c r="S411" s="368"/>
      <c r="T411" s="368"/>
      <c r="U411" s="368"/>
      <c r="V411" s="368"/>
      <c r="W411" s="368"/>
      <c r="X411" s="368"/>
      <c r="Y411" s="48"/>
      <c r="Z411" s="48"/>
    </row>
    <row r="412" spans="1:53" ht="16.5" hidden="1" customHeight="1" x14ac:dyDescent="0.25">
      <c r="A412" s="335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7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300</v>
      </c>
      <c r="W415" s="316">
        <f t="shared" si="18"/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8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9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56.818181818181813</v>
      </c>
      <c r="W423" s="317">
        <f>IFERROR(W414/H414,"0")+IFERROR(W415/H415,"0")+IFERROR(W416/H416,"0")+IFERROR(W417/H417,"0")+IFERROR(W418/H418,"0")+IFERROR(W419/H419,"0")+IFERROR(W420/H420,"0")+IFERROR(W421/H421,"0")+IFERROR(W422/H422,"0")</f>
        <v>57.000000000000007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0.68171999999999999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9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300</v>
      </c>
      <c r="W424" s="317">
        <f>IFERROR(SUM(W414:W422),"0")</f>
        <v>300.96000000000004</v>
      </c>
      <c r="X424" s="37"/>
      <c r="Y424" s="318"/>
      <c r="Z424" s="318"/>
    </row>
    <row r="425" spans="1:53" ht="14.25" hidden="1" customHeight="1" x14ac:dyDescent="0.25">
      <c r="A425" s="337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300</v>
      </c>
      <c r="W426" s="316">
        <f>IFERROR(IF(V426="",0,CEILING((V426/$H426),1)*$H426),"")</f>
        <v>300.96000000000004</v>
      </c>
      <c r="X426" s="36">
        <f>IFERROR(IF(W426=0,"",ROUNDUP(W426/H426,0)*0.01196),"")</f>
        <v>0.68171999999999999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8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9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56.818181818181813</v>
      </c>
      <c r="W428" s="317">
        <f>IFERROR(W426/H426,"0")+IFERROR(W427/H427,"0")</f>
        <v>57.000000000000007</v>
      </c>
      <c r="X428" s="317">
        <f>IFERROR(IF(X426="",0,X426),"0")+IFERROR(IF(X427="",0,X427),"0")</f>
        <v>0.68171999999999999</v>
      </c>
      <c r="Y428" s="318"/>
      <c r="Z428" s="318"/>
    </row>
    <row r="429" spans="1:53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9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300</v>
      </c>
      <c r="W429" s="317">
        <f>IFERROR(SUM(W426:W427),"0")</f>
        <v>300.96000000000004</v>
      </c>
      <c r="X429" s="37"/>
      <c r="Y429" s="318"/>
      <c r="Z429" s="318"/>
    </row>
    <row r="430" spans="1:53" ht="14.25" hidden="1" customHeight="1" x14ac:dyDescent="0.25">
      <c r="A430" s="337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80</v>
      </c>
      <c r="W431" s="316">
        <f t="shared" ref="W431:W436" si="19">IFERROR(IF(V431="",0,CEILING((V431/$H431),1)*$H431),"")</f>
        <v>84.48</v>
      </c>
      <c r="X431" s="36">
        <f>IFERROR(IF(W431=0,"",ROUNDUP(W431/H431,0)*0.01196),"")</f>
        <v>0.19136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50</v>
      </c>
      <c r="W432" s="316">
        <f t="shared" si="19"/>
        <v>52.800000000000004</v>
      </c>
      <c r="X432" s="36">
        <f>IFERROR(IF(W432=0,"",ROUNDUP(W432/H432,0)*0.01196),"")</f>
        <v>0.1196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50</v>
      </c>
      <c r="W433" s="316">
        <f t="shared" si="19"/>
        <v>52.800000000000004</v>
      </c>
      <c r="X433" s="36">
        <f>IFERROR(IF(W433=0,"",ROUNDUP(W433/H433,0)*0.01196),"")</f>
        <v>0.1196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1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77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8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8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9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34.090909090909086</v>
      </c>
      <c r="W437" s="317">
        <f>IFERROR(W431/H431,"0")+IFERROR(W432/H432,"0")+IFERROR(W433/H433,"0")+IFERROR(W434/H434,"0")+IFERROR(W435/H435,"0")+IFERROR(W436/H436,"0")</f>
        <v>36</v>
      </c>
      <c r="X437" s="317">
        <f>IFERROR(IF(X431="",0,X431),"0")+IFERROR(IF(X432="",0,X432),"0")+IFERROR(IF(X433="",0,X433),"0")+IFERROR(IF(X434="",0,X434),"0")+IFERROR(IF(X435="",0,X435),"0")+IFERROR(IF(X436="",0,X436),"0")</f>
        <v>0.43056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9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180</v>
      </c>
      <c r="W438" s="317">
        <f>IFERROR(SUM(W431:W436),"0")</f>
        <v>190.08</v>
      </c>
      <c r="X438" s="37"/>
      <c r="Y438" s="318"/>
      <c r="Z438" s="318"/>
    </row>
    <row r="439" spans="1:53" ht="14.25" hidden="1" customHeight="1" x14ac:dyDescent="0.25">
      <c r="A439" s="337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8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9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9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67" t="s">
        <v>625</v>
      </c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8"/>
      <c r="N444" s="368"/>
      <c r="O444" s="368"/>
      <c r="P444" s="368"/>
      <c r="Q444" s="368"/>
      <c r="R444" s="368"/>
      <c r="S444" s="368"/>
      <c r="T444" s="368"/>
      <c r="U444" s="368"/>
      <c r="V444" s="368"/>
      <c r="W444" s="368"/>
      <c r="X444" s="368"/>
      <c r="Y444" s="48"/>
      <c r="Z444" s="48"/>
    </row>
    <row r="445" spans="1:53" ht="16.5" hidden="1" customHeight="1" x14ac:dyDescent="0.25">
      <c r="A445" s="335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7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61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87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8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9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9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93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8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9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9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7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7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38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9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9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42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20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38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9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9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35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7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38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9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9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5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60"/>
      <c r="N471" s="352" t="s">
        <v>654</v>
      </c>
      <c r="O471" s="353"/>
      <c r="P471" s="353"/>
      <c r="Q471" s="353"/>
      <c r="R471" s="353"/>
      <c r="S471" s="353"/>
      <c r="T471" s="344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3959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4037.28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60"/>
      <c r="N472" s="352" t="s">
        <v>655</v>
      </c>
      <c r="O472" s="353"/>
      <c r="P472" s="353"/>
      <c r="Q472" s="353"/>
      <c r="R472" s="353"/>
      <c r="S472" s="353"/>
      <c r="T472" s="344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4178.808115587316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4261.3819999999996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60"/>
      <c r="N473" s="352" t="s">
        <v>656</v>
      </c>
      <c r="O473" s="353"/>
      <c r="P473" s="353"/>
      <c r="Q473" s="353"/>
      <c r="R473" s="353"/>
      <c r="S473" s="353"/>
      <c r="T473" s="344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8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60"/>
      <c r="N474" s="352" t="s">
        <v>658</v>
      </c>
      <c r="O474" s="353"/>
      <c r="P474" s="353"/>
      <c r="Q474" s="353"/>
      <c r="R474" s="353"/>
      <c r="S474" s="353"/>
      <c r="T474" s="344"/>
      <c r="U474" s="37" t="s">
        <v>64</v>
      </c>
      <c r="V474" s="317">
        <f>GrossWeightTotal+PalletQtyTotal*25</f>
        <v>4378.808115587316</v>
      </c>
      <c r="W474" s="317">
        <f>GrossWeightTotalR+PalletQtyTotalR*25</f>
        <v>4461.3819999999996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60"/>
      <c r="N475" s="352" t="s">
        <v>659</v>
      </c>
      <c r="O475" s="353"/>
      <c r="P475" s="353"/>
      <c r="Q475" s="353"/>
      <c r="R475" s="353"/>
      <c r="S475" s="353"/>
      <c r="T475" s="344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519.72745928135259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530</v>
      </c>
      <c r="X475" s="37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60"/>
      <c r="N476" s="352" t="s">
        <v>660</v>
      </c>
      <c r="O476" s="353"/>
      <c r="P476" s="353"/>
      <c r="Q476" s="353"/>
      <c r="R476" s="353"/>
      <c r="S476" s="353"/>
      <c r="T476" s="344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8.5195199999999982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33" t="s">
        <v>92</v>
      </c>
      <c r="D478" s="356"/>
      <c r="E478" s="356"/>
      <c r="F478" s="334"/>
      <c r="G478" s="333" t="s">
        <v>245</v>
      </c>
      <c r="H478" s="356"/>
      <c r="I478" s="356"/>
      <c r="J478" s="356"/>
      <c r="K478" s="356"/>
      <c r="L478" s="356"/>
      <c r="M478" s="356"/>
      <c r="N478" s="334"/>
      <c r="O478" s="333" t="s">
        <v>450</v>
      </c>
      <c r="P478" s="334"/>
      <c r="Q478" s="333" t="s">
        <v>500</v>
      </c>
      <c r="R478" s="334"/>
      <c r="S478" s="308" t="s">
        <v>583</v>
      </c>
      <c r="T478" s="333" t="s">
        <v>625</v>
      </c>
      <c r="U478" s="334"/>
      <c r="Z478" s="52"/>
      <c r="AC478" s="309"/>
    </row>
    <row r="479" spans="1:53" ht="14.25" customHeight="1" thickTop="1" x14ac:dyDescent="0.2">
      <c r="A479" s="385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09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09"/>
    </row>
    <row r="480" spans="1:53" ht="13.5" customHeight="1" thickBot="1" x14ac:dyDescent="0.25">
      <c r="A480" s="386"/>
      <c r="B480" s="342"/>
      <c r="C480" s="342"/>
      <c r="D480" s="342"/>
      <c r="E480" s="342"/>
      <c r="F480" s="342"/>
      <c r="G480" s="342"/>
      <c r="H480" s="342"/>
      <c r="I480" s="342"/>
      <c r="J480" s="342"/>
      <c r="K480" s="309"/>
      <c r="L480" s="342"/>
      <c r="M480" s="342"/>
      <c r="N480" s="342"/>
      <c r="O480" s="342"/>
      <c r="P480" s="342"/>
      <c r="Q480" s="342"/>
      <c r="R480" s="342"/>
      <c r="S480" s="342"/>
      <c r="T480" s="342"/>
      <c r="U480" s="342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54</v>
      </c>
      <c r="D481" s="46">
        <f>IFERROR(W55*1,"0")+IFERROR(W56*1,"0")+IFERROR(W57*1,"0")+IFERROR(W58*1,"0")</f>
        <v>54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212.4</v>
      </c>
      <c r="F481" s="46">
        <f>IFERROR(W130*1,"0")+IFERROR(W131*1,"0")+IFERROR(W132*1,"0")</f>
        <v>84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857.22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105.3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1170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309.95999999999998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285.60000000000002</v>
      </c>
      <c r="R481" s="46">
        <f>IFERROR(W397*1,"0")+IFERROR(W398*1,"0")+IFERROR(W402*1,"0")+IFERROR(W403*1,"0")+IFERROR(W404*1,"0")+IFERROR(W405*1,"0")+IFERROR(W406*1,"0")+IFERROR(W407*1,"0")+IFERROR(W408*1,"0")</f>
        <v>112.80000000000001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792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0,00"/>
        <filter val="100,00"/>
        <filter val="11,42"/>
        <filter val="11,54"/>
        <filter val="11,90"/>
        <filter val="12,35"/>
        <filter val="150,00"/>
        <filter val="180,00"/>
        <filter val="2,38"/>
        <filter val="2,96"/>
        <filter val="20,00"/>
        <filter val="250,00"/>
        <filter val="280,00"/>
        <filter val="3 959,00"/>
        <filter val="30,00"/>
        <filter val="300,00"/>
        <filter val="32,05"/>
        <filter val="33,33"/>
        <filter val="34,09"/>
        <filter val="4 178,81"/>
        <filter val="4 378,81"/>
        <filter val="4,63"/>
        <filter val="4,76"/>
        <filter val="43,33"/>
        <filter val="50,00"/>
        <filter val="500,00"/>
        <filter val="519,73"/>
        <filter val="56,82"/>
        <filter val="60,00"/>
        <filter val="650,00"/>
        <filter val="66,67"/>
        <filter val="8"/>
        <filter val="8,93"/>
        <filter val="80,00"/>
        <filter val="800,00"/>
        <filter val="9,00"/>
        <filter val="9,52"/>
        <filter val="98,77"/>
      </filters>
    </filterColumn>
  </autoFilter>
  <mergeCells count="857"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187:E187"/>
    <mergeCell ref="N302:R302"/>
    <mergeCell ref="N258:T258"/>
    <mergeCell ref="N245:T245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A356:X356"/>
    <mergeCell ref="A388:M389"/>
    <mergeCell ref="A154:M155"/>
    <mergeCell ref="D70:E70"/>
    <mergeCell ref="N391:R391"/>
    <mergeCell ref="D312:E312"/>
    <mergeCell ref="D71:E71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323:M324"/>
    <mergeCell ref="N364:R364"/>
    <mergeCell ref="A143:X143"/>
    <mergeCell ref="N220:R220"/>
    <mergeCell ref="D236:E236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N386:R386"/>
    <mergeCell ref="A423:M424"/>
    <mergeCell ref="N242:R242"/>
    <mergeCell ref="A118:M119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N172:T172"/>
    <mergeCell ref="N199:T199"/>
    <mergeCell ref="N95:R95"/>
    <mergeCell ref="N70:R70"/>
    <mergeCell ref="D138:E138"/>
    <mergeCell ref="D203:E203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N214:R214"/>
    <mergeCell ref="N341:R341"/>
    <mergeCell ref="N192:T192"/>
    <mergeCell ref="N421:R421"/>
    <mergeCell ref="N408:R408"/>
    <mergeCell ref="D374:E374"/>
    <mergeCell ref="N159:R159"/>
    <mergeCell ref="N330:R330"/>
    <mergeCell ref="N268:R268"/>
    <mergeCell ref="D140:E140"/>
    <mergeCell ref="A160:M161"/>
    <mergeCell ref="N123:R123"/>
    <mergeCell ref="A383:X383"/>
    <mergeCell ref="N274:T274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N291:R291"/>
    <mergeCell ref="N429:T429"/>
    <mergeCell ref="N132:R132"/>
    <mergeCell ref="N303:R303"/>
    <mergeCell ref="N223:T223"/>
    <mergeCell ref="N230:R230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A12:L12"/>
    <mergeCell ref="O8:P8"/>
    <mergeCell ref="D35:E35"/>
    <mergeCell ref="D10:E10"/>
    <mergeCell ref="F10:G10"/>
    <mergeCell ref="A9:C9"/>
    <mergeCell ref="N200:T200"/>
    <mergeCell ref="D58:E58"/>
    <mergeCell ref="O12:P12"/>
    <mergeCell ref="N52:T52"/>
    <mergeCell ref="A120:X120"/>
    <mergeCell ref="N43:R43"/>
    <mergeCell ref="D86:E86"/>
    <mergeCell ref="D39:E39"/>
    <mergeCell ref="N97:R97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N369:R369"/>
    <mergeCell ref="D241:E241"/>
    <mergeCell ref="N418:R418"/>
    <mergeCell ref="D404:E404"/>
    <mergeCell ref="N306:R306"/>
    <mergeCell ref="D373:E373"/>
    <mergeCell ref="A309:M310"/>
    <mergeCell ref="A229:X229"/>
    <mergeCell ref="N105:T105"/>
    <mergeCell ref="D295:E295"/>
    <mergeCell ref="D178:E178"/>
    <mergeCell ref="A251:M252"/>
    <mergeCell ref="N426:R426"/>
    <mergeCell ref="D117:E117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