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EB71FA19-74A8-4E31-8F5A-CBD77688DF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V460" i="2"/>
  <c r="V459" i="2"/>
  <c r="W458" i="2"/>
  <c r="X458" i="2" s="1"/>
  <c r="W457" i="2"/>
  <c r="V455" i="2"/>
  <c r="V454" i="2"/>
  <c r="W453" i="2"/>
  <c r="X453" i="2" s="1"/>
  <c r="W452" i="2"/>
  <c r="X452" i="2" s="1"/>
  <c r="V450" i="2"/>
  <c r="V449" i="2"/>
  <c r="W448" i="2"/>
  <c r="X448" i="2" s="1"/>
  <c r="W447" i="2"/>
  <c r="X447" i="2" s="1"/>
  <c r="V443" i="2"/>
  <c r="V442" i="2"/>
  <c r="W441" i="2"/>
  <c r="N441" i="2"/>
  <c r="W440" i="2"/>
  <c r="X440" i="2" s="1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N414" i="2"/>
  <c r="V410" i="2"/>
  <c r="V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W404" i="2"/>
  <c r="X404" i="2" s="1"/>
  <c r="N404" i="2"/>
  <c r="W403" i="2"/>
  <c r="N403" i="2"/>
  <c r="W402" i="2"/>
  <c r="X402" i="2" s="1"/>
  <c r="N402" i="2"/>
  <c r="V400" i="2"/>
  <c r="V399" i="2"/>
  <c r="W398" i="2"/>
  <c r="X398" i="2" s="1"/>
  <c r="N398" i="2"/>
  <c r="W397" i="2"/>
  <c r="R481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N357" i="2"/>
  <c r="V355" i="2"/>
  <c r="V354" i="2"/>
  <c r="W353" i="2"/>
  <c r="X353" i="2" s="1"/>
  <c r="N353" i="2"/>
  <c r="W352" i="2"/>
  <c r="W354" i="2" s="1"/>
  <c r="N352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N314" i="2"/>
  <c r="W313" i="2"/>
  <c r="X313" i="2" s="1"/>
  <c r="W312" i="2"/>
  <c r="X312" i="2" s="1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W303" i="2"/>
  <c r="X303" i="2" s="1"/>
  <c r="N303" i="2"/>
  <c r="W302" i="2"/>
  <c r="X302" i="2" s="1"/>
  <c r="N302" i="2"/>
  <c r="W301" i="2"/>
  <c r="X301" i="2" s="1"/>
  <c r="N301" i="2"/>
  <c r="V297" i="2"/>
  <c r="V296" i="2"/>
  <c r="W295" i="2"/>
  <c r="W297" i="2" s="1"/>
  <c r="N295" i="2"/>
  <c r="V293" i="2"/>
  <c r="V292" i="2"/>
  <c r="W291" i="2"/>
  <c r="X291" i="2" s="1"/>
  <c r="X292" i="2" s="1"/>
  <c r="N291" i="2"/>
  <c r="V289" i="2"/>
  <c r="V288" i="2"/>
  <c r="W287" i="2"/>
  <c r="W289" i="2" s="1"/>
  <c r="N287" i="2"/>
  <c r="V285" i="2"/>
  <c r="V284" i="2"/>
  <c r="W283" i="2"/>
  <c r="X283" i="2" s="1"/>
  <c r="X284" i="2" s="1"/>
  <c r="N283" i="2"/>
  <c r="V280" i="2"/>
  <c r="V279" i="2"/>
  <c r="W278" i="2"/>
  <c r="X278" i="2" s="1"/>
  <c r="N278" i="2"/>
  <c r="W277" i="2"/>
  <c r="X277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N269" i="2"/>
  <c r="W268" i="2"/>
  <c r="X268" i="2" s="1"/>
  <c r="N268" i="2"/>
  <c r="W267" i="2"/>
  <c r="N267" i="2"/>
  <c r="V264" i="2"/>
  <c r="V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W254" i="2"/>
  <c r="V252" i="2"/>
  <c r="V251" i="2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N237" i="2"/>
  <c r="X236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N209" i="2"/>
  <c r="W208" i="2"/>
  <c r="N208" i="2"/>
  <c r="V205" i="2"/>
  <c r="V204" i="2"/>
  <c r="W203" i="2"/>
  <c r="W205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X195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V127" i="2"/>
  <c r="V126" i="2"/>
  <c r="W125" i="2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N29" i="2"/>
  <c r="W28" i="2"/>
  <c r="N28" i="2"/>
  <c r="W27" i="2"/>
  <c r="X27" i="2" s="1"/>
  <c r="N27" i="2"/>
  <c r="W26" i="2"/>
  <c r="X26" i="2" s="1"/>
  <c r="N26" i="2"/>
  <c r="V24" i="2"/>
  <c r="V23" i="2"/>
  <c r="W22" i="2"/>
  <c r="W24" i="2" s="1"/>
  <c r="N22" i="2"/>
  <c r="H10" i="2"/>
  <c r="A9" i="2"/>
  <c r="F10" i="2" s="1"/>
  <c r="D7" i="2"/>
  <c r="O6" i="2"/>
  <c r="N2" i="2"/>
  <c r="W32" i="2" l="1"/>
  <c r="W127" i="2"/>
  <c r="W284" i="2"/>
  <c r="X287" i="2"/>
  <c r="X288" i="2" s="1"/>
  <c r="X346" i="2"/>
  <c r="X347" i="2" s="1"/>
  <c r="W347" i="2"/>
  <c r="W245" i="2"/>
  <c r="X141" i="2"/>
  <c r="W166" i="2"/>
  <c r="W224" i="2"/>
  <c r="M481" i="2"/>
  <c r="W371" i="2"/>
  <c r="X454" i="2"/>
  <c r="C481" i="2"/>
  <c r="F481" i="2"/>
  <c r="W251" i="2"/>
  <c r="X279" i="2"/>
  <c r="W316" i="2"/>
  <c r="W331" i="2"/>
  <c r="W443" i="2"/>
  <c r="W459" i="2"/>
  <c r="W33" i="2"/>
  <c r="W45" i="2"/>
  <c r="W105" i="2"/>
  <c r="X22" i="2"/>
  <c r="X23" i="2" s="1"/>
  <c r="W23" i="2"/>
  <c r="X29" i="2"/>
  <c r="W37" i="2"/>
  <c r="W40" i="2"/>
  <c r="X43" i="2"/>
  <c r="X44" i="2" s="1"/>
  <c r="W126" i="2"/>
  <c r="X125" i="2"/>
  <c r="G481" i="2"/>
  <c r="W141" i="2"/>
  <c r="H481" i="2"/>
  <c r="W234" i="2"/>
  <c r="X248" i="2"/>
  <c r="X251" i="2" s="1"/>
  <c r="X267" i="2"/>
  <c r="W274" i="2"/>
  <c r="N481" i="2"/>
  <c r="W285" i="2"/>
  <c r="X295" i="2"/>
  <c r="X296" i="2" s="1"/>
  <c r="W296" i="2"/>
  <c r="W319" i="2"/>
  <c r="W394" i="2"/>
  <c r="W393" i="2"/>
  <c r="X397" i="2"/>
  <c r="X399" i="2" s="1"/>
  <c r="W399" i="2"/>
  <c r="W410" i="2"/>
  <c r="X437" i="2"/>
  <c r="X449" i="2"/>
  <c r="W455" i="2"/>
  <c r="X457" i="2"/>
  <c r="W465" i="2"/>
  <c r="W264" i="2"/>
  <c r="W275" i="2"/>
  <c r="W315" i="2"/>
  <c r="X428" i="2"/>
  <c r="X459" i="2"/>
  <c r="W428" i="2"/>
  <c r="W429" i="2"/>
  <c r="S481" i="2"/>
  <c r="X414" i="2"/>
  <c r="X423" i="2" s="1"/>
  <c r="Q481" i="2"/>
  <c r="W343" i="2"/>
  <c r="W336" i="2"/>
  <c r="W332" i="2"/>
  <c r="O481" i="2"/>
  <c r="W310" i="2"/>
  <c r="W257" i="2"/>
  <c r="W233" i="2"/>
  <c r="X208" i="2"/>
  <c r="W223" i="2"/>
  <c r="W204" i="2"/>
  <c r="V475" i="2"/>
  <c r="W118" i="2"/>
  <c r="W104" i="2"/>
  <c r="W119" i="2"/>
  <c r="W82" i="2"/>
  <c r="W473" i="2"/>
  <c r="V471" i="2"/>
  <c r="X59" i="2"/>
  <c r="W51" i="2"/>
  <c r="V474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1" i="2" l="1"/>
  <c r="W475" i="2"/>
  <c r="W474" i="2"/>
  <c r="X476" i="2"/>
</calcChain>
</file>

<file path=xl/sharedStrings.xml><?xml version="1.0" encoding="utf-8"?>
<sst xmlns="http://schemas.openxmlformats.org/spreadsheetml/2006/main" count="3091" uniqueCount="706">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</sst>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8" zoomScaleNormal="100" zoomScaleSheetLayoutView="100" workbookViewId="0">
      <selection activeCell="V49" sqref="V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8" t="s">
        <v>29</v>
      </c>
      <c r="E1" s="638"/>
      <c r="F1" s="638"/>
      <c r="G1" s="14" t="s">
        <v>66</v>
      </c>
      <c r="H1" s="638" t="s">
        <v>49</v>
      </c>
      <c r="I1" s="638"/>
      <c r="J1" s="638"/>
      <c r="K1" s="638"/>
      <c r="L1" s="638"/>
      <c r="M1" s="638"/>
      <c r="N1" s="638"/>
      <c r="O1" s="638"/>
      <c r="P1" s="639" t="s">
        <v>67</v>
      </c>
      <c r="Q1" s="640"/>
      <c r="R1" s="6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1"/>
      <c r="P2" s="641"/>
      <c r="Q2" s="641"/>
      <c r="R2" s="641"/>
      <c r="S2" s="641"/>
      <c r="T2" s="641"/>
      <c r="U2" s="6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1"/>
      <c r="O3" s="641"/>
      <c r="P3" s="641"/>
      <c r="Q3" s="641"/>
      <c r="R3" s="641"/>
      <c r="S3" s="641"/>
      <c r="T3" s="641"/>
      <c r="U3" s="6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0" t="s">
        <v>8</v>
      </c>
      <c r="B5" s="620"/>
      <c r="C5" s="620"/>
      <c r="D5" s="642"/>
      <c r="E5" s="642"/>
      <c r="F5" s="643" t="s">
        <v>14</v>
      </c>
      <c r="G5" s="643"/>
      <c r="H5" s="642" t="s">
        <v>705</v>
      </c>
      <c r="I5" s="642"/>
      <c r="J5" s="642"/>
      <c r="K5" s="642"/>
      <c r="L5" s="642"/>
      <c r="N5" s="27" t="s">
        <v>4</v>
      </c>
      <c r="O5" s="637">
        <v>45274</v>
      </c>
      <c r="P5" s="637"/>
      <c r="R5" s="644" t="s">
        <v>3</v>
      </c>
      <c r="S5" s="645"/>
      <c r="T5" s="646" t="s">
        <v>669</v>
      </c>
      <c r="U5" s="647"/>
      <c r="Z5" s="60"/>
      <c r="AA5" s="60"/>
      <c r="AB5" s="60"/>
    </row>
    <row r="6" spans="1:29" s="17" customFormat="1" ht="24" customHeight="1" x14ac:dyDescent="0.2">
      <c r="A6" s="620" t="s">
        <v>1</v>
      </c>
      <c r="B6" s="620"/>
      <c r="C6" s="620"/>
      <c r="D6" s="621" t="s">
        <v>679</v>
      </c>
      <c r="E6" s="621"/>
      <c r="F6" s="621"/>
      <c r="G6" s="621"/>
      <c r="H6" s="621"/>
      <c r="I6" s="621"/>
      <c r="J6" s="621"/>
      <c r="K6" s="621"/>
      <c r="L6" s="621"/>
      <c r="N6" s="27" t="s">
        <v>30</v>
      </c>
      <c r="O6" s="622" t="str">
        <f>IF(O5=0," ",CHOOSE(WEEKDAY(O5,2),"Понедельник","Вторник","Среда","Четверг","Пятница","Суббота","Воскресенье"))</f>
        <v>Четверг</v>
      </c>
      <c r="P6" s="622"/>
      <c r="R6" s="623" t="s">
        <v>5</v>
      </c>
      <c r="S6" s="624"/>
      <c r="T6" s="625" t="s">
        <v>68</v>
      </c>
      <c r="U6" s="6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1" t="str">
        <f>IFERROR(VLOOKUP(DeliveryAddress,Table,3,0),1)</f>
        <v>4</v>
      </c>
      <c r="E7" s="632"/>
      <c r="F7" s="632"/>
      <c r="G7" s="632"/>
      <c r="H7" s="632"/>
      <c r="I7" s="632"/>
      <c r="J7" s="632"/>
      <c r="K7" s="632"/>
      <c r="L7" s="633"/>
      <c r="N7" s="29"/>
      <c r="O7" s="49"/>
      <c r="P7" s="49"/>
      <c r="R7" s="623"/>
      <c r="S7" s="624"/>
      <c r="T7" s="627"/>
      <c r="U7" s="628"/>
      <c r="Z7" s="60"/>
      <c r="AA7" s="60"/>
      <c r="AB7" s="60"/>
    </row>
    <row r="8" spans="1:29" s="17" customFormat="1" ht="25.5" customHeight="1" x14ac:dyDescent="0.2">
      <c r="A8" s="634" t="s">
        <v>60</v>
      </c>
      <c r="B8" s="634"/>
      <c r="C8" s="634"/>
      <c r="D8" s="635"/>
      <c r="E8" s="635"/>
      <c r="F8" s="635"/>
      <c r="G8" s="635"/>
      <c r="H8" s="635"/>
      <c r="I8" s="635"/>
      <c r="J8" s="635"/>
      <c r="K8" s="635"/>
      <c r="L8" s="635"/>
      <c r="N8" s="27" t="s">
        <v>11</v>
      </c>
      <c r="O8" s="615">
        <v>0.58333333333333337</v>
      </c>
      <c r="P8" s="615"/>
      <c r="R8" s="623"/>
      <c r="S8" s="624"/>
      <c r="T8" s="627"/>
      <c r="U8" s="628"/>
      <c r="Z8" s="60"/>
      <c r="AA8" s="60"/>
      <c r="AB8" s="60"/>
    </row>
    <row r="9" spans="1:29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48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3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N9" s="31" t="s">
        <v>15</v>
      </c>
      <c r="O9" s="637"/>
      <c r="P9" s="637"/>
      <c r="R9" s="623"/>
      <c r="S9" s="624"/>
      <c r="T9" s="629"/>
      <c r="U9" s="6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4" t="str">
        <f>IFERROR(VLOOKUP($D$10,Proxy,2,FALSE),"")</f>
        <v/>
      </c>
      <c r="I10" s="614"/>
      <c r="J10" s="614"/>
      <c r="K10" s="614"/>
      <c r="L10" s="614"/>
      <c r="N10" s="31" t="s">
        <v>35</v>
      </c>
      <c r="O10" s="615"/>
      <c r="P10" s="615"/>
      <c r="S10" s="29" t="s">
        <v>12</v>
      </c>
      <c r="T10" s="616" t="s">
        <v>69</v>
      </c>
      <c r="U10" s="61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5"/>
      <c r="P11" s="615"/>
      <c r="S11" s="29" t="s">
        <v>31</v>
      </c>
      <c r="T11" s="603" t="s">
        <v>57</v>
      </c>
      <c r="U11" s="6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2" t="s">
        <v>70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N12" s="27" t="s">
        <v>33</v>
      </c>
      <c r="O12" s="618"/>
      <c r="P12" s="618"/>
      <c r="Q12" s="28"/>
      <c r="R12"/>
      <c r="S12" s="29" t="s">
        <v>48</v>
      </c>
      <c r="T12" s="619"/>
      <c r="U12" s="619"/>
      <c r="V12"/>
      <c r="Z12" s="60"/>
      <c r="AA12" s="60"/>
      <c r="AB12" s="60"/>
    </row>
    <row r="13" spans="1:29" s="17" customFormat="1" ht="23.25" customHeight="1" x14ac:dyDescent="0.2">
      <c r="A13" s="602" t="s">
        <v>71</v>
      </c>
      <c r="B13" s="602"/>
      <c r="C13" s="602"/>
      <c r="D13" s="602"/>
      <c r="E13" s="602"/>
      <c r="F13" s="602"/>
      <c r="G13" s="602"/>
      <c r="H13" s="602"/>
      <c r="I13" s="602"/>
      <c r="J13" s="602"/>
      <c r="K13" s="602"/>
      <c r="L13" s="602"/>
      <c r="M13" s="31"/>
      <c r="N13" s="31" t="s">
        <v>34</v>
      </c>
      <c r="O13" s="603"/>
      <c r="P13" s="6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2" t="s">
        <v>72</v>
      </c>
      <c r="B14" s="602"/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4" t="s">
        <v>73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/>
      <c r="N15" s="605" t="s">
        <v>63</v>
      </c>
      <c r="O15" s="605"/>
      <c r="P15" s="605"/>
      <c r="Q15" s="605"/>
      <c r="R15" s="60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6"/>
      <c r="O16" s="606"/>
      <c r="P16" s="606"/>
      <c r="Q16" s="606"/>
      <c r="R16" s="60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0" t="s">
        <v>61</v>
      </c>
      <c r="B17" s="590" t="s">
        <v>51</v>
      </c>
      <c r="C17" s="608" t="s">
        <v>50</v>
      </c>
      <c r="D17" s="590" t="s">
        <v>52</v>
      </c>
      <c r="E17" s="590"/>
      <c r="F17" s="590" t="s">
        <v>24</v>
      </c>
      <c r="G17" s="590" t="s">
        <v>27</v>
      </c>
      <c r="H17" s="590" t="s">
        <v>25</v>
      </c>
      <c r="I17" s="590" t="s">
        <v>26</v>
      </c>
      <c r="J17" s="609" t="s">
        <v>16</v>
      </c>
      <c r="K17" s="609" t="s">
        <v>65</v>
      </c>
      <c r="L17" s="609" t="s">
        <v>2</v>
      </c>
      <c r="M17" s="590" t="s">
        <v>28</v>
      </c>
      <c r="N17" s="590" t="s">
        <v>17</v>
      </c>
      <c r="O17" s="590"/>
      <c r="P17" s="590"/>
      <c r="Q17" s="590"/>
      <c r="R17" s="590"/>
      <c r="S17" s="607" t="s">
        <v>58</v>
      </c>
      <c r="T17" s="590"/>
      <c r="U17" s="590" t="s">
        <v>6</v>
      </c>
      <c r="V17" s="590" t="s">
        <v>44</v>
      </c>
      <c r="W17" s="591" t="s">
        <v>56</v>
      </c>
      <c r="X17" s="590" t="s">
        <v>18</v>
      </c>
      <c r="Y17" s="593" t="s">
        <v>62</v>
      </c>
      <c r="Z17" s="593" t="s">
        <v>19</v>
      </c>
      <c r="AA17" s="594" t="s">
        <v>59</v>
      </c>
      <c r="AB17" s="595"/>
      <c r="AC17" s="596"/>
      <c r="AD17" s="600"/>
      <c r="BA17" s="601" t="s">
        <v>64</v>
      </c>
    </row>
    <row r="18" spans="1:53" ht="14.25" customHeight="1" x14ac:dyDescent="0.2">
      <c r="A18" s="590"/>
      <c r="B18" s="590"/>
      <c r="C18" s="608"/>
      <c r="D18" s="590"/>
      <c r="E18" s="590"/>
      <c r="F18" s="590" t="s">
        <v>20</v>
      </c>
      <c r="G18" s="590" t="s">
        <v>21</v>
      </c>
      <c r="H18" s="590" t="s">
        <v>22</v>
      </c>
      <c r="I18" s="590" t="s">
        <v>22</v>
      </c>
      <c r="J18" s="610"/>
      <c r="K18" s="610"/>
      <c r="L18" s="610"/>
      <c r="M18" s="590"/>
      <c r="N18" s="590"/>
      <c r="O18" s="590"/>
      <c r="P18" s="590"/>
      <c r="Q18" s="590"/>
      <c r="R18" s="590"/>
      <c r="S18" s="36" t="s">
        <v>47</v>
      </c>
      <c r="T18" s="36" t="s">
        <v>46</v>
      </c>
      <c r="U18" s="590"/>
      <c r="V18" s="590"/>
      <c r="W18" s="592"/>
      <c r="X18" s="590"/>
      <c r="Y18" s="593"/>
      <c r="Z18" s="593"/>
      <c r="AA18" s="597"/>
      <c r="AB18" s="598"/>
      <c r="AC18" s="599"/>
      <c r="AD18" s="600"/>
      <c r="BA18" s="601"/>
    </row>
    <row r="19" spans="1:53" ht="27.75" hidden="1" customHeight="1" x14ac:dyDescent="0.2">
      <c r="A19" s="351" t="s">
        <v>74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hidden="1" customHeight="1" x14ac:dyDescent="0.25">
      <c r="A20" s="339" t="s">
        <v>74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66"/>
      <c r="Z20" s="66"/>
    </row>
    <row r="21" spans="1:53" ht="14.25" hidden="1" customHeight="1" x14ac:dyDescent="0.25">
      <c r="A21" s="340" t="s">
        <v>75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67"/>
      <c r="Z21" s="67"/>
    </row>
    <row r="22" spans="1:53" ht="27" hidden="1" customHeight="1" x14ac:dyDescent="0.25">
      <c r="A22" s="64" t="s">
        <v>76</v>
      </c>
      <c r="B22" s="64" t="s">
        <v>77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6" t="s">
        <v>43</v>
      </c>
      <c r="O23" s="327"/>
      <c r="P23" s="327"/>
      <c r="Q23" s="327"/>
      <c r="R23" s="327"/>
      <c r="S23" s="327"/>
      <c r="T23" s="3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6" t="s">
        <v>43</v>
      </c>
      <c r="O24" s="327"/>
      <c r="P24" s="327"/>
      <c r="Q24" s="327"/>
      <c r="R24" s="327"/>
      <c r="S24" s="327"/>
      <c r="T24" s="3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40" t="s">
        <v>80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67"/>
      <c r="Z25" s="67"/>
    </row>
    <row r="26" spans="1:53" ht="27" hidden="1" customHeight="1" x14ac:dyDescent="0.25">
      <c r="A26" s="64" t="s">
        <v>81</v>
      </c>
      <c r="B26" s="64" t="s">
        <v>82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84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85</v>
      </c>
      <c r="B28" s="64" t="s">
        <v>86</v>
      </c>
      <c r="C28" s="37">
        <v>4301051180</v>
      </c>
      <c r="D28" s="335">
        <v>4607091383935</v>
      </c>
      <c r="E28" s="3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87</v>
      </c>
      <c r="B29" s="64" t="s">
        <v>88</v>
      </c>
      <c r="C29" s="37">
        <v>4301051426</v>
      </c>
      <c r="D29" s="335">
        <v>4680115881853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89</v>
      </c>
      <c r="B30" s="64" t="s">
        <v>90</v>
      </c>
      <c r="C30" s="37">
        <v>4301051178</v>
      </c>
      <c r="D30" s="335">
        <v>4607091383911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92</v>
      </c>
      <c r="C31" s="37">
        <v>4301051174</v>
      </c>
      <c r="D31" s="335">
        <v>4607091388244</v>
      </c>
      <c r="E31" s="33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26" t="s">
        <v>43</v>
      </c>
      <c r="O32" s="327"/>
      <c r="P32" s="327"/>
      <c r="Q32" s="327"/>
      <c r="R32" s="327"/>
      <c r="S32" s="327"/>
      <c r="T32" s="32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6" t="s">
        <v>43</v>
      </c>
      <c r="O33" s="327"/>
      <c r="P33" s="327"/>
      <c r="Q33" s="327"/>
      <c r="R33" s="327"/>
      <c r="S33" s="327"/>
      <c r="T33" s="32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40" t="s">
        <v>93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67"/>
      <c r="Z34" s="67"/>
    </row>
    <row r="35" spans="1:53" ht="27" hidden="1" customHeight="1" x14ac:dyDescent="0.25">
      <c r="A35" s="64" t="s">
        <v>94</v>
      </c>
      <c r="B35" s="64" t="s">
        <v>95</v>
      </c>
      <c r="C35" s="37">
        <v>4301032013</v>
      </c>
      <c r="D35" s="335">
        <v>4607091388503</v>
      </c>
      <c r="E35" s="33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hidden="1" x14ac:dyDescent="0.2">
      <c r="A36" s="32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26" t="s">
        <v>43</v>
      </c>
      <c r="O36" s="327"/>
      <c r="P36" s="327"/>
      <c r="Q36" s="327"/>
      <c r="R36" s="327"/>
      <c r="S36" s="327"/>
      <c r="T36" s="32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6" t="s">
        <v>43</v>
      </c>
      <c r="O37" s="327"/>
      <c r="P37" s="327"/>
      <c r="Q37" s="327"/>
      <c r="R37" s="327"/>
      <c r="S37" s="327"/>
      <c r="T37" s="32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40" t="s">
        <v>98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67"/>
      <c r="Z38" s="67"/>
    </row>
    <row r="39" spans="1:53" ht="80.25" hidden="1" customHeight="1" x14ac:dyDescent="0.25">
      <c r="A39" s="64" t="s">
        <v>99</v>
      </c>
      <c r="B39" s="64" t="s">
        <v>100</v>
      </c>
      <c r="C39" s="37">
        <v>4301160001</v>
      </c>
      <c r="D39" s="335">
        <v>4607091388282</v>
      </c>
      <c r="E39" s="33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hidden="1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26" t="s">
        <v>43</v>
      </c>
      <c r="O40" s="327"/>
      <c r="P40" s="327"/>
      <c r="Q40" s="327"/>
      <c r="R40" s="327"/>
      <c r="S40" s="327"/>
      <c r="T40" s="32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6" t="s">
        <v>43</v>
      </c>
      <c r="O41" s="327"/>
      <c r="P41" s="327"/>
      <c r="Q41" s="327"/>
      <c r="R41" s="327"/>
      <c r="S41" s="327"/>
      <c r="T41" s="32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40" t="s">
        <v>102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67"/>
      <c r="Z42" s="67"/>
    </row>
    <row r="43" spans="1:53" ht="27" hidden="1" customHeight="1" x14ac:dyDescent="0.25">
      <c r="A43" s="64" t="s">
        <v>103</v>
      </c>
      <c r="B43" s="64" t="s">
        <v>104</v>
      </c>
      <c r="C43" s="37">
        <v>4301170002</v>
      </c>
      <c r="D43" s="335">
        <v>4607091389111</v>
      </c>
      <c r="E43" s="33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26" t="s">
        <v>43</v>
      </c>
      <c r="O44" s="327"/>
      <c r="P44" s="327"/>
      <c r="Q44" s="327"/>
      <c r="R44" s="327"/>
      <c r="S44" s="327"/>
      <c r="T44" s="32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6" t="s">
        <v>43</v>
      </c>
      <c r="O45" s="327"/>
      <c r="P45" s="327"/>
      <c r="Q45" s="327"/>
      <c r="R45" s="327"/>
      <c r="S45" s="327"/>
      <c r="T45" s="32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51" t="s">
        <v>105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55"/>
      <c r="Z46" s="55"/>
    </row>
    <row r="47" spans="1:53" ht="16.5" hidden="1" customHeight="1" x14ac:dyDescent="0.25">
      <c r="A47" s="339" t="s">
        <v>106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66"/>
      <c r="Z47" s="66"/>
    </row>
    <row r="48" spans="1:53" ht="14.25" hidden="1" customHeight="1" x14ac:dyDescent="0.25">
      <c r="A48" s="340" t="s">
        <v>107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35">
        <v>4680115881440</v>
      </c>
      <c r="E49" s="33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8"/>
      <c r="S49" s="40" t="s">
        <v>48</v>
      </c>
      <c r="T49" s="40" t="s">
        <v>48</v>
      </c>
      <c r="U49" s="41" t="s">
        <v>0</v>
      </c>
      <c r="V49" s="59">
        <v>100</v>
      </c>
      <c r="W49" s="56">
        <f>IFERROR(IF(V49="",0,CEILING((V49/$H49),1)*$H49),"")</f>
        <v>108</v>
      </c>
      <c r="X49" s="42">
        <f>IFERROR(IF(W49=0,"",ROUNDUP(W49/H49,0)*0.02175),"")</f>
        <v>0.21749999999999997</v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112</v>
      </c>
      <c r="B50" s="64" t="s">
        <v>113</v>
      </c>
      <c r="C50" s="37">
        <v>4301020232</v>
      </c>
      <c r="D50" s="335">
        <v>4680115881433</v>
      </c>
      <c r="E50" s="33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9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26" t="s">
        <v>43</v>
      </c>
      <c r="O51" s="327"/>
      <c r="P51" s="327"/>
      <c r="Q51" s="327"/>
      <c r="R51" s="327"/>
      <c r="S51" s="327"/>
      <c r="T51" s="328"/>
      <c r="U51" s="43" t="s">
        <v>42</v>
      </c>
      <c r="V51" s="44">
        <f>IFERROR(V49/H49,"0")+IFERROR(V50/H50,"0")</f>
        <v>9.2592592592592595</v>
      </c>
      <c r="W51" s="44">
        <f>IFERROR(W49/H49,"0")+IFERROR(W50/H50,"0")</f>
        <v>10</v>
      </c>
      <c r="X51" s="44">
        <f>IFERROR(IF(X49="",0,X49),"0")+IFERROR(IF(X50="",0,X50),"0")</f>
        <v>0.21749999999999997</v>
      </c>
      <c r="Y51" s="68"/>
      <c r="Z51" s="68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6" t="s">
        <v>43</v>
      </c>
      <c r="O52" s="327"/>
      <c r="P52" s="327"/>
      <c r="Q52" s="327"/>
      <c r="R52" s="327"/>
      <c r="S52" s="327"/>
      <c r="T52" s="328"/>
      <c r="U52" s="43" t="s">
        <v>0</v>
      </c>
      <c r="V52" s="44">
        <f>IFERROR(SUM(V49:V50),"0")</f>
        <v>100</v>
      </c>
      <c r="W52" s="44">
        <f>IFERROR(SUM(W49:W50),"0")</f>
        <v>108</v>
      </c>
      <c r="X52" s="43"/>
      <c r="Y52" s="68"/>
      <c r="Z52" s="68"/>
    </row>
    <row r="53" spans="1:53" ht="16.5" hidden="1" customHeight="1" x14ac:dyDescent="0.25">
      <c r="A53" s="339" t="s">
        <v>114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66"/>
      <c r="Z53" s="66"/>
    </row>
    <row r="54" spans="1:53" ht="14.25" hidden="1" customHeight="1" x14ac:dyDescent="0.25">
      <c r="A54" s="340" t="s">
        <v>115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35">
        <v>4680115881426</v>
      </c>
      <c r="E55" s="33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8"/>
      <c r="S55" s="40" t="s">
        <v>48</v>
      </c>
      <c r="T55" s="40" t="s">
        <v>48</v>
      </c>
      <c r="U55" s="41" t="s">
        <v>0</v>
      </c>
      <c r="V55" s="59">
        <v>300</v>
      </c>
      <c r="W55" s="56">
        <f>IFERROR(IF(V55="",0,CEILING((V55/$H55),1)*$H55),"")</f>
        <v>302.40000000000003</v>
      </c>
      <c r="X55" s="42">
        <f>IFERROR(IF(W55=0,"",ROUNDUP(W55/H55,0)*0.02175),"")</f>
        <v>0.60899999999999999</v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116</v>
      </c>
      <c r="B56" s="64" t="s">
        <v>118</v>
      </c>
      <c r="C56" s="37">
        <v>4301011481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7" t="s">
        <v>119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/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35">
        <v>4680115881419</v>
      </c>
      <c r="E57" s="33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135</v>
      </c>
      <c r="W57" s="56">
        <f>IFERROR(IF(V57="",0,CEILING((V57/$H57),1)*$H57),"")</f>
        <v>135</v>
      </c>
      <c r="X57" s="42">
        <f>IFERROR(IF(W57=0,"",ROUNDUP(W57/H57,0)*0.00937),"")</f>
        <v>0.28110000000000002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4301011458</v>
      </c>
      <c r="D58" s="335">
        <v>4680115881525</v>
      </c>
      <c r="E58" s="33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5" t="s">
        <v>125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26" t="s">
        <v>43</v>
      </c>
      <c r="O59" s="327"/>
      <c r="P59" s="327"/>
      <c r="Q59" s="327"/>
      <c r="R59" s="327"/>
      <c r="S59" s="327"/>
      <c r="T59" s="328"/>
      <c r="U59" s="43" t="s">
        <v>42</v>
      </c>
      <c r="V59" s="44">
        <f>IFERROR(V55/H55,"0")+IFERROR(V56/H56,"0")+IFERROR(V57/H57,"0")+IFERROR(V58/H58,"0")</f>
        <v>57.777777777777771</v>
      </c>
      <c r="W59" s="44">
        <f>IFERROR(W55/H55,"0")+IFERROR(W56/H56,"0")+IFERROR(W57/H57,"0")+IFERROR(W58/H58,"0")</f>
        <v>58</v>
      </c>
      <c r="X59" s="44">
        <f>IFERROR(IF(X55="",0,X55),"0")+IFERROR(IF(X56="",0,X56),"0")+IFERROR(IF(X57="",0,X57),"0")+IFERROR(IF(X58="",0,X58),"0")</f>
        <v>0.8901</v>
      </c>
      <c r="Y59" s="68"/>
      <c r="Z59" s="68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6" t="s">
        <v>43</v>
      </c>
      <c r="O60" s="327"/>
      <c r="P60" s="327"/>
      <c r="Q60" s="327"/>
      <c r="R60" s="327"/>
      <c r="S60" s="327"/>
      <c r="T60" s="328"/>
      <c r="U60" s="43" t="s">
        <v>0</v>
      </c>
      <c r="V60" s="44">
        <f>IFERROR(SUM(V55:V58),"0")</f>
        <v>435</v>
      </c>
      <c r="W60" s="44">
        <f>IFERROR(SUM(W55:W58),"0")</f>
        <v>437.40000000000003</v>
      </c>
      <c r="X60" s="43"/>
      <c r="Y60" s="68"/>
      <c r="Z60" s="68"/>
    </row>
    <row r="61" spans="1:53" ht="16.5" hidden="1" customHeight="1" x14ac:dyDescent="0.25">
      <c r="A61" s="339" t="s">
        <v>105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66"/>
      <c r="Z61" s="66"/>
    </row>
    <row r="62" spans="1:53" ht="14.25" hidden="1" customHeight="1" x14ac:dyDescent="0.25">
      <c r="A62" s="340" t="s">
        <v>115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35">
        <v>4607091382945</v>
      </c>
      <c r="E63" s="33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9" t="s">
        <v>128</v>
      </c>
      <c r="O63" s="337"/>
      <c r="P63" s="337"/>
      <c r="Q63" s="337"/>
      <c r="R63" s="338"/>
      <c r="S63" s="40" t="s">
        <v>48</v>
      </c>
      <c r="T63" s="40" t="s">
        <v>48</v>
      </c>
      <c r="U63" s="41" t="s">
        <v>0</v>
      </c>
      <c r="V63" s="59">
        <v>20</v>
      </c>
      <c r="W63" s="56">
        <f t="shared" ref="W63:W80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35">
        <v>4607091385670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70" t="s">
        <v>131</v>
      </c>
      <c r="O64" s="337"/>
      <c r="P64" s="337"/>
      <c r="Q64" s="337"/>
      <c r="R64" s="338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257.59999999999997</v>
      </c>
      <c r="X64" s="42">
        <f>IFERROR(IF(W64=0,"",ROUNDUP(W64/H64,0)*0.02175),"")</f>
        <v>0.50024999999999997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35">
        <v>4680115881327</v>
      </c>
      <c r="E65" s="3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7"/>
      <c r="P65" s="337"/>
      <c r="Q65" s="337"/>
      <c r="R65" s="338"/>
      <c r="S65" s="40" t="s">
        <v>48</v>
      </c>
      <c r="T65" s="40" t="s">
        <v>48</v>
      </c>
      <c r="U65" s="41" t="s">
        <v>0</v>
      </c>
      <c r="V65" s="59">
        <v>60</v>
      </c>
      <c r="W65" s="56">
        <f t="shared" si="2"/>
        <v>64.800000000000011</v>
      </c>
      <c r="X65" s="42">
        <f>IFERROR(IF(W65=0,"",ROUNDUP(W65/H65,0)*0.02175),"")</f>
        <v>0.1305</v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 x14ac:dyDescent="0.25">
      <c r="A66" s="64" t="s">
        <v>136</v>
      </c>
      <c r="B66" s="64" t="s">
        <v>137</v>
      </c>
      <c r="C66" s="37">
        <v>4301011703</v>
      </c>
      <c r="D66" s="335">
        <v>4680115882133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2" t="s">
        <v>138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139</v>
      </c>
      <c r="B67" s="64" t="s">
        <v>140</v>
      </c>
      <c r="C67" s="37">
        <v>4301011192</v>
      </c>
      <c r="D67" s="335">
        <v>4607091382952</v>
      </c>
      <c r="E67" s="33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35">
        <v>4607091385687</v>
      </c>
      <c r="E68" s="33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40</v>
      </c>
      <c r="W68" s="56">
        <f t="shared" si="2"/>
        <v>40</v>
      </c>
      <c r="X68" s="42">
        <f t="shared" ref="X68:X73" si="3">IFERROR(IF(W68=0,"",ROUNDUP(W68/H68,0)*0.00937),"")</f>
        <v>9.3700000000000006E-2</v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4301011565</v>
      </c>
      <c r="D69" s="335">
        <v>4680115882539</v>
      </c>
      <c r="E69" s="33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4301011344</v>
      </c>
      <c r="D70" s="335">
        <v>4607091384604</v>
      </c>
      <c r="E70" s="33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4301011386</v>
      </c>
      <c r="D71" s="335">
        <v>4680115880283</v>
      </c>
      <c r="E71" s="33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 x14ac:dyDescent="0.25">
      <c r="A72" s="64" t="s">
        <v>149</v>
      </c>
      <c r="B72" s="64" t="s">
        <v>150</v>
      </c>
      <c r="C72" s="37">
        <v>4301011476</v>
      </c>
      <c r="D72" s="335">
        <v>4680115881518</v>
      </c>
      <c r="E72" s="3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35">
        <v>4680115881303</v>
      </c>
      <c r="E73" s="33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50</v>
      </c>
      <c r="W73" s="56">
        <f t="shared" si="2"/>
        <v>54</v>
      </c>
      <c r="X73" s="42">
        <f t="shared" si="3"/>
        <v>0.11244</v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4301011562</v>
      </c>
      <c r="D74" s="335">
        <v>4680115882577</v>
      </c>
      <c r="E74" s="33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60" t="s">
        <v>155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153</v>
      </c>
      <c r="B75" s="64" t="s">
        <v>156</v>
      </c>
      <c r="C75" s="37">
        <v>4301011564</v>
      </c>
      <c r="D75" s="335">
        <v>4680115882577</v>
      </c>
      <c r="E75" s="33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61" t="s">
        <v>157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4301011432</v>
      </c>
      <c r="D76" s="335">
        <v>4680115882720</v>
      </c>
      <c r="E76" s="33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2" t="s">
        <v>160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161</v>
      </c>
      <c r="B77" s="64" t="s">
        <v>162</v>
      </c>
      <c r="C77" s="37">
        <v>4301011352</v>
      </c>
      <c r="D77" s="335">
        <v>4607091388466</v>
      </c>
      <c r="E77" s="33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163</v>
      </c>
      <c r="B78" s="64" t="s">
        <v>164</v>
      </c>
      <c r="C78" s="37">
        <v>4301011417</v>
      </c>
      <c r="D78" s="335">
        <v>4680115880269</v>
      </c>
      <c r="E78" s="33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165</v>
      </c>
      <c r="B79" s="64" t="s">
        <v>166</v>
      </c>
      <c r="C79" s="37">
        <v>4301011415</v>
      </c>
      <c r="D79" s="335">
        <v>4680115880429</v>
      </c>
      <c r="E79" s="33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167</v>
      </c>
      <c r="B80" s="64" t="s">
        <v>168</v>
      </c>
      <c r="C80" s="37">
        <v>4301011462</v>
      </c>
      <c r="D80" s="335">
        <v>4680115881457</v>
      </c>
      <c r="E80" s="33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6" t="s">
        <v>43</v>
      </c>
      <c r="O81" s="327"/>
      <c r="P81" s="327"/>
      <c r="Q81" s="327"/>
      <c r="R81" s="327"/>
      <c r="S81" s="327"/>
      <c r="T81" s="32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50.773809523809518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0.88039000000000001</v>
      </c>
      <c r="Y81" s="68"/>
      <c r="Z81" s="6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6" t="s">
        <v>43</v>
      </c>
      <c r="O82" s="327"/>
      <c r="P82" s="327"/>
      <c r="Q82" s="327"/>
      <c r="R82" s="327"/>
      <c r="S82" s="327"/>
      <c r="T82" s="328"/>
      <c r="U82" s="43" t="s">
        <v>0</v>
      </c>
      <c r="V82" s="44">
        <f>IFERROR(SUM(V63:V80),"0")</f>
        <v>420</v>
      </c>
      <c r="W82" s="44">
        <f>IFERROR(SUM(W63:W80),"0")</f>
        <v>438.79999999999995</v>
      </c>
      <c r="X82" s="43"/>
      <c r="Y82" s="68"/>
      <c r="Z82" s="68"/>
    </row>
    <row r="83" spans="1:53" ht="14.25" hidden="1" customHeight="1" x14ac:dyDescent="0.25">
      <c r="A83" s="340" t="s">
        <v>107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67"/>
      <c r="Z83" s="67"/>
    </row>
    <row r="84" spans="1:53" ht="27" hidden="1" customHeight="1" x14ac:dyDescent="0.25">
      <c r="A84" s="64" t="s">
        <v>169</v>
      </c>
      <c r="B84" s="64" t="s">
        <v>170</v>
      </c>
      <c r="C84" s="37">
        <v>4301020189</v>
      </c>
      <c r="D84" s="335">
        <v>4607091384789</v>
      </c>
      <c r="E84" s="33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2" t="s">
        <v>171</v>
      </c>
      <c r="O84" s="337"/>
      <c r="P84" s="337"/>
      <c r="Q84" s="337"/>
      <c r="R84" s="33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172</v>
      </c>
      <c r="B85" s="64" t="s">
        <v>173</v>
      </c>
      <c r="C85" s="37">
        <v>4301020235</v>
      </c>
      <c r="D85" s="335">
        <v>4680115881488</v>
      </c>
      <c r="E85" s="33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174</v>
      </c>
      <c r="B86" s="64" t="s">
        <v>175</v>
      </c>
      <c r="C86" s="37">
        <v>4301020183</v>
      </c>
      <c r="D86" s="335">
        <v>4607091384765</v>
      </c>
      <c r="E86" s="33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4" t="s">
        <v>176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177</v>
      </c>
      <c r="B87" s="64" t="s">
        <v>178</v>
      </c>
      <c r="C87" s="37">
        <v>4301020228</v>
      </c>
      <c r="D87" s="335">
        <v>4680115882751</v>
      </c>
      <c r="E87" s="33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5" t="s">
        <v>179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180</v>
      </c>
      <c r="B88" s="64" t="s">
        <v>181</v>
      </c>
      <c r="C88" s="37">
        <v>4301020258</v>
      </c>
      <c r="D88" s="335">
        <v>4680115882775</v>
      </c>
      <c r="E88" s="33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9" t="s">
        <v>182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184</v>
      </c>
      <c r="B89" s="64" t="s">
        <v>185</v>
      </c>
      <c r="C89" s="37">
        <v>4301020217</v>
      </c>
      <c r="D89" s="335">
        <v>4680115880658</v>
      </c>
      <c r="E89" s="33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186</v>
      </c>
      <c r="B90" s="64" t="s">
        <v>187</v>
      </c>
      <c r="C90" s="37">
        <v>4301020223</v>
      </c>
      <c r="D90" s="335">
        <v>4607091381962</v>
      </c>
      <c r="E90" s="33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6" t="s">
        <v>43</v>
      </c>
      <c r="O91" s="327"/>
      <c r="P91" s="327"/>
      <c r="Q91" s="327"/>
      <c r="R91" s="327"/>
      <c r="S91" s="327"/>
      <c r="T91" s="32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6" t="s">
        <v>43</v>
      </c>
      <c r="O92" s="327"/>
      <c r="P92" s="327"/>
      <c r="Q92" s="327"/>
      <c r="R92" s="327"/>
      <c r="S92" s="327"/>
      <c r="T92" s="32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40" t="s">
        <v>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67"/>
      <c r="Z93" s="67"/>
    </row>
    <row r="94" spans="1:53" ht="16.5" hidden="1" customHeight="1" x14ac:dyDescent="0.25">
      <c r="A94" s="64" t="s">
        <v>188</v>
      </c>
      <c r="B94" s="64" t="s">
        <v>189</v>
      </c>
      <c r="C94" s="37">
        <v>4301030895</v>
      </c>
      <c r="D94" s="335">
        <v>4607091387667</v>
      </c>
      <c r="E94" s="33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190</v>
      </c>
      <c r="B95" s="64" t="s">
        <v>191</v>
      </c>
      <c r="C95" s="37">
        <v>4301030961</v>
      </c>
      <c r="D95" s="335">
        <v>4607091387636</v>
      </c>
      <c r="E95" s="33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192</v>
      </c>
      <c r="B96" s="64" t="s">
        <v>193</v>
      </c>
      <c r="C96" s="37">
        <v>4301031078</v>
      </c>
      <c r="D96" s="335">
        <v>4607091384727</v>
      </c>
      <c r="E96" s="33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4301031080</v>
      </c>
      <c r="D97" s="335">
        <v>4607091386745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35">
        <v>4607091382426</v>
      </c>
      <c r="E98" s="3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35">
        <v>4607091386547</v>
      </c>
      <c r="E99" s="3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35">
        <v>4607091384734</v>
      </c>
      <c r="E100" s="3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35">
        <v>4607091382464</v>
      </c>
      <c r="E101" s="3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35">
        <v>4680115883444</v>
      </c>
      <c r="E102" s="3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4" t="s">
        <v>206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52</v>
      </c>
      <c r="W102" s="56">
        <f t="shared" si="5"/>
        <v>53.199999999999996</v>
      </c>
      <c r="X102" s="42">
        <f>IFERROR(IF(W102=0,"",ROUNDUP(W102/H102,0)*0.00753),"")</f>
        <v>0.14307</v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7" t="s">
        <v>206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6" t="s">
        <v>43</v>
      </c>
      <c r="O104" s="327"/>
      <c r="P104" s="327"/>
      <c r="Q104" s="327"/>
      <c r="R104" s="327"/>
      <c r="S104" s="327"/>
      <c r="T104" s="32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18.571428571428573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19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0.14307</v>
      </c>
      <c r="Y104" s="68"/>
      <c r="Z104" s="6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6" t="s">
        <v>43</v>
      </c>
      <c r="O105" s="327"/>
      <c r="P105" s="327"/>
      <c r="Q105" s="327"/>
      <c r="R105" s="327"/>
      <c r="S105" s="327"/>
      <c r="T105" s="328"/>
      <c r="U105" s="43" t="s">
        <v>0</v>
      </c>
      <c r="V105" s="44">
        <f>IFERROR(SUM(V94:V103),"0")</f>
        <v>52</v>
      </c>
      <c r="W105" s="44">
        <f>IFERROR(SUM(W94:W103),"0")</f>
        <v>53.199999999999996</v>
      </c>
      <c r="X105" s="43"/>
      <c r="Y105" s="68"/>
      <c r="Z105" s="68"/>
    </row>
    <row r="106" spans="1:53" ht="14.25" hidden="1" customHeight="1" x14ac:dyDescent="0.25">
      <c r="A106" s="340" t="s">
        <v>80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35">
        <v>4607091386967</v>
      </c>
      <c r="E107" s="33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8" t="s">
        <v>210</v>
      </c>
      <c r="O107" s="337"/>
      <c r="P107" s="337"/>
      <c r="Q107" s="337"/>
      <c r="R107" s="338"/>
      <c r="S107" s="40" t="s">
        <v>48</v>
      </c>
      <c r="T107" s="40" t="s">
        <v>48</v>
      </c>
      <c r="U107" s="41" t="s">
        <v>0</v>
      </c>
      <c r="V107" s="59">
        <v>40</v>
      </c>
      <c r="W107" s="56">
        <f t="shared" ref="W107:W117" si="6">IFERROR(IF(V107="",0,CEILING((V107/$H107),1)*$H107),"")</f>
        <v>40.5</v>
      </c>
      <c r="X107" s="42">
        <f>IFERROR(IF(W107=0,"",ROUNDUP(W107/H107,0)*0.02175),"")</f>
        <v>0.10874999999999999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35">
        <v>4607091386967</v>
      </c>
      <c r="E108" s="33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9" t="s">
        <v>212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35">
        <v>4607091385304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2" t="s">
        <v>215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35">
        <v>4607091386264</v>
      </c>
      <c r="E110" s="33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35">
        <v>4680115882584</v>
      </c>
      <c r="E111" s="33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4" t="s">
        <v>220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5" t="s">
        <v>222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49</v>
      </c>
      <c r="W112" s="56">
        <f t="shared" si="6"/>
        <v>50.160000000000004</v>
      </c>
      <c r="X112" s="42">
        <f>IFERROR(IF(W112=0,"",ROUNDUP(W112/H112,0)*0.00753),"")</f>
        <v>0.14307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35">
        <v>4607091385731</v>
      </c>
      <c r="E113" s="33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6" t="s">
        <v>225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9</v>
      </c>
      <c r="W113" s="56">
        <f t="shared" si="6"/>
        <v>10.8</v>
      </c>
      <c r="X113" s="42">
        <f>IFERROR(IF(W113=0,"",ROUNDUP(W113/H113,0)*0.00753),"")</f>
        <v>3.0120000000000001E-2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35">
        <v>4680115880214</v>
      </c>
      <c r="E114" s="33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8" t="s">
        <v>228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35">
        <v>4680115880894</v>
      </c>
      <c r="E115" s="33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9" t="s">
        <v>231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35">
        <v>4607091385427</v>
      </c>
      <c r="E116" s="33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35">
        <v>4680115882645</v>
      </c>
      <c r="E117" s="33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31" t="s">
        <v>236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6" t="s">
        <v>43</v>
      </c>
      <c r="O118" s="327"/>
      <c r="P118" s="327"/>
      <c r="Q118" s="327"/>
      <c r="R118" s="327"/>
      <c r="S118" s="327"/>
      <c r="T118" s="3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26.832210998877663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0.28193999999999997</v>
      </c>
      <c r="Y118" s="68"/>
      <c r="Z118" s="6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6" t="s">
        <v>43</v>
      </c>
      <c r="O119" s="327"/>
      <c r="P119" s="327"/>
      <c r="Q119" s="327"/>
      <c r="R119" s="327"/>
      <c r="S119" s="327"/>
      <c r="T119" s="328"/>
      <c r="U119" s="43" t="s">
        <v>0</v>
      </c>
      <c r="V119" s="44">
        <f>IFERROR(SUM(V107:V117),"0")</f>
        <v>98</v>
      </c>
      <c r="W119" s="44">
        <f>IFERROR(SUM(W107:W117),"0")</f>
        <v>101.46</v>
      </c>
      <c r="X119" s="43"/>
      <c r="Y119" s="68"/>
      <c r="Z119" s="68"/>
    </row>
    <row r="120" spans="1:53" ht="14.25" hidden="1" customHeight="1" x14ac:dyDescent="0.25">
      <c r="A120" s="340" t="s">
        <v>237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35">
        <v>4607091383065</v>
      </c>
      <c r="E121" s="33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7"/>
      <c r="P121" s="337"/>
      <c r="Q121" s="337"/>
      <c r="R121" s="33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35">
        <v>4680115881532</v>
      </c>
      <c r="E122" s="33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242</v>
      </c>
      <c r="B123" s="64" t="s">
        <v>243</v>
      </c>
      <c r="C123" s="37">
        <v>4301060356</v>
      </c>
      <c r="D123" s="335">
        <v>4680115882652</v>
      </c>
      <c r="E123" s="33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6" t="s">
        <v>244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245</v>
      </c>
      <c r="B124" s="64" t="s">
        <v>246</v>
      </c>
      <c r="C124" s="37">
        <v>4301060309</v>
      </c>
      <c r="D124" s="335">
        <v>4680115880238</v>
      </c>
      <c r="E124" s="33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247</v>
      </c>
      <c r="B125" s="64" t="s">
        <v>248</v>
      </c>
      <c r="C125" s="37">
        <v>4301060351</v>
      </c>
      <c r="D125" s="335">
        <v>4680115881464</v>
      </c>
      <c r="E125" s="33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2" t="s">
        <v>249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26" t="s">
        <v>43</v>
      </c>
      <c r="O126" s="327"/>
      <c r="P126" s="327"/>
      <c r="Q126" s="327"/>
      <c r="R126" s="327"/>
      <c r="S126" s="327"/>
      <c r="T126" s="32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6" t="s">
        <v>43</v>
      </c>
      <c r="O127" s="327"/>
      <c r="P127" s="327"/>
      <c r="Q127" s="327"/>
      <c r="R127" s="327"/>
      <c r="S127" s="327"/>
      <c r="T127" s="32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hidden="1" customHeight="1" x14ac:dyDescent="0.25">
      <c r="A128" s="339" t="s">
        <v>250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66"/>
      <c r="Z128" s="66"/>
    </row>
    <row r="129" spans="1:53" ht="14.25" hidden="1" customHeight="1" x14ac:dyDescent="0.25">
      <c r="A129" s="340" t="s">
        <v>80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35">
        <v>4607091385168</v>
      </c>
      <c r="E130" s="33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3" t="s">
        <v>253</v>
      </c>
      <c r="O130" s="337"/>
      <c r="P130" s="337"/>
      <c r="Q130" s="337"/>
      <c r="R130" s="338"/>
      <c r="S130" s="40" t="s">
        <v>48</v>
      </c>
      <c r="T130" s="40" t="s">
        <v>48</v>
      </c>
      <c r="U130" s="41" t="s">
        <v>0</v>
      </c>
      <c r="V130" s="59">
        <v>40</v>
      </c>
      <c r="W130" s="56">
        <f>IFERROR(IF(V130="",0,CEILING((V130/$H130),1)*$H130),"")</f>
        <v>42</v>
      </c>
      <c r="X130" s="42">
        <f>IFERROR(IF(W130=0,"",ROUNDUP(W130/H130,0)*0.02175),"")</f>
        <v>0.10874999999999999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254</v>
      </c>
      <c r="B131" s="64" t="s">
        <v>255</v>
      </c>
      <c r="C131" s="37">
        <v>4301051362</v>
      </c>
      <c r="D131" s="335">
        <v>4607091383256</v>
      </c>
      <c r="E131" s="33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7"/>
      <c r="P131" s="337"/>
      <c r="Q131" s="337"/>
      <c r="R131" s="33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35">
        <v>4607091385748</v>
      </c>
      <c r="E132" s="33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9</v>
      </c>
      <c r="W132" s="56">
        <f>IFERROR(IF(V132="",0,CEILING((V132/$H132),1)*$H132),"")</f>
        <v>10.8</v>
      </c>
      <c r="X132" s="42">
        <f>IFERROR(IF(W132=0,"",ROUNDUP(W132/H132,0)*0.00753),"")</f>
        <v>3.0120000000000001E-2</v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26" t="s">
        <v>43</v>
      </c>
      <c r="O133" s="327"/>
      <c r="P133" s="327"/>
      <c r="Q133" s="327"/>
      <c r="R133" s="327"/>
      <c r="S133" s="327"/>
      <c r="T133" s="328"/>
      <c r="U133" s="43" t="s">
        <v>42</v>
      </c>
      <c r="V133" s="44">
        <f>IFERROR(V130/H130,"0")+IFERROR(V131/H131,"0")+IFERROR(V132/H132,"0")</f>
        <v>8.0952380952380949</v>
      </c>
      <c r="W133" s="44">
        <f>IFERROR(W130/H130,"0")+IFERROR(W131/H131,"0")+IFERROR(W132/H132,"0")</f>
        <v>9</v>
      </c>
      <c r="X133" s="44">
        <f>IFERROR(IF(X130="",0,X130),"0")+IFERROR(IF(X131="",0,X131),"0")+IFERROR(IF(X132="",0,X132),"0")</f>
        <v>0.13886999999999999</v>
      </c>
      <c r="Y133" s="68"/>
      <c r="Z133" s="68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6" t="s">
        <v>43</v>
      </c>
      <c r="O134" s="327"/>
      <c r="P134" s="327"/>
      <c r="Q134" s="327"/>
      <c r="R134" s="327"/>
      <c r="S134" s="327"/>
      <c r="T134" s="328"/>
      <c r="U134" s="43" t="s">
        <v>0</v>
      </c>
      <c r="V134" s="44">
        <f>IFERROR(SUM(V130:V132),"0")</f>
        <v>49</v>
      </c>
      <c r="W134" s="44">
        <f>IFERROR(SUM(W130:W132),"0")</f>
        <v>52.8</v>
      </c>
      <c r="X134" s="43"/>
      <c r="Y134" s="68"/>
      <c r="Z134" s="68"/>
    </row>
    <row r="135" spans="1:53" ht="27.75" hidden="1" customHeight="1" x14ac:dyDescent="0.2">
      <c r="A135" s="351" t="s">
        <v>258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55"/>
      <c r="Z135" s="55"/>
    </row>
    <row r="136" spans="1:53" ht="16.5" hidden="1" customHeight="1" x14ac:dyDescent="0.25">
      <c r="A136" s="339" t="s">
        <v>259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66"/>
      <c r="Z136" s="66"/>
    </row>
    <row r="137" spans="1:53" ht="14.25" hidden="1" customHeight="1" x14ac:dyDescent="0.25">
      <c r="A137" s="340" t="s">
        <v>115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67"/>
      <c r="Z137" s="67"/>
    </row>
    <row r="138" spans="1:53" ht="27" hidden="1" customHeight="1" x14ac:dyDescent="0.25">
      <c r="A138" s="64" t="s">
        <v>260</v>
      </c>
      <c r="B138" s="64" t="s">
        <v>261</v>
      </c>
      <c r="C138" s="37">
        <v>4301011223</v>
      </c>
      <c r="D138" s="335">
        <v>4607091383423</v>
      </c>
      <c r="E138" s="33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7"/>
      <c r="P138" s="337"/>
      <c r="Q138" s="337"/>
      <c r="R138" s="33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262</v>
      </c>
      <c r="B139" s="64" t="s">
        <v>263</v>
      </c>
      <c r="C139" s="37">
        <v>4301011338</v>
      </c>
      <c r="D139" s="335">
        <v>4607091381405</v>
      </c>
      <c r="E139" s="33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7"/>
      <c r="P139" s="337"/>
      <c r="Q139" s="337"/>
      <c r="R139" s="33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264</v>
      </c>
      <c r="B140" s="64" t="s">
        <v>265</v>
      </c>
      <c r="C140" s="37">
        <v>4301011333</v>
      </c>
      <c r="D140" s="335">
        <v>4607091386516</v>
      </c>
      <c r="E140" s="33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26" t="s">
        <v>43</v>
      </c>
      <c r="O141" s="327"/>
      <c r="P141" s="327"/>
      <c r="Q141" s="327"/>
      <c r="R141" s="327"/>
      <c r="S141" s="327"/>
      <c r="T141" s="32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6" t="s">
        <v>43</v>
      </c>
      <c r="O142" s="327"/>
      <c r="P142" s="327"/>
      <c r="Q142" s="327"/>
      <c r="R142" s="327"/>
      <c r="S142" s="327"/>
      <c r="T142" s="32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339" t="s">
        <v>266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66"/>
      <c r="Z143" s="66"/>
    </row>
    <row r="144" spans="1:53" ht="14.25" hidden="1" customHeight="1" x14ac:dyDescent="0.25">
      <c r="A144" s="340" t="s">
        <v>75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67"/>
      <c r="Z144" s="67"/>
    </row>
    <row r="145" spans="1:53" ht="16.5" hidden="1" customHeight="1" x14ac:dyDescent="0.25">
      <c r="A145" s="64" t="s">
        <v>267</v>
      </c>
      <c r="B145" s="64" t="s">
        <v>268</v>
      </c>
      <c r="C145" s="37">
        <v>4301031245</v>
      </c>
      <c r="D145" s="335">
        <v>4680115883963</v>
      </c>
      <c r="E145" s="335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3" t="s">
        <v>269</v>
      </c>
      <c r="O145" s="337"/>
      <c r="P145" s="337"/>
      <c r="Q145" s="337"/>
      <c r="R145" s="33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hidden="1" customHeight="1" x14ac:dyDescent="0.25">
      <c r="A146" s="64" t="s">
        <v>271</v>
      </c>
      <c r="B146" s="64" t="s">
        <v>272</v>
      </c>
      <c r="C146" s="37">
        <v>4301031191</v>
      </c>
      <c r="D146" s="335">
        <v>4680115880993</v>
      </c>
      <c r="E146" s="33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7"/>
      <c r="P146" s="337"/>
      <c r="Q146" s="337"/>
      <c r="R146" s="33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273</v>
      </c>
      <c r="B147" s="64" t="s">
        <v>274</v>
      </c>
      <c r="C147" s="37">
        <v>4301031204</v>
      </c>
      <c r="D147" s="335">
        <v>4680115881761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275</v>
      </c>
      <c r="B148" s="64" t="s">
        <v>276</v>
      </c>
      <c r="C148" s="37">
        <v>4301031201</v>
      </c>
      <c r="D148" s="335">
        <v>4680115881563</v>
      </c>
      <c r="E148" s="33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277</v>
      </c>
      <c r="B149" s="64" t="s">
        <v>278</v>
      </c>
      <c r="C149" s="37">
        <v>4301031199</v>
      </c>
      <c r="D149" s="335">
        <v>4680115880986</v>
      </c>
      <c r="E149" s="33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279</v>
      </c>
      <c r="B150" s="64" t="s">
        <v>280</v>
      </c>
      <c r="C150" s="37">
        <v>4301031190</v>
      </c>
      <c r="D150" s="335">
        <v>4680115880207</v>
      </c>
      <c r="E150" s="33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281</v>
      </c>
      <c r="B151" s="64" t="s">
        <v>282</v>
      </c>
      <c r="C151" s="37">
        <v>4301031205</v>
      </c>
      <c r="D151" s="335">
        <v>4680115881785</v>
      </c>
      <c r="E151" s="33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283</v>
      </c>
      <c r="B152" s="64" t="s">
        <v>284</v>
      </c>
      <c r="C152" s="37">
        <v>4301031202</v>
      </c>
      <c r="D152" s="335">
        <v>4680115881679</v>
      </c>
      <c r="E152" s="33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285</v>
      </c>
      <c r="B153" s="64" t="s">
        <v>286</v>
      </c>
      <c r="C153" s="37">
        <v>4301031158</v>
      </c>
      <c r="D153" s="335">
        <v>4680115880191</v>
      </c>
      <c r="E153" s="33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26" t="s">
        <v>43</v>
      </c>
      <c r="O154" s="327"/>
      <c r="P154" s="327"/>
      <c r="Q154" s="327"/>
      <c r="R154" s="327"/>
      <c r="S154" s="327"/>
      <c r="T154" s="32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6" t="s">
        <v>43</v>
      </c>
      <c r="O155" s="327"/>
      <c r="P155" s="327"/>
      <c r="Q155" s="327"/>
      <c r="R155" s="327"/>
      <c r="S155" s="327"/>
      <c r="T155" s="32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339" t="s">
        <v>287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66"/>
      <c r="Z156" s="66"/>
    </row>
    <row r="157" spans="1:53" ht="14.25" hidden="1" customHeight="1" x14ac:dyDescent="0.25">
      <c r="A157" s="340" t="s">
        <v>115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5">
        <v>4680115881402</v>
      </c>
      <c r="E158" s="33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7"/>
      <c r="P158" s="337"/>
      <c r="Q158" s="337"/>
      <c r="R158" s="338"/>
      <c r="S158" s="40" t="s">
        <v>48</v>
      </c>
      <c r="T158" s="40" t="s">
        <v>48</v>
      </c>
      <c r="U158" s="41" t="s">
        <v>0</v>
      </c>
      <c r="V158" s="59">
        <v>15</v>
      </c>
      <c r="W158" s="56">
        <f>IFERROR(IF(V158="",0,CEILING((V158/$H158),1)*$H158),"")</f>
        <v>21.6</v>
      </c>
      <c r="X158" s="42">
        <f>IFERROR(IF(W158=0,"",ROUNDUP(W158/H158,0)*0.02175),"")</f>
        <v>4.3499999999999997E-2</v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290</v>
      </c>
      <c r="B159" s="64" t="s">
        <v>291</v>
      </c>
      <c r="C159" s="37">
        <v>4301011454</v>
      </c>
      <c r="D159" s="335">
        <v>4680115881396</v>
      </c>
      <c r="E159" s="33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7"/>
      <c r="P159" s="337"/>
      <c r="Q159" s="337"/>
      <c r="R159" s="33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26" t="s">
        <v>43</v>
      </c>
      <c r="O160" s="327"/>
      <c r="P160" s="327"/>
      <c r="Q160" s="327"/>
      <c r="R160" s="327"/>
      <c r="S160" s="327"/>
      <c r="T160" s="328"/>
      <c r="U160" s="43" t="s">
        <v>42</v>
      </c>
      <c r="V160" s="44">
        <f>IFERROR(V158/H158,"0")+IFERROR(V159/H159,"0")</f>
        <v>1.3888888888888888</v>
      </c>
      <c r="W160" s="44">
        <f>IFERROR(W158/H158,"0")+IFERROR(W159/H159,"0")</f>
        <v>2</v>
      </c>
      <c r="X160" s="44">
        <f>IFERROR(IF(X158="",0,X158),"0")+IFERROR(IF(X159="",0,X159),"0")</f>
        <v>4.3499999999999997E-2</v>
      </c>
      <c r="Y160" s="68"/>
      <c r="Z160" s="68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6" t="s">
        <v>43</v>
      </c>
      <c r="O161" s="327"/>
      <c r="P161" s="327"/>
      <c r="Q161" s="327"/>
      <c r="R161" s="327"/>
      <c r="S161" s="327"/>
      <c r="T161" s="328"/>
      <c r="U161" s="43" t="s">
        <v>0</v>
      </c>
      <c r="V161" s="44">
        <f>IFERROR(SUM(V158:V159),"0")</f>
        <v>15</v>
      </c>
      <c r="W161" s="44">
        <f>IFERROR(SUM(W158:W159),"0")</f>
        <v>21.6</v>
      </c>
      <c r="X161" s="43"/>
      <c r="Y161" s="68"/>
      <c r="Z161" s="68"/>
    </row>
    <row r="162" spans="1:53" ht="14.25" hidden="1" customHeight="1" x14ac:dyDescent="0.25">
      <c r="A162" s="340" t="s">
        <v>107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67"/>
      <c r="Z162" s="67"/>
    </row>
    <row r="163" spans="1:53" ht="16.5" hidden="1" customHeight="1" x14ac:dyDescent="0.25">
      <c r="A163" s="64" t="s">
        <v>292</v>
      </c>
      <c r="B163" s="64" t="s">
        <v>293</v>
      </c>
      <c r="C163" s="37">
        <v>4301020262</v>
      </c>
      <c r="D163" s="335">
        <v>4680115882935</v>
      </c>
      <c r="E163" s="33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4" t="s">
        <v>294</v>
      </c>
      <c r="O163" s="337"/>
      <c r="P163" s="337"/>
      <c r="Q163" s="337"/>
      <c r="R163" s="33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295</v>
      </c>
      <c r="B164" s="64" t="s">
        <v>296</v>
      </c>
      <c r="C164" s="37">
        <v>4301020220</v>
      </c>
      <c r="D164" s="335">
        <v>4680115880764</v>
      </c>
      <c r="E164" s="33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7"/>
      <c r="P164" s="337"/>
      <c r="Q164" s="337"/>
      <c r="R164" s="33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26" t="s">
        <v>43</v>
      </c>
      <c r="O165" s="327"/>
      <c r="P165" s="327"/>
      <c r="Q165" s="327"/>
      <c r="R165" s="327"/>
      <c r="S165" s="327"/>
      <c r="T165" s="32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6" t="s">
        <v>43</v>
      </c>
      <c r="O166" s="327"/>
      <c r="P166" s="327"/>
      <c r="Q166" s="327"/>
      <c r="R166" s="327"/>
      <c r="S166" s="327"/>
      <c r="T166" s="32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340" t="s">
        <v>75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67"/>
      <c r="Z167" s="67"/>
    </row>
    <row r="168" spans="1:53" ht="27" hidden="1" customHeight="1" x14ac:dyDescent="0.25">
      <c r="A168" s="64" t="s">
        <v>297</v>
      </c>
      <c r="B168" s="64" t="s">
        <v>298</v>
      </c>
      <c r="C168" s="37">
        <v>4301031224</v>
      </c>
      <c r="D168" s="335">
        <v>4680115882683</v>
      </c>
      <c r="E168" s="33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7"/>
      <c r="P168" s="337"/>
      <c r="Q168" s="337"/>
      <c r="R168" s="33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299</v>
      </c>
      <c r="B169" s="64" t="s">
        <v>300</v>
      </c>
      <c r="C169" s="37">
        <v>4301031230</v>
      </c>
      <c r="D169" s="335">
        <v>4680115882690</v>
      </c>
      <c r="E169" s="33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7"/>
      <c r="P169" s="337"/>
      <c r="Q169" s="337"/>
      <c r="R169" s="33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301</v>
      </c>
      <c r="B170" s="64" t="s">
        <v>302</v>
      </c>
      <c r="C170" s="37">
        <v>4301031220</v>
      </c>
      <c r="D170" s="335">
        <v>4680115882669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303</v>
      </c>
      <c r="B171" s="64" t="s">
        <v>304</v>
      </c>
      <c r="C171" s="37">
        <v>4301031221</v>
      </c>
      <c r="D171" s="335">
        <v>4680115882676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26" t="s">
        <v>43</v>
      </c>
      <c r="O172" s="327"/>
      <c r="P172" s="327"/>
      <c r="Q172" s="327"/>
      <c r="R172" s="327"/>
      <c r="S172" s="327"/>
      <c r="T172" s="32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6" t="s">
        <v>43</v>
      </c>
      <c r="O173" s="327"/>
      <c r="P173" s="327"/>
      <c r="Q173" s="327"/>
      <c r="R173" s="327"/>
      <c r="S173" s="327"/>
      <c r="T173" s="32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340" t="s">
        <v>80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67"/>
      <c r="Z174" s="67"/>
    </row>
    <row r="175" spans="1:53" ht="27" hidden="1" customHeight="1" x14ac:dyDescent="0.25">
      <c r="A175" s="64" t="s">
        <v>305</v>
      </c>
      <c r="B175" s="64" t="s">
        <v>306</v>
      </c>
      <c r="C175" s="37">
        <v>4301051409</v>
      </c>
      <c r="D175" s="335">
        <v>4680115881556</v>
      </c>
      <c r="E175" s="33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7"/>
      <c r="P175" s="337"/>
      <c r="Q175" s="337"/>
      <c r="R175" s="33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307</v>
      </c>
      <c r="B176" s="64" t="s">
        <v>308</v>
      </c>
      <c r="C176" s="37">
        <v>4301051538</v>
      </c>
      <c r="D176" s="335">
        <v>4680115880573</v>
      </c>
      <c r="E176" s="33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8" t="s">
        <v>309</v>
      </c>
      <c r="O176" s="337"/>
      <c r="P176" s="337"/>
      <c r="Q176" s="337"/>
      <c r="R176" s="33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310</v>
      </c>
      <c r="B177" s="64" t="s">
        <v>311</v>
      </c>
      <c r="C177" s="37">
        <v>4301051408</v>
      </c>
      <c r="D177" s="335">
        <v>4680115881594</v>
      </c>
      <c r="E177" s="33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312</v>
      </c>
      <c r="B178" s="64" t="s">
        <v>313</v>
      </c>
      <c r="C178" s="37">
        <v>4301051505</v>
      </c>
      <c r="D178" s="335">
        <v>4680115881587</v>
      </c>
      <c r="E178" s="33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2" t="s">
        <v>314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315</v>
      </c>
      <c r="B179" s="64" t="s">
        <v>316</v>
      </c>
      <c r="C179" s="37">
        <v>4301051380</v>
      </c>
      <c r="D179" s="335">
        <v>4680115880962</v>
      </c>
      <c r="E179" s="33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317</v>
      </c>
      <c r="B180" s="64" t="s">
        <v>318</v>
      </c>
      <c r="C180" s="37">
        <v>4301051411</v>
      </c>
      <c r="D180" s="335">
        <v>4680115881617</v>
      </c>
      <c r="E180" s="33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319</v>
      </c>
      <c r="B181" s="64" t="s">
        <v>320</v>
      </c>
      <c r="C181" s="37">
        <v>4301051487</v>
      </c>
      <c r="D181" s="335">
        <v>4680115881228</v>
      </c>
      <c r="E181" s="33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5" t="s">
        <v>321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322</v>
      </c>
      <c r="B182" s="64" t="s">
        <v>323</v>
      </c>
      <c r="C182" s="37">
        <v>4301051506</v>
      </c>
      <c r="D182" s="335">
        <v>4680115881037</v>
      </c>
      <c r="E182" s="33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6" t="s">
        <v>324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325</v>
      </c>
      <c r="B183" s="64" t="s">
        <v>326</v>
      </c>
      <c r="C183" s="37">
        <v>4301051384</v>
      </c>
      <c r="D183" s="335">
        <v>4680115881211</v>
      </c>
      <c r="E183" s="33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327</v>
      </c>
      <c r="B184" s="64" t="s">
        <v>328</v>
      </c>
      <c r="C184" s="37">
        <v>4301051378</v>
      </c>
      <c r="D184" s="335">
        <v>4680115881020</v>
      </c>
      <c r="E184" s="33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329</v>
      </c>
      <c r="B185" s="64" t="s">
        <v>330</v>
      </c>
      <c r="C185" s="37">
        <v>4301051407</v>
      </c>
      <c r="D185" s="335">
        <v>4680115882195</v>
      </c>
      <c r="E185" s="33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331</v>
      </c>
      <c r="B186" s="64" t="s">
        <v>332</v>
      </c>
      <c r="C186" s="37">
        <v>4301051479</v>
      </c>
      <c r="D186" s="335">
        <v>4680115882607</v>
      </c>
      <c r="E186" s="33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333</v>
      </c>
      <c r="B187" s="64" t="s">
        <v>334</v>
      </c>
      <c r="C187" s="37">
        <v>4301051468</v>
      </c>
      <c r="D187" s="335">
        <v>4680115880092</v>
      </c>
      <c r="E187" s="33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335</v>
      </c>
      <c r="B188" s="64" t="s">
        <v>336</v>
      </c>
      <c r="C188" s="37">
        <v>4301051469</v>
      </c>
      <c r="D188" s="335">
        <v>4680115880221</v>
      </c>
      <c r="E188" s="3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337</v>
      </c>
      <c r="B189" s="64" t="s">
        <v>338</v>
      </c>
      <c r="C189" s="37">
        <v>4301051523</v>
      </c>
      <c r="D189" s="335">
        <v>4680115882942</v>
      </c>
      <c r="E189" s="33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339</v>
      </c>
      <c r="B190" s="64" t="s">
        <v>340</v>
      </c>
      <c r="C190" s="37">
        <v>4301051326</v>
      </c>
      <c r="D190" s="335">
        <v>4680115880504</v>
      </c>
      <c r="E190" s="33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341</v>
      </c>
      <c r="B191" s="64" t="s">
        <v>342</v>
      </c>
      <c r="C191" s="37">
        <v>4301051410</v>
      </c>
      <c r="D191" s="335">
        <v>4680115882164</v>
      </c>
      <c r="E191" s="33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idden="1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26" t="s">
        <v>43</v>
      </c>
      <c r="O192" s="327"/>
      <c r="P192" s="327"/>
      <c r="Q192" s="327"/>
      <c r="R192" s="327"/>
      <c r="S192" s="327"/>
      <c r="T192" s="32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6" t="s">
        <v>43</v>
      </c>
      <c r="O193" s="327"/>
      <c r="P193" s="327"/>
      <c r="Q193" s="327"/>
      <c r="R193" s="327"/>
      <c r="S193" s="327"/>
      <c r="T193" s="32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hidden="1" customHeight="1" x14ac:dyDescent="0.25">
      <c r="A194" s="340" t="s">
        <v>237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67"/>
      <c r="Z194" s="67"/>
    </row>
    <row r="195" spans="1:53" ht="16.5" hidden="1" customHeight="1" x14ac:dyDescent="0.25">
      <c r="A195" s="64" t="s">
        <v>343</v>
      </c>
      <c r="B195" s="64" t="s">
        <v>344</v>
      </c>
      <c r="C195" s="37">
        <v>4301060360</v>
      </c>
      <c r="D195" s="335">
        <v>4680115882874</v>
      </c>
      <c r="E195" s="33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9" t="s">
        <v>345</v>
      </c>
      <c r="O195" s="337"/>
      <c r="P195" s="337"/>
      <c r="Q195" s="337"/>
      <c r="R195" s="33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hidden="1" customHeight="1" x14ac:dyDescent="0.25">
      <c r="A196" s="64" t="s">
        <v>346</v>
      </c>
      <c r="B196" s="64" t="s">
        <v>347</v>
      </c>
      <c r="C196" s="37">
        <v>4301060359</v>
      </c>
      <c r="D196" s="335">
        <v>4680115884434</v>
      </c>
      <c r="E196" s="33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80" t="s">
        <v>348</v>
      </c>
      <c r="O196" s="337"/>
      <c r="P196" s="337"/>
      <c r="Q196" s="337"/>
      <c r="R196" s="33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hidden="1" customHeight="1" x14ac:dyDescent="0.25">
      <c r="A197" s="64" t="s">
        <v>349</v>
      </c>
      <c r="B197" s="64" t="s">
        <v>350</v>
      </c>
      <c r="C197" s="37">
        <v>4301060338</v>
      </c>
      <c r="D197" s="335">
        <v>4680115880801</v>
      </c>
      <c r="E197" s="3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hidden="1" customHeight="1" x14ac:dyDescent="0.25">
      <c r="A198" s="64" t="s">
        <v>351</v>
      </c>
      <c r="B198" s="64" t="s">
        <v>352</v>
      </c>
      <c r="C198" s="37">
        <v>4301060339</v>
      </c>
      <c r="D198" s="335">
        <v>4680115880818</v>
      </c>
      <c r="E198" s="33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idden="1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26" t="s">
        <v>43</v>
      </c>
      <c r="O199" s="327"/>
      <c r="P199" s="327"/>
      <c r="Q199" s="327"/>
      <c r="R199" s="327"/>
      <c r="S199" s="327"/>
      <c r="T199" s="328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idden="1" x14ac:dyDescent="0.2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6" t="s">
        <v>43</v>
      </c>
      <c r="O200" s="327"/>
      <c r="P200" s="327"/>
      <c r="Q200" s="327"/>
      <c r="R200" s="327"/>
      <c r="S200" s="327"/>
      <c r="T200" s="328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hidden="1" customHeight="1" x14ac:dyDescent="0.25">
      <c r="A201" s="339" t="s">
        <v>353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66"/>
      <c r="Z201" s="66"/>
    </row>
    <row r="202" spans="1:53" ht="14.25" hidden="1" customHeight="1" x14ac:dyDescent="0.25">
      <c r="A202" s="340" t="s">
        <v>75</v>
      </c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5">
        <v>4607091389845</v>
      </c>
      <c r="E203" s="335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7"/>
      <c r="P203" s="337"/>
      <c r="Q203" s="337"/>
      <c r="R203" s="338"/>
      <c r="S203" s="40" t="s">
        <v>48</v>
      </c>
      <c r="T203" s="40" t="s">
        <v>48</v>
      </c>
      <c r="U203" s="41" t="s">
        <v>0</v>
      </c>
      <c r="V203" s="59">
        <v>7</v>
      </c>
      <c r="W203" s="56">
        <f>IFERROR(IF(V203="",0,CEILING((V203/$H203),1)*$H203),"")</f>
        <v>8.4</v>
      </c>
      <c r="X203" s="42">
        <f>IFERROR(IF(W203=0,"",ROUNDUP(W203/H203,0)*0.00502),"")</f>
        <v>2.0080000000000001E-2</v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26" t="s">
        <v>43</v>
      </c>
      <c r="O204" s="327"/>
      <c r="P204" s="327"/>
      <c r="Q204" s="327"/>
      <c r="R204" s="327"/>
      <c r="S204" s="327"/>
      <c r="T204" s="328"/>
      <c r="U204" s="43" t="s">
        <v>42</v>
      </c>
      <c r="V204" s="44">
        <f>IFERROR(V203/H203,"0")</f>
        <v>3.333333333333333</v>
      </c>
      <c r="W204" s="44">
        <f>IFERROR(W203/H203,"0")</f>
        <v>4</v>
      </c>
      <c r="X204" s="44">
        <f>IFERROR(IF(X203="",0,X203),"0")</f>
        <v>2.0080000000000001E-2</v>
      </c>
      <c r="Y204" s="68"/>
      <c r="Z204" s="68"/>
    </row>
    <row r="205" spans="1:53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6" t="s">
        <v>43</v>
      </c>
      <c r="O205" s="327"/>
      <c r="P205" s="327"/>
      <c r="Q205" s="327"/>
      <c r="R205" s="327"/>
      <c r="S205" s="327"/>
      <c r="T205" s="328"/>
      <c r="U205" s="43" t="s">
        <v>0</v>
      </c>
      <c r="V205" s="44">
        <f>IFERROR(SUM(V203:V203),"0")</f>
        <v>7</v>
      </c>
      <c r="W205" s="44">
        <f>IFERROR(SUM(W203:W203),"0")</f>
        <v>8.4</v>
      </c>
      <c r="X205" s="43"/>
      <c r="Y205" s="68"/>
      <c r="Z205" s="68"/>
    </row>
    <row r="206" spans="1:53" ht="16.5" hidden="1" customHeight="1" x14ac:dyDescent="0.25">
      <c r="A206" s="339" t="s">
        <v>356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66"/>
      <c r="Z206" s="66"/>
    </row>
    <row r="207" spans="1:53" ht="14.25" hidden="1" customHeight="1" x14ac:dyDescent="0.25">
      <c r="A207" s="340" t="s">
        <v>115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5">
        <v>4607091387445</v>
      </c>
      <c r="E208" s="335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7"/>
      <c r="P208" s="337"/>
      <c r="Q208" s="337"/>
      <c r="R208" s="338"/>
      <c r="S208" s="40" t="s">
        <v>48</v>
      </c>
      <c r="T208" s="40" t="s">
        <v>48</v>
      </c>
      <c r="U208" s="41" t="s">
        <v>0</v>
      </c>
      <c r="V208" s="59">
        <v>50</v>
      </c>
      <c r="W208" s="56">
        <f t="shared" ref="W208:W222" si="10">IFERROR(IF(V208="",0,CEILING((V208/$H208),1)*$H208),"")</f>
        <v>54</v>
      </c>
      <c r="X208" s="42">
        <f>IFERROR(IF(W208=0,"",ROUNDUP(W208/H208,0)*0.02175),"")</f>
        <v>0.1305</v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359</v>
      </c>
      <c r="B209" s="64" t="s">
        <v>360</v>
      </c>
      <c r="C209" s="37">
        <v>4301011362</v>
      </c>
      <c r="D209" s="335">
        <v>4607091386004</v>
      </c>
      <c r="E209" s="335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7"/>
      <c r="P209" s="337"/>
      <c r="Q209" s="337"/>
      <c r="R209" s="33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361</v>
      </c>
      <c r="C210" s="37">
        <v>4301011308</v>
      </c>
      <c r="D210" s="335">
        <v>4607091386004</v>
      </c>
      <c r="E210" s="335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7"/>
      <c r="P210" s="337"/>
      <c r="Q210" s="337"/>
      <c r="R210" s="33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4301011347</v>
      </c>
      <c r="D211" s="335">
        <v>4607091386073</v>
      </c>
      <c r="E211" s="335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4301011395</v>
      </c>
      <c r="D212" s="335">
        <v>4607091387322</v>
      </c>
      <c r="E212" s="335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364</v>
      </c>
      <c r="B213" s="64" t="s">
        <v>366</v>
      </c>
      <c r="C213" s="37">
        <v>4301010928</v>
      </c>
      <c r="D213" s="335">
        <v>4607091387322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4301011311</v>
      </c>
      <c r="D214" s="335">
        <v>4607091387377</v>
      </c>
      <c r="E214" s="33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369</v>
      </c>
      <c r="B215" s="64" t="s">
        <v>370</v>
      </c>
      <c r="C215" s="37">
        <v>4301010945</v>
      </c>
      <c r="D215" s="335">
        <v>4607091387353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371</v>
      </c>
      <c r="B216" s="64" t="s">
        <v>372</v>
      </c>
      <c r="C216" s="37">
        <v>4301011328</v>
      </c>
      <c r="D216" s="335">
        <v>4607091386011</v>
      </c>
      <c r="E216" s="335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373</v>
      </c>
      <c r="B217" s="64" t="s">
        <v>374</v>
      </c>
      <c r="C217" s="37">
        <v>4301011329</v>
      </c>
      <c r="D217" s="335">
        <v>4607091387308</v>
      </c>
      <c r="E217" s="335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375</v>
      </c>
      <c r="B218" s="64" t="s">
        <v>376</v>
      </c>
      <c r="C218" s="37">
        <v>4301011049</v>
      </c>
      <c r="D218" s="335">
        <v>4607091387339</v>
      </c>
      <c r="E218" s="335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377</v>
      </c>
      <c r="B219" s="64" t="s">
        <v>378</v>
      </c>
      <c r="C219" s="37">
        <v>4301011433</v>
      </c>
      <c r="D219" s="335">
        <v>4680115882638</v>
      </c>
      <c r="E219" s="335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379</v>
      </c>
      <c r="B220" s="64" t="s">
        <v>380</v>
      </c>
      <c r="C220" s="37">
        <v>4301011573</v>
      </c>
      <c r="D220" s="335">
        <v>4680115881938</v>
      </c>
      <c r="E220" s="33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381</v>
      </c>
      <c r="B221" s="64" t="s">
        <v>382</v>
      </c>
      <c r="C221" s="37">
        <v>4301010944</v>
      </c>
      <c r="D221" s="335">
        <v>4607091387346</v>
      </c>
      <c r="E221" s="33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383</v>
      </c>
      <c r="B222" s="64" t="s">
        <v>384</v>
      </c>
      <c r="C222" s="37">
        <v>4301011353</v>
      </c>
      <c r="D222" s="335">
        <v>4607091389807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6" t="s">
        <v>43</v>
      </c>
      <c r="O223" s="327"/>
      <c r="P223" s="327"/>
      <c r="Q223" s="327"/>
      <c r="R223" s="327"/>
      <c r="S223" s="327"/>
      <c r="T223" s="328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5.5555555555555554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68"/>
      <c r="Z223" s="6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6" t="s">
        <v>43</v>
      </c>
      <c r="O224" s="327"/>
      <c r="P224" s="327"/>
      <c r="Q224" s="327"/>
      <c r="R224" s="327"/>
      <c r="S224" s="327"/>
      <c r="T224" s="328"/>
      <c r="U224" s="43" t="s">
        <v>0</v>
      </c>
      <c r="V224" s="44">
        <f>IFERROR(SUM(V208:V222),"0")</f>
        <v>50</v>
      </c>
      <c r="W224" s="44">
        <f>IFERROR(SUM(W208:W222),"0")</f>
        <v>54</v>
      </c>
      <c r="X224" s="43"/>
      <c r="Y224" s="68"/>
      <c r="Z224" s="68"/>
    </row>
    <row r="225" spans="1:53" ht="14.25" hidden="1" customHeight="1" x14ac:dyDescent="0.25">
      <c r="A225" s="340" t="s">
        <v>107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67"/>
      <c r="Z225" s="67"/>
    </row>
    <row r="226" spans="1:53" ht="27" hidden="1" customHeight="1" x14ac:dyDescent="0.25">
      <c r="A226" s="64" t="s">
        <v>385</v>
      </c>
      <c r="B226" s="64" t="s">
        <v>386</v>
      </c>
      <c r="C226" s="37">
        <v>4301020254</v>
      </c>
      <c r="D226" s="335">
        <v>4680115881914</v>
      </c>
      <c r="E226" s="335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7"/>
      <c r="P226" s="337"/>
      <c r="Q226" s="337"/>
      <c r="R226" s="33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6" t="s">
        <v>43</v>
      </c>
      <c r="O227" s="327"/>
      <c r="P227" s="327"/>
      <c r="Q227" s="327"/>
      <c r="R227" s="327"/>
      <c r="S227" s="327"/>
      <c r="T227" s="328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hidden="1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6" t="s">
        <v>43</v>
      </c>
      <c r="O228" s="327"/>
      <c r="P228" s="327"/>
      <c r="Q228" s="327"/>
      <c r="R228" s="327"/>
      <c r="S228" s="327"/>
      <c r="T228" s="328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hidden="1" customHeight="1" x14ac:dyDescent="0.25">
      <c r="A229" s="340" t="s">
        <v>75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67"/>
      <c r="Z229" s="67"/>
    </row>
    <row r="230" spans="1:53" ht="27" hidden="1" customHeight="1" x14ac:dyDescent="0.25">
      <c r="A230" s="64" t="s">
        <v>387</v>
      </c>
      <c r="B230" s="64" t="s">
        <v>388</v>
      </c>
      <c r="C230" s="37">
        <v>4301030878</v>
      </c>
      <c r="D230" s="335">
        <v>4607091387193</v>
      </c>
      <c r="E230" s="335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7"/>
      <c r="P230" s="337"/>
      <c r="Q230" s="337"/>
      <c r="R230" s="338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35">
        <v>4607091387230</v>
      </c>
      <c r="E231" s="335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7"/>
      <c r="P231" s="337"/>
      <c r="Q231" s="337"/>
      <c r="R231" s="338"/>
      <c r="S231" s="40" t="s">
        <v>48</v>
      </c>
      <c r="T231" s="40" t="s">
        <v>48</v>
      </c>
      <c r="U231" s="41" t="s">
        <v>0</v>
      </c>
      <c r="V231" s="59">
        <v>12</v>
      </c>
      <c r="W231" s="56">
        <f>IFERROR(IF(V231="",0,CEILING((V231/$H231),1)*$H231),"")</f>
        <v>12.600000000000001</v>
      </c>
      <c r="X231" s="42">
        <f>IFERROR(IF(W231=0,"",ROUNDUP(W231/H231,0)*0.00753),"")</f>
        <v>2.2589999999999999E-2</v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35">
        <v>4607091387285</v>
      </c>
      <c r="E232" s="335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7"/>
      <c r="P232" s="337"/>
      <c r="Q232" s="337"/>
      <c r="R232" s="338"/>
      <c r="S232" s="40" t="s">
        <v>48</v>
      </c>
      <c r="T232" s="40" t="s">
        <v>48</v>
      </c>
      <c r="U232" s="41" t="s">
        <v>0</v>
      </c>
      <c r="V232" s="59">
        <v>10</v>
      </c>
      <c r="W232" s="56">
        <f>IFERROR(IF(V232="",0,CEILING((V232/$H232),1)*$H232),"")</f>
        <v>10.5</v>
      </c>
      <c r="X232" s="42">
        <f>IFERROR(IF(W232=0,"",ROUNDUP(W232/H232,0)*0.00502),"")</f>
        <v>2.5100000000000001E-2</v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6" t="s">
        <v>43</v>
      </c>
      <c r="O233" s="327"/>
      <c r="P233" s="327"/>
      <c r="Q233" s="327"/>
      <c r="R233" s="327"/>
      <c r="S233" s="327"/>
      <c r="T233" s="328"/>
      <c r="U233" s="43" t="s">
        <v>42</v>
      </c>
      <c r="V233" s="44">
        <f>IFERROR(V230/H230,"0")+IFERROR(V231/H231,"0")+IFERROR(V232/H232,"0")</f>
        <v>7.6190476190476186</v>
      </c>
      <c r="W233" s="44">
        <f>IFERROR(W230/H230,"0")+IFERROR(W231/H231,"0")+IFERROR(W232/H232,"0")</f>
        <v>8</v>
      </c>
      <c r="X233" s="44">
        <f>IFERROR(IF(X230="",0,X230),"0")+IFERROR(IF(X231="",0,X231),"0")+IFERROR(IF(X232="",0,X232),"0")</f>
        <v>4.7689999999999996E-2</v>
      </c>
      <c r="Y233" s="68"/>
      <c r="Z233" s="6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6" t="s">
        <v>43</v>
      </c>
      <c r="O234" s="327"/>
      <c r="P234" s="327"/>
      <c r="Q234" s="327"/>
      <c r="R234" s="327"/>
      <c r="S234" s="327"/>
      <c r="T234" s="328"/>
      <c r="U234" s="43" t="s">
        <v>0</v>
      </c>
      <c r="V234" s="44">
        <f>IFERROR(SUM(V230:V232),"0")</f>
        <v>22</v>
      </c>
      <c r="W234" s="44">
        <f>IFERROR(SUM(W230:W232),"0")</f>
        <v>23.1</v>
      </c>
      <c r="X234" s="43"/>
      <c r="Y234" s="68"/>
      <c r="Z234" s="68"/>
    </row>
    <row r="235" spans="1:53" ht="14.25" hidden="1" customHeight="1" x14ac:dyDescent="0.25">
      <c r="A235" s="340" t="s">
        <v>80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35">
        <v>4607091387766</v>
      </c>
      <c r="E236" s="335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7"/>
      <c r="P236" s="337"/>
      <c r="Q236" s="337"/>
      <c r="R236" s="338"/>
      <c r="S236" s="40" t="s">
        <v>48</v>
      </c>
      <c r="T236" s="40" t="s">
        <v>48</v>
      </c>
      <c r="U236" s="41" t="s">
        <v>0</v>
      </c>
      <c r="V236" s="59">
        <v>150</v>
      </c>
      <c r="W236" s="56">
        <f t="shared" ref="W236:W244" si="12">IFERROR(IF(V236="",0,CEILING((V236/$H236),1)*$H236),"")</f>
        <v>153.9</v>
      </c>
      <c r="X236" s="42">
        <f>IFERROR(IF(W236=0,"",ROUNDUP(W236/H236,0)*0.02175),"")</f>
        <v>0.41324999999999995</v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395</v>
      </c>
      <c r="B237" s="64" t="s">
        <v>396</v>
      </c>
      <c r="C237" s="37">
        <v>4301051116</v>
      </c>
      <c r="D237" s="335">
        <v>4607091387957</v>
      </c>
      <c r="E237" s="335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7"/>
      <c r="P237" s="337"/>
      <c r="Q237" s="337"/>
      <c r="R237" s="33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397</v>
      </c>
      <c r="B238" s="64" t="s">
        <v>398</v>
      </c>
      <c r="C238" s="37">
        <v>4301051115</v>
      </c>
      <c r="D238" s="335">
        <v>4607091387964</v>
      </c>
      <c r="E238" s="335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7"/>
      <c r="P238" s="337"/>
      <c r="Q238" s="337"/>
      <c r="R238" s="33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399</v>
      </c>
      <c r="B239" s="64" t="s">
        <v>400</v>
      </c>
      <c r="C239" s="37">
        <v>4301051461</v>
      </c>
      <c r="D239" s="335">
        <v>4680115883604</v>
      </c>
      <c r="E239" s="335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458" t="s">
        <v>401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35">
        <v>4680115883567</v>
      </c>
      <c r="E240" s="335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450" t="s">
        <v>404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10</v>
      </c>
      <c r="W240" s="56">
        <f t="shared" si="12"/>
        <v>10.5</v>
      </c>
      <c r="X240" s="42">
        <f>IFERROR(IF(W240=0,"",ROUNDUP(W240/H240,0)*0.00753),"")</f>
        <v>3.7650000000000003E-2</v>
      </c>
      <c r="Y240" s="69" t="s">
        <v>48</v>
      </c>
      <c r="Z240" s="70" t="s">
        <v>48</v>
      </c>
      <c r="AD240" s="71"/>
      <c r="BA240" s="208" t="s">
        <v>66</v>
      </c>
    </row>
    <row r="241" spans="1:53" ht="16.5" hidden="1" customHeight="1" x14ac:dyDescent="0.25">
      <c r="A241" s="64" t="s">
        <v>405</v>
      </c>
      <c r="B241" s="64" t="s">
        <v>406</v>
      </c>
      <c r="C241" s="37">
        <v>4301051134</v>
      </c>
      <c r="D241" s="335">
        <v>4607091381672</v>
      </c>
      <c r="E241" s="335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407</v>
      </c>
      <c r="B242" s="64" t="s">
        <v>408</v>
      </c>
      <c r="C242" s="37">
        <v>4301051130</v>
      </c>
      <c r="D242" s="335">
        <v>4607091387537</v>
      </c>
      <c r="E242" s="335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409</v>
      </c>
      <c r="B243" s="64" t="s">
        <v>410</v>
      </c>
      <c r="C243" s="37">
        <v>4301051132</v>
      </c>
      <c r="D243" s="335">
        <v>4607091387513</v>
      </c>
      <c r="E243" s="335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4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4301051277</v>
      </c>
      <c r="D244" s="335">
        <v>4680115880511</v>
      </c>
      <c r="E244" s="335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6" t="s">
        <v>43</v>
      </c>
      <c r="O245" s="327"/>
      <c r="P245" s="327"/>
      <c r="Q245" s="327"/>
      <c r="R245" s="327"/>
      <c r="S245" s="327"/>
      <c r="T245" s="328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23.280423280423282</v>
      </c>
      <c r="W245" s="44">
        <f>IFERROR(W236/H236,"0")+IFERROR(W237/H237,"0")+IFERROR(W238/H238,"0")+IFERROR(W239/H239,"0")+IFERROR(W240/H240,"0")+IFERROR(W241/H241,"0")+IFERROR(W242/H242,"0")+IFERROR(W243/H243,"0")+IFERROR(W244/H244,"0")</f>
        <v>24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0.45089999999999997</v>
      </c>
      <c r="Y245" s="68"/>
      <c r="Z245" s="6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6" t="s">
        <v>43</v>
      </c>
      <c r="O246" s="327"/>
      <c r="P246" s="327"/>
      <c r="Q246" s="327"/>
      <c r="R246" s="327"/>
      <c r="S246" s="327"/>
      <c r="T246" s="328"/>
      <c r="U246" s="43" t="s">
        <v>0</v>
      </c>
      <c r="V246" s="44">
        <f>IFERROR(SUM(V236:V244),"0")</f>
        <v>160</v>
      </c>
      <c r="W246" s="44">
        <f>IFERROR(SUM(W236:W244),"0")</f>
        <v>164.4</v>
      </c>
      <c r="X246" s="43"/>
      <c r="Y246" s="68"/>
      <c r="Z246" s="68"/>
    </row>
    <row r="247" spans="1:53" ht="14.25" hidden="1" customHeight="1" x14ac:dyDescent="0.25">
      <c r="A247" s="340" t="s">
        <v>237</v>
      </c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67"/>
      <c r="Z247" s="67"/>
    </row>
    <row r="248" spans="1:53" ht="16.5" hidden="1" customHeight="1" x14ac:dyDescent="0.25">
      <c r="A248" s="64" t="s">
        <v>413</v>
      </c>
      <c r="B248" s="64" t="s">
        <v>414</v>
      </c>
      <c r="C248" s="37">
        <v>4301060326</v>
      </c>
      <c r="D248" s="335">
        <v>4607091380880</v>
      </c>
      <c r="E248" s="335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7"/>
      <c r="P248" s="337"/>
      <c r="Q248" s="337"/>
      <c r="R248" s="33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4301060308</v>
      </c>
      <c r="D249" s="335">
        <v>4607091384482</v>
      </c>
      <c r="E249" s="33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7"/>
      <c r="P249" s="337"/>
      <c r="Q249" s="337"/>
      <c r="R249" s="33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hidden="1" customHeight="1" x14ac:dyDescent="0.25">
      <c r="A250" s="64" t="s">
        <v>417</v>
      </c>
      <c r="B250" s="64" t="s">
        <v>418</v>
      </c>
      <c r="C250" s="37">
        <v>4301060325</v>
      </c>
      <c r="D250" s="335">
        <v>4607091380897</v>
      </c>
      <c r="E250" s="33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7"/>
      <c r="P250" s="337"/>
      <c r="Q250" s="337"/>
      <c r="R250" s="33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idden="1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6" t="s">
        <v>43</v>
      </c>
      <c r="O251" s="327"/>
      <c r="P251" s="327"/>
      <c r="Q251" s="327"/>
      <c r="R251" s="327"/>
      <c r="S251" s="327"/>
      <c r="T251" s="32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6" t="s">
        <v>43</v>
      </c>
      <c r="O252" s="327"/>
      <c r="P252" s="327"/>
      <c r="Q252" s="327"/>
      <c r="R252" s="327"/>
      <c r="S252" s="327"/>
      <c r="T252" s="32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hidden="1" customHeight="1" x14ac:dyDescent="0.25">
      <c r="A253" s="340" t="s">
        <v>93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35">
        <v>4607091388374</v>
      </c>
      <c r="E254" s="335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421</v>
      </c>
      <c r="O254" s="337"/>
      <c r="P254" s="337"/>
      <c r="Q254" s="337"/>
      <c r="R254" s="338"/>
      <c r="S254" s="40" t="s">
        <v>48</v>
      </c>
      <c r="T254" s="40" t="s">
        <v>48</v>
      </c>
      <c r="U254" s="41" t="s">
        <v>0</v>
      </c>
      <c r="V254" s="59">
        <v>13</v>
      </c>
      <c r="W254" s="56">
        <f>IFERROR(IF(V254="",0,CEILING((V254/$H254),1)*$H254),"")</f>
        <v>15.2</v>
      </c>
      <c r="X254" s="42">
        <f>IFERROR(IF(W254=0,"",ROUNDUP(W254/H254,0)*0.00753),"")</f>
        <v>3.7650000000000003E-2</v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 x14ac:dyDescent="0.25">
      <c r="A255" s="64" t="s">
        <v>422</v>
      </c>
      <c r="B255" s="64" t="s">
        <v>423</v>
      </c>
      <c r="C255" s="37">
        <v>4301030235</v>
      </c>
      <c r="D255" s="335">
        <v>4607091388381</v>
      </c>
      <c r="E255" s="335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">
        <v>424</v>
      </c>
      <c r="O255" s="337"/>
      <c r="P255" s="337"/>
      <c r="Q255" s="337"/>
      <c r="R255" s="33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35">
        <v>4607091388404</v>
      </c>
      <c r="E256" s="335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7"/>
      <c r="P256" s="337"/>
      <c r="Q256" s="337"/>
      <c r="R256" s="338"/>
      <c r="S256" s="40" t="s">
        <v>48</v>
      </c>
      <c r="T256" s="40" t="s">
        <v>48</v>
      </c>
      <c r="U256" s="41" t="s">
        <v>0</v>
      </c>
      <c r="V256" s="59">
        <v>7</v>
      </c>
      <c r="W256" s="56">
        <f>IFERROR(IF(V256="",0,CEILING((V256/$H256),1)*$H256),"")</f>
        <v>7.6499999999999995</v>
      </c>
      <c r="X256" s="42">
        <f>IFERROR(IF(W256=0,"",ROUNDUP(W256/H256,0)*0.00753),"")</f>
        <v>2.2589999999999999E-2</v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6" t="s">
        <v>43</v>
      </c>
      <c r="O257" s="327"/>
      <c r="P257" s="327"/>
      <c r="Q257" s="327"/>
      <c r="R257" s="327"/>
      <c r="S257" s="327"/>
      <c r="T257" s="328"/>
      <c r="U257" s="43" t="s">
        <v>42</v>
      </c>
      <c r="V257" s="44">
        <f>IFERROR(V254/H254,"0")+IFERROR(V255/H255,"0")+IFERROR(V256/H256,"0")</f>
        <v>7.0214138286893704</v>
      </c>
      <c r="W257" s="44">
        <f>IFERROR(W254/H254,"0")+IFERROR(W255/H255,"0")+IFERROR(W256/H256,"0")</f>
        <v>8</v>
      </c>
      <c r="X257" s="44">
        <f>IFERROR(IF(X254="",0,X254),"0")+IFERROR(IF(X255="",0,X255),"0")+IFERROR(IF(X256="",0,X256),"0")</f>
        <v>6.0240000000000002E-2</v>
      </c>
      <c r="Y257" s="68"/>
      <c r="Z257" s="6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6" t="s">
        <v>43</v>
      </c>
      <c r="O258" s="327"/>
      <c r="P258" s="327"/>
      <c r="Q258" s="327"/>
      <c r="R258" s="327"/>
      <c r="S258" s="327"/>
      <c r="T258" s="328"/>
      <c r="U258" s="43" t="s">
        <v>0</v>
      </c>
      <c r="V258" s="44">
        <f>IFERROR(SUM(V254:V256),"0")</f>
        <v>20</v>
      </c>
      <c r="W258" s="44">
        <f>IFERROR(SUM(W254:W256),"0")</f>
        <v>22.849999999999998</v>
      </c>
      <c r="X258" s="43"/>
      <c r="Y258" s="68"/>
      <c r="Z258" s="68"/>
    </row>
    <row r="259" spans="1:53" ht="14.25" hidden="1" customHeight="1" x14ac:dyDescent="0.25">
      <c r="A259" s="340" t="s">
        <v>427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67"/>
      <c r="Z259" s="67"/>
    </row>
    <row r="260" spans="1:53" ht="16.5" hidden="1" customHeight="1" x14ac:dyDescent="0.25">
      <c r="A260" s="64" t="s">
        <v>428</v>
      </c>
      <c r="B260" s="64" t="s">
        <v>429</v>
      </c>
      <c r="C260" s="37">
        <v>4301180007</v>
      </c>
      <c r="D260" s="335">
        <v>4680115881808</v>
      </c>
      <c r="E260" s="335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7"/>
      <c r="P260" s="337"/>
      <c r="Q260" s="337"/>
      <c r="R260" s="338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432</v>
      </c>
      <c r="B261" s="64" t="s">
        <v>433</v>
      </c>
      <c r="C261" s="37">
        <v>4301180006</v>
      </c>
      <c r="D261" s="335">
        <v>4680115881822</v>
      </c>
      <c r="E261" s="335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7"/>
      <c r="P261" s="337"/>
      <c r="Q261" s="337"/>
      <c r="R261" s="33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 x14ac:dyDescent="0.25">
      <c r="A262" s="64" t="s">
        <v>434</v>
      </c>
      <c r="B262" s="64" t="s">
        <v>435</v>
      </c>
      <c r="C262" s="37">
        <v>4301180001</v>
      </c>
      <c r="D262" s="335">
        <v>4680115880016</v>
      </c>
      <c r="E262" s="33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7"/>
      <c r="P262" s="337"/>
      <c r="Q262" s="337"/>
      <c r="R262" s="33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6" t="s">
        <v>43</v>
      </c>
      <c r="O263" s="327"/>
      <c r="P263" s="327"/>
      <c r="Q263" s="327"/>
      <c r="R263" s="327"/>
      <c r="S263" s="327"/>
      <c r="T263" s="328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hidden="1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6" t="s">
        <v>43</v>
      </c>
      <c r="O264" s="327"/>
      <c r="P264" s="327"/>
      <c r="Q264" s="327"/>
      <c r="R264" s="327"/>
      <c r="S264" s="327"/>
      <c r="T264" s="328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hidden="1" customHeight="1" x14ac:dyDescent="0.25">
      <c r="A265" s="339" t="s">
        <v>436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6"/>
      <c r="Z265" s="66"/>
    </row>
    <row r="266" spans="1:53" ht="14.25" hidden="1" customHeight="1" x14ac:dyDescent="0.25">
      <c r="A266" s="340" t="s">
        <v>115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67"/>
      <c r="Z266" s="67"/>
    </row>
    <row r="267" spans="1:53" ht="27" hidden="1" customHeight="1" x14ac:dyDescent="0.25">
      <c r="A267" s="64" t="s">
        <v>437</v>
      </c>
      <c r="B267" s="64" t="s">
        <v>438</v>
      </c>
      <c r="C267" s="37">
        <v>4301011315</v>
      </c>
      <c r="D267" s="335">
        <v>4607091387421</v>
      </c>
      <c r="E267" s="33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4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7"/>
      <c r="P267" s="337"/>
      <c r="Q267" s="337"/>
      <c r="R267" s="33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437</v>
      </c>
      <c r="B268" s="64" t="s">
        <v>439</v>
      </c>
      <c r="C268" s="37">
        <v>4301011121</v>
      </c>
      <c r="D268" s="335">
        <v>4607091387421</v>
      </c>
      <c r="E268" s="335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7"/>
      <c r="P268" s="337"/>
      <c r="Q268" s="337"/>
      <c r="R268" s="33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440</v>
      </c>
      <c r="B269" s="64" t="s">
        <v>441</v>
      </c>
      <c r="C269" s="37">
        <v>4301011396</v>
      </c>
      <c r="D269" s="335">
        <v>4607091387452</v>
      </c>
      <c r="E269" s="33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4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7"/>
      <c r="P269" s="337"/>
      <c r="Q269" s="337"/>
      <c r="R269" s="33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4301011619</v>
      </c>
      <c r="D270" s="335">
        <v>4607091387452</v>
      </c>
      <c r="E270" s="335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">
        <v>443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444</v>
      </c>
      <c r="B271" s="64" t="s">
        <v>445</v>
      </c>
      <c r="C271" s="37">
        <v>4301011313</v>
      </c>
      <c r="D271" s="335">
        <v>4607091385984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446</v>
      </c>
      <c r="B272" s="64" t="s">
        <v>447</v>
      </c>
      <c r="C272" s="37">
        <v>4301011316</v>
      </c>
      <c r="D272" s="335">
        <v>4607091387438</v>
      </c>
      <c r="E272" s="335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448</v>
      </c>
      <c r="B273" s="64" t="s">
        <v>449</v>
      </c>
      <c r="C273" s="37">
        <v>4301011318</v>
      </c>
      <c r="D273" s="335">
        <v>4607091387469</v>
      </c>
      <c r="E273" s="335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4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idden="1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6" t="s">
        <v>43</v>
      </c>
      <c r="O274" s="327"/>
      <c r="P274" s="327"/>
      <c r="Q274" s="327"/>
      <c r="R274" s="327"/>
      <c r="S274" s="327"/>
      <c r="T274" s="328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hidden="1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6" t="s">
        <v>43</v>
      </c>
      <c r="O275" s="327"/>
      <c r="P275" s="327"/>
      <c r="Q275" s="327"/>
      <c r="R275" s="327"/>
      <c r="S275" s="327"/>
      <c r="T275" s="328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hidden="1" customHeight="1" x14ac:dyDescent="0.25">
      <c r="A276" s="340" t="s">
        <v>75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67"/>
      <c r="Z276" s="67"/>
    </row>
    <row r="277" spans="1:53" ht="27" hidden="1" customHeight="1" x14ac:dyDescent="0.25">
      <c r="A277" s="64" t="s">
        <v>450</v>
      </c>
      <c r="B277" s="64" t="s">
        <v>451</v>
      </c>
      <c r="C277" s="37">
        <v>4301031154</v>
      </c>
      <c r="D277" s="335">
        <v>4607091387292</v>
      </c>
      <c r="E277" s="335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7"/>
      <c r="P277" s="337"/>
      <c r="Q277" s="337"/>
      <c r="R277" s="33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hidden="1" customHeight="1" x14ac:dyDescent="0.25">
      <c r="A278" s="64" t="s">
        <v>452</v>
      </c>
      <c r="B278" s="64" t="s">
        <v>453</v>
      </c>
      <c r="C278" s="37">
        <v>4301031155</v>
      </c>
      <c r="D278" s="335">
        <v>4607091387315</v>
      </c>
      <c r="E278" s="335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7"/>
      <c r="P278" s="337"/>
      <c r="Q278" s="337"/>
      <c r="R278" s="33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hidden="1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6" t="s">
        <v>43</v>
      </c>
      <c r="O279" s="327"/>
      <c r="P279" s="327"/>
      <c r="Q279" s="327"/>
      <c r="R279" s="327"/>
      <c r="S279" s="327"/>
      <c r="T279" s="328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hidden="1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6" t="s">
        <v>43</v>
      </c>
      <c r="O280" s="327"/>
      <c r="P280" s="327"/>
      <c r="Q280" s="327"/>
      <c r="R280" s="327"/>
      <c r="S280" s="327"/>
      <c r="T280" s="328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hidden="1" customHeight="1" x14ac:dyDescent="0.25">
      <c r="A281" s="339" t="s">
        <v>454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6"/>
      <c r="Z281" s="66"/>
    </row>
    <row r="282" spans="1:53" ht="14.25" hidden="1" customHeight="1" x14ac:dyDescent="0.25">
      <c r="A282" s="340" t="s">
        <v>75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67"/>
      <c r="Z282" s="67"/>
    </row>
    <row r="283" spans="1:53" ht="27" hidden="1" customHeight="1" x14ac:dyDescent="0.25">
      <c r="A283" s="64" t="s">
        <v>455</v>
      </c>
      <c r="B283" s="64" t="s">
        <v>456</v>
      </c>
      <c r="C283" s="37">
        <v>4301031066</v>
      </c>
      <c r="D283" s="335">
        <v>4607091383836</v>
      </c>
      <c r="E283" s="335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7"/>
      <c r="P283" s="337"/>
      <c r="Q283" s="337"/>
      <c r="R283" s="33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hidden="1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6" t="s">
        <v>43</v>
      </c>
      <c r="O284" s="327"/>
      <c r="P284" s="327"/>
      <c r="Q284" s="327"/>
      <c r="R284" s="327"/>
      <c r="S284" s="327"/>
      <c r="T284" s="328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idden="1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6" t="s">
        <v>43</v>
      </c>
      <c r="O285" s="327"/>
      <c r="P285" s="327"/>
      <c r="Q285" s="327"/>
      <c r="R285" s="327"/>
      <c r="S285" s="327"/>
      <c r="T285" s="328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hidden="1" customHeight="1" x14ac:dyDescent="0.25">
      <c r="A286" s="340" t="s">
        <v>80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67"/>
      <c r="Z286" s="67"/>
    </row>
    <row r="287" spans="1:53" ht="27" hidden="1" customHeight="1" x14ac:dyDescent="0.25">
      <c r="A287" s="64" t="s">
        <v>457</v>
      </c>
      <c r="B287" s="64" t="s">
        <v>458</v>
      </c>
      <c r="C287" s="37">
        <v>4301051142</v>
      </c>
      <c r="D287" s="335">
        <v>4607091387919</v>
      </c>
      <c r="E287" s="335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7"/>
      <c r="P287" s="337"/>
      <c r="Q287" s="337"/>
      <c r="R287" s="33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hidden="1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6" t="s">
        <v>43</v>
      </c>
      <c r="O288" s="327"/>
      <c r="P288" s="327"/>
      <c r="Q288" s="327"/>
      <c r="R288" s="327"/>
      <c r="S288" s="327"/>
      <c r="T288" s="328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idden="1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6" t="s">
        <v>43</v>
      </c>
      <c r="O289" s="327"/>
      <c r="P289" s="327"/>
      <c r="Q289" s="327"/>
      <c r="R289" s="327"/>
      <c r="S289" s="327"/>
      <c r="T289" s="328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hidden="1" customHeight="1" x14ac:dyDescent="0.25">
      <c r="A290" s="340" t="s">
        <v>237</v>
      </c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67"/>
      <c r="Z290" s="67"/>
    </row>
    <row r="291" spans="1:53" ht="27" hidden="1" customHeight="1" x14ac:dyDescent="0.25">
      <c r="A291" s="64" t="s">
        <v>459</v>
      </c>
      <c r="B291" s="64" t="s">
        <v>460</v>
      </c>
      <c r="C291" s="37">
        <v>4301060324</v>
      </c>
      <c r="D291" s="335">
        <v>4607091388831</v>
      </c>
      <c r="E291" s="335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7"/>
      <c r="P291" s="337"/>
      <c r="Q291" s="337"/>
      <c r="R291" s="33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hidden="1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6" t="s">
        <v>43</v>
      </c>
      <c r="O292" s="327"/>
      <c r="P292" s="327"/>
      <c r="Q292" s="327"/>
      <c r="R292" s="327"/>
      <c r="S292" s="327"/>
      <c r="T292" s="328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hidden="1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6" t="s">
        <v>43</v>
      </c>
      <c r="O293" s="327"/>
      <c r="P293" s="327"/>
      <c r="Q293" s="327"/>
      <c r="R293" s="327"/>
      <c r="S293" s="327"/>
      <c r="T293" s="328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hidden="1" customHeight="1" x14ac:dyDescent="0.25">
      <c r="A294" s="340" t="s">
        <v>93</v>
      </c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67"/>
      <c r="Z294" s="67"/>
    </row>
    <row r="295" spans="1:53" ht="27" hidden="1" customHeight="1" x14ac:dyDescent="0.25">
      <c r="A295" s="64" t="s">
        <v>461</v>
      </c>
      <c r="B295" s="64" t="s">
        <v>462</v>
      </c>
      <c r="C295" s="37">
        <v>4301032015</v>
      </c>
      <c r="D295" s="335">
        <v>4607091383102</v>
      </c>
      <c r="E295" s="335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7"/>
      <c r="P295" s="337"/>
      <c r="Q295" s="337"/>
      <c r="R295" s="338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hidden="1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6" t="s">
        <v>43</v>
      </c>
      <c r="O296" s="327"/>
      <c r="P296" s="327"/>
      <c r="Q296" s="327"/>
      <c r="R296" s="327"/>
      <c r="S296" s="327"/>
      <c r="T296" s="328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hidden="1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6" t="s">
        <v>43</v>
      </c>
      <c r="O297" s="327"/>
      <c r="P297" s="327"/>
      <c r="Q297" s="327"/>
      <c r="R297" s="327"/>
      <c r="S297" s="327"/>
      <c r="T297" s="328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hidden="1" customHeight="1" x14ac:dyDescent="0.2">
      <c r="A298" s="351" t="s">
        <v>463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55"/>
      <c r="Z298" s="55"/>
    </row>
    <row r="299" spans="1:53" ht="16.5" hidden="1" customHeight="1" x14ac:dyDescent="0.25">
      <c r="A299" s="339" t="s">
        <v>464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6"/>
      <c r="Z299" s="66"/>
    </row>
    <row r="300" spans="1:53" ht="14.25" hidden="1" customHeight="1" x14ac:dyDescent="0.25">
      <c r="A300" s="340" t="s">
        <v>115</v>
      </c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35">
        <v>4607091383997</v>
      </c>
      <c r="E301" s="33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7"/>
      <c r="P301" s="337"/>
      <c r="Q301" s="337"/>
      <c r="R301" s="338"/>
      <c r="S301" s="40" t="s">
        <v>48</v>
      </c>
      <c r="T301" s="40" t="s">
        <v>48</v>
      </c>
      <c r="U301" s="41" t="s">
        <v>0</v>
      </c>
      <c r="V301" s="59">
        <v>200</v>
      </c>
      <c r="W301" s="56">
        <f t="shared" ref="W301:W308" si="14">IFERROR(IF(V301="",0,CEILING((V301/$H301),1)*$H301),"")</f>
        <v>210</v>
      </c>
      <c r="X301" s="42">
        <f>IFERROR(IF(W301=0,"",ROUNDUP(W301/H301,0)*0.02175),"")</f>
        <v>0.30449999999999999</v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 x14ac:dyDescent="0.25">
      <c r="A302" s="64" t="s">
        <v>465</v>
      </c>
      <c r="B302" s="64" t="s">
        <v>467</v>
      </c>
      <c r="C302" s="37">
        <v>4301011239</v>
      </c>
      <c r="D302" s="335">
        <v>4607091383997</v>
      </c>
      <c r="E302" s="335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7"/>
      <c r="P302" s="337"/>
      <c r="Q302" s="337"/>
      <c r="R302" s="33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35">
        <v>4607091384130</v>
      </c>
      <c r="E303" s="33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7"/>
      <c r="P303" s="337"/>
      <c r="Q303" s="337"/>
      <c r="R303" s="338"/>
      <c r="S303" s="40" t="s">
        <v>48</v>
      </c>
      <c r="T303" s="40" t="s">
        <v>48</v>
      </c>
      <c r="U303" s="41" t="s">
        <v>0</v>
      </c>
      <c r="V303" s="59">
        <v>100</v>
      </c>
      <c r="W303" s="56">
        <f t="shared" si="14"/>
        <v>105</v>
      </c>
      <c r="X303" s="42">
        <f>IFERROR(IF(W303=0,"",ROUNDUP(W303/H303,0)*0.02175),"")</f>
        <v>0.15225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4301011240</v>
      </c>
      <c r="D304" s="335">
        <v>4607091384130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35">
        <v>4607091384147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200</v>
      </c>
      <c r="W305" s="56">
        <f t="shared" si="14"/>
        <v>210</v>
      </c>
      <c r="X305" s="42">
        <f>IFERROR(IF(W305=0,"",ROUNDUP(W305/H305,0)*0.02175),"")</f>
        <v>0.30449999999999999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hidden="1" customHeight="1" x14ac:dyDescent="0.25">
      <c r="A306" s="64" t="s">
        <v>471</v>
      </c>
      <c r="B306" s="64" t="s">
        <v>473</v>
      </c>
      <c r="C306" s="37">
        <v>4301011238</v>
      </c>
      <c r="D306" s="335">
        <v>4607091384147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420" t="s">
        <v>474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35">
        <v>4607091384154</v>
      </c>
      <c r="E307" s="335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25</v>
      </c>
      <c r="W307" s="56">
        <f t="shared" si="14"/>
        <v>25</v>
      </c>
      <c r="X307" s="42">
        <f>IFERROR(IF(W307=0,"",ROUNDUP(W307/H307,0)*0.00937),"")</f>
        <v>4.6850000000000003E-2</v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 x14ac:dyDescent="0.25">
      <c r="A308" s="64" t="s">
        <v>477</v>
      </c>
      <c r="B308" s="64" t="s">
        <v>478</v>
      </c>
      <c r="C308" s="37">
        <v>4301011332</v>
      </c>
      <c r="D308" s="335">
        <v>4607091384161</v>
      </c>
      <c r="E308" s="335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6" t="s">
        <v>43</v>
      </c>
      <c r="O309" s="327"/>
      <c r="P309" s="327"/>
      <c r="Q309" s="327"/>
      <c r="R309" s="327"/>
      <c r="S309" s="327"/>
      <c r="T309" s="328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38.333333333333336</v>
      </c>
      <c r="W309" s="44">
        <f>IFERROR(W301/H301,"0")+IFERROR(W302/H302,"0")+IFERROR(W303/H303,"0")+IFERROR(W304/H304,"0")+IFERROR(W305/H305,"0")+IFERROR(W306/H306,"0")+IFERROR(W307/H307,"0")+IFERROR(W308/H308,"0")</f>
        <v>40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0.80810000000000004</v>
      </c>
      <c r="Y309" s="68"/>
      <c r="Z309" s="6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6" t="s">
        <v>43</v>
      </c>
      <c r="O310" s="327"/>
      <c r="P310" s="327"/>
      <c r="Q310" s="327"/>
      <c r="R310" s="327"/>
      <c r="S310" s="327"/>
      <c r="T310" s="328"/>
      <c r="U310" s="43" t="s">
        <v>0</v>
      </c>
      <c r="V310" s="44">
        <f>IFERROR(SUM(V301:V308),"0")</f>
        <v>525</v>
      </c>
      <c r="W310" s="44">
        <f>IFERROR(SUM(W301:W308),"0")</f>
        <v>550</v>
      </c>
      <c r="X310" s="43"/>
      <c r="Y310" s="68"/>
      <c r="Z310" s="68"/>
    </row>
    <row r="311" spans="1:53" ht="14.25" hidden="1" customHeight="1" x14ac:dyDescent="0.25">
      <c r="A311" s="340" t="s">
        <v>107</v>
      </c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35">
        <v>4607091383980</v>
      </c>
      <c r="E312" s="335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7"/>
      <c r="P312" s="337"/>
      <c r="Q312" s="337"/>
      <c r="R312" s="338"/>
      <c r="S312" s="40" t="s">
        <v>48</v>
      </c>
      <c r="T312" s="40" t="s">
        <v>48</v>
      </c>
      <c r="U312" s="41" t="s">
        <v>0</v>
      </c>
      <c r="V312" s="59">
        <v>300</v>
      </c>
      <c r="W312" s="56">
        <f>IFERROR(IF(V312="",0,CEILING((V312/$H312),1)*$H312),"")</f>
        <v>300</v>
      </c>
      <c r="X312" s="42">
        <f>IFERROR(IF(W312=0,"",ROUNDUP(W312/H312,0)*0.02175),"")</f>
        <v>0.43499999999999994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hidden="1" customHeight="1" x14ac:dyDescent="0.25">
      <c r="A313" s="64" t="s">
        <v>481</v>
      </c>
      <c r="B313" s="64" t="s">
        <v>482</v>
      </c>
      <c r="C313" s="37">
        <v>4301020270</v>
      </c>
      <c r="D313" s="335">
        <v>4680115883314</v>
      </c>
      <c r="E313" s="33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418" t="s">
        <v>483</v>
      </c>
      <c r="O313" s="337"/>
      <c r="P313" s="337"/>
      <c r="Q313" s="337"/>
      <c r="R313" s="33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hidden="1" customHeight="1" x14ac:dyDescent="0.25">
      <c r="A314" s="64" t="s">
        <v>484</v>
      </c>
      <c r="B314" s="64" t="s">
        <v>485</v>
      </c>
      <c r="C314" s="37">
        <v>4301020179</v>
      </c>
      <c r="D314" s="335">
        <v>4607091384178</v>
      </c>
      <c r="E314" s="33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7"/>
      <c r="P314" s="337"/>
      <c r="Q314" s="337"/>
      <c r="R314" s="33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6" t="s">
        <v>43</v>
      </c>
      <c r="O315" s="327"/>
      <c r="P315" s="327"/>
      <c r="Q315" s="327"/>
      <c r="R315" s="327"/>
      <c r="S315" s="327"/>
      <c r="T315" s="328"/>
      <c r="U315" s="43" t="s">
        <v>42</v>
      </c>
      <c r="V315" s="44">
        <f>IFERROR(V312/H312,"0")+IFERROR(V313/H313,"0")+IFERROR(V314/H314,"0")</f>
        <v>20</v>
      </c>
      <c r="W315" s="44">
        <f>IFERROR(W312/H312,"0")+IFERROR(W313/H313,"0")+IFERROR(W314/H314,"0")</f>
        <v>20</v>
      </c>
      <c r="X315" s="44">
        <f>IFERROR(IF(X312="",0,X312),"0")+IFERROR(IF(X313="",0,X313),"0")+IFERROR(IF(X314="",0,X314),"0")</f>
        <v>0.43499999999999994</v>
      </c>
      <c r="Y315" s="68"/>
      <c r="Z315" s="6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6" t="s">
        <v>43</v>
      </c>
      <c r="O316" s="327"/>
      <c r="P316" s="327"/>
      <c r="Q316" s="327"/>
      <c r="R316" s="327"/>
      <c r="S316" s="327"/>
      <c r="T316" s="328"/>
      <c r="U316" s="43" t="s">
        <v>0</v>
      </c>
      <c r="V316" s="44">
        <f>IFERROR(SUM(V312:V314),"0")</f>
        <v>300</v>
      </c>
      <c r="W316" s="44">
        <f>IFERROR(SUM(W312:W314),"0")</f>
        <v>300</v>
      </c>
      <c r="X316" s="43"/>
      <c r="Y316" s="68"/>
      <c r="Z316" s="68"/>
    </row>
    <row r="317" spans="1:53" ht="14.25" hidden="1" customHeight="1" x14ac:dyDescent="0.25">
      <c r="A317" s="340" t="s">
        <v>80</v>
      </c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67"/>
      <c r="Z317" s="67"/>
    </row>
    <row r="318" spans="1:53" ht="27" hidden="1" customHeight="1" x14ac:dyDescent="0.25">
      <c r="A318" s="64" t="s">
        <v>486</v>
      </c>
      <c r="B318" s="64" t="s">
        <v>487</v>
      </c>
      <c r="C318" s="37">
        <v>4301051298</v>
      </c>
      <c r="D318" s="335">
        <v>4607091384260</v>
      </c>
      <c r="E318" s="33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7"/>
      <c r="P318" s="337"/>
      <c r="Q318" s="337"/>
      <c r="R318" s="33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idden="1" x14ac:dyDescent="0.2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6" t="s">
        <v>43</v>
      </c>
      <c r="O319" s="327"/>
      <c r="P319" s="327"/>
      <c r="Q319" s="327"/>
      <c r="R319" s="327"/>
      <c r="S319" s="327"/>
      <c r="T319" s="32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hidden="1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6" t="s">
        <v>43</v>
      </c>
      <c r="O320" s="327"/>
      <c r="P320" s="327"/>
      <c r="Q320" s="327"/>
      <c r="R320" s="327"/>
      <c r="S320" s="327"/>
      <c r="T320" s="32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hidden="1" customHeight="1" x14ac:dyDescent="0.25">
      <c r="A321" s="340" t="s">
        <v>237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67"/>
      <c r="Z321" s="67"/>
    </row>
    <row r="322" spans="1:53" ht="16.5" hidden="1" customHeight="1" x14ac:dyDescent="0.25">
      <c r="A322" s="64" t="s">
        <v>488</v>
      </c>
      <c r="B322" s="64" t="s">
        <v>489</v>
      </c>
      <c r="C322" s="37">
        <v>4301060314</v>
      </c>
      <c r="D322" s="335">
        <v>4607091384673</v>
      </c>
      <c r="E322" s="33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7"/>
      <c r="P322" s="337"/>
      <c r="Q322" s="337"/>
      <c r="R322" s="33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idden="1" x14ac:dyDescent="0.2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6" t="s">
        <v>43</v>
      </c>
      <c r="O323" s="327"/>
      <c r="P323" s="327"/>
      <c r="Q323" s="327"/>
      <c r="R323" s="327"/>
      <c r="S323" s="327"/>
      <c r="T323" s="328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hidden="1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6" t="s">
        <v>43</v>
      </c>
      <c r="O324" s="327"/>
      <c r="P324" s="327"/>
      <c r="Q324" s="327"/>
      <c r="R324" s="327"/>
      <c r="S324" s="327"/>
      <c r="T324" s="328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hidden="1" customHeight="1" x14ac:dyDescent="0.25">
      <c r="A325" s="339" t="s">
        <v>490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6"/>
      <c r="Z325" s="66"/>
    </row>
    <row r="326" spans="1:53" ht="14.25" hidden="1" customHeight="1" x14ac:dyDescent="0.25">
      <c r="A326" s="340" t="s">
        <v>115</v>
      </c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35">
        <v>4607091384185</v>
      </c>
      <c r="E327" s="335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7"/>
      <c r="P327" s="337"/>
      <c r="Q327" s="337"/>
      <c r="R327" s="338"/>
      <c r="S327" s="40" t="s">
        <v>48</v>
      </c>
      <c r="T327" s="40" t="s">
        <v>48</v>
      </c>
      <c r="U327" s="41" t="s">
        <v>0</v>
      </c>
      <c r="V327" s="59">
        <v>200</v>
      </c>
      <c r="W327" s="56">
        <f>IFERROR(IF(V327="",0,CEILING((V327/$H327),1)*$H327),"")</f>
        <v>204</v>
      </c>
      <c r="X327" s="42">
        <f>IFERROR(IF(W327=0,"",ROUNDUP(W327/H327,0)*0.02175),"")</f>
        <v>0.36974999999999997</v>
      </c>
      <c r="Y327" s="69" t="s">
        <v>48</v>
      </c>
      <c r="Z327" s="70" t="s">
        <v>48</v>
      </c>
      <c r="AD327" s="71"/>
      <c r="BA327" s="248" t="s">
        <v>66</v>
      </c>
    </row>
    <row r="328" spans="1:53" ht="27" hidden="1" customHeight="1" x14ac:dyDescent="0.25">
      <c r="A328" s="64" t="s">
        <v>493</v>
      </c>
      <c r="B328" s="64" t="s">
        <v>494</v>
      </c>
      <c r="C328" s="37">
        <v>4301011312</v>
      </c>
      <c r="D328" s="335">
        <v>4607091384192</v>
      </c>
      <c r="E328" s="335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7"/>
      <c r="P328" s="337"/>
      <c r="Q328" s="337"/>
      <c r="R328" s="33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 x14ac:dyDescent="0.25">
      <c r="A329" s="64" t="s">
        <v>495</v>
      </c>
      <c r="B329" s="64" t="s">
        <v>496</v>
      </c>
      <c r="C329" s="37">
        <v>4301011483</v>
      </c>
      <c r="D329" s="335">
        <v>4680115881907</v>
      </c>
      <c r="E329" s="335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7"/>
      <c r="P329" s="337"/>
      <c r="Q329" s="337"/>
      <c r="R329" s="33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35">
        <v>4607091384680</v>
      </c>
      <c r="E330" s="33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72</v>
      </c>
      <c r="W330" s="56">
        <f>IFERROR(IF(V330="",0,CEILING((V330/$H330),1)*$H330),"")</f>
        <v>72</v>
      </c>
      <c r="X330" s="42">
        <f>IFERROR(IF(W330=0,"",ROUNDUP(W330/H330,0)*0.00937),"")</f>
        <v>0.16866</v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6" t="s">
        <v>43</v>
      </c>
      <c r="O331" s="327"/>
      <c r="P331" s="327"/>
      <c r="Q331" s="327"/>
      <c r="R331" s="327"/>
      <c r="S331" s="327"/>
      <c r="T331" s="328"/>
      <c r="U331" s="43" t="s">
        <v>42</v>
      </c>
      <c r="V331" s="44">
        <f>IFERROR(V327/H327,"0")+IFERROR(V328/H328,"0")+IFERROR(V329/H329,"0")+IFERROR(V330/H330,"0")</f>
        <v>34.666666666666671</v>
      </c>
      <c r="W331" s="44">
        <f>IFERROR(W327/H327,"0")+IFERROR(W328/H328,"0")+IFERROR(W329/H329,"0")+IFERROR(W330/H330,"0")</f>
        <v>35</v>
      </c>
      <c r="X331" s="44">
        <f>IFERROR(IF(X327="",0,X327),"0")+IFERROR(IF(X328="",0,X328),"0")+IFERROR(IF(X329="",0,X329),"0")+IFERROR(IF(X330="",0,X330),"0")</f>
        <v>0.53840999999999994</v>
      </c>
      <c r="Y331" s="68"/>
      <c r="Z331" s="6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6" t="s">
        <v>43</v>
      </c>
      <c r="O332" s="327"/>
      <c r="P332" s="327"/>
      <c r="Q332" s="327"/>
      <c r="R332" s="327"/>
      <c r="S332" s="327"/>
      <c r="T332" s="328"/>
      <c r="U332" s="43" t="s">
        <v>0</v>
      </c>
      <c r="V332" s="44">
        <f>IFERROR(SUM(V327:V330),"0")</f>
        <v>272</v>
      </c>
      <c r="W332" s="44">
        <f>IFERROR(SUM(W327:W330),"0")</f>
        <v>276</v>
      </c>
      <c r="X332" s="43"/>
      <c r="Y332" s="68"/>
      <c r="Z332" s="68"/>
    </row>
    <row r="333" spans="1:53" ht="14.25" hidden="1" customHeight="1" x14ac:dyDescent="0.25">
      <c r="A333" s="340" t="s">
        <v>75</v>
      </c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35">
        <v>4607091384802</v>
      </c>
      <c r="E334" s="335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8"/>
      <c r="S334" s="40" t="s">
        <v>48</v>
      </c>
      <c r="T334" s="40" t="s">
        <v>48</v>
      </c>
      <c r="U334" s="41" t="s">
        <v>0</v>
      </c>
      <c r="V334" s="59">
        <v>15</v>
      </c>
      <c r="W334" s="56">
        <f>IFERROR(IF(V334="",0,CEILING((V334/$H334),1)*$H334),"")</f>
        <v>17.52</v>
      </c>
      <c r="X334" s="42">
        <f>IFERROR(IF(W334=0,"",ROUNDUP(W334/H334,0)*0.00753),"")</f>
        <v>3.0120000000000001E-2</v>
      </c>
      <c r="Y334" s="69" t="s">
        <v>48</v>
      </c>
      <c r="Z334" s="70" t="s">
        <v>48</v>
      </c>
      <c r="AD334" s="71"/>
      <c r="BA334" s="252" t="s">
        <v>66</v>
      </c>
    </row>
    <row r="335" spans="1:53" ht="27" hidden="1" customHeight="1" x14ac:dyDescent="0.25">
      <c r="A335" s="64" t="s">
        <v>501</v>
      </c>
      <c r="B335" s="64" t="s">
        <v>502</v>
      </c>
      <c r="C335" s="37">
        <v>4301031140</v>
      </c>
      <c r="D335" s="335">
        <v>4607091384826</v>
      </c>
      <c r="E335" s="335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6" t="s">
        <v>43</v>
      </c>
      <c r="O336" s="327"/>
      <c r="P336" s="327"/>
      <c r="Q336" s="327"/>
      <c r="R336" s="327"/>
      <c r="S336" s="327"/>
      <c r="T336" s="328"/>
      <c r="U336" s="43" t="s">
        <v>42</v>
      </c>
      <c r="V336" s="44">
        <f>IFERROR(V334/H334,"0")+IFERROR(V335/H335,"0")</f>
        <v>3.4246575342465753</v>
      </c>
      <c r="W336" s="44">
        <f>IFERROR(W334/H334,"0")+IFERROR(W335/H335,"0")</f>
        <v>4</v>
      </c>
      <c r="X336" s="44">
        <f>IFERROR(IF(X334="",0,X334),"0")+IFERROR(IF(X335="",0,X335),"0")</f>
        <v>3.0120000000000001E-2</v>
      </c>
      <c r="Y336" s="68"/>
      <c r="Z336" s="6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6" t="s">
        <v>43</v>
      </c>
      <c r="O337" s="327"/>
      <c r="P337" s="327"/>
      <c r="Q337" s="327"/>
      <c r="R337" s="327"/>
      <c r="S337" s="327"/>
      <c r="T337" s="328"/>
      <c r="U337" s="43" t="s">
        <v>0</v>
      </c>
      <c r="V337" s="44">
        <f>IFERROR(SUM(V334:V335),"0")</f>
        <v>15</v>
      </c>
      <c r="W337" s="44">
        <f>IFERROR(SUM(W334:W335),"0")</f>
        <v>17.52</v>
      </c>
      <c r="X337" s="43"/>
      <c r="Y337" s="68"/>
      <c r="Z337" s="68"/>
    </row>
    <row r="338" spans="1:53" ht="14.25" hidden="1" customHeight="1" x14ac:dyDescent="0.25">
      <c r="A338" s="340" t="s">
        <v>80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35">
        <v>4607091384246</v>
      </c>
      <c r="E339" s="335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8"/>
      <c r="S339" s="40" t="s">
        <v>48</v>
      </c>
      <c r="T339" s="40" t="s">
        <v>48</v>
      </c>
      <c r="U339" s="41" t="s">
        <v>0</v>
      </c>
      <c r="V339" s="59">
        <v>150</v>
      </c>
      <c r="W339" s="56">
        <f>IFERROR(IF(V339="",0,CEILING((V339/$H339),1)*$H339),"")</f>
        <v>156</v>
      </c>
      <c r="X339" s="42">
        <f>IFERROR(IF(W339=0,"",ROUNDUP(W339/H339,0)*0.02175),"")</f>
        <v>0.43499999999999994</v>
      </c>
      <c r="Y339" s="69" t="s">
        <v>48</v>
      </c>
      <c r="Z339" s="70" t="s">
        <v>48</v>
      </c>
      <c r="AD339" s="71"/>
      <c r="BA339" s="254" t="s">
        <v>66</v>
      </c>
    </row>
    <row r="340" spans="1:53" ht="27" hidden="1" customHeight="1" x14ac:dyDescent="0.25">
      <c r="A340" s="64" t="s">
        <v>505</v>
      </c>
      <c r="B340" s="64" t="s">
        <v>506</v>
      </c>
      <c r="C340" s="37">
        <v>4301051445</v>
      </c>
      <c r="D340" s="335">
        <v>4680115881976</v>
      </c>
      <c r="E340" s="335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35">
        <v>4607091384253</v>
      </c>
      <c r="E341" s="335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8"/>
      <c r="S341" s="40" t="s">
        <v>48</v>
      </c>
      <c r="T341" s="40" t="s">
        <v>48</v>
      </c>
      <c r="U341" s="41" t="s">
        <v>0</v>
      </c>
      <c r="V341" s="59">
        <v>40</v>
      </c>
      <c r="W341" s="56">
        <f>IFERROR(IF(V341="",0,CEILING((V341/$H341),1)*$H341),"")</f>
        <v>40.799999999999997</v>
      </c>
      <c r="X341" s="42">
        <f>IFERROR(IF(W341=0,"",ROUNDUP(W341/H341,0)*0.00753),"")</f>
        <v>0.12801000000000001</v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509</v>
      </c>
      <c r="B342" s="64" t="s">
        <v>510</v>
      </c>
      <c r="C342" s="37">
        <v>4301051444</v>
      </c>
      <c r="D342" s="335">
        <v>4680115881969</v>
      </c>
      <c r="E342" s="335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6" t="s">
        <v>43</v>
      </c>
      <c r="O343" s="327"/>
      <c r="P343" s="327"/>
      <c r="Q343" s="327"/>
      <c r="R343" s="327"/>
      <c r="S343" s="327"/>
      <c r="T343" s="328"/>
      <c r="U343" s="43" t="s">
        <v>42</v>
      </c>
      <c r="V343" s="44">
        <f>IFERROR(V339/H339,"0")+IFERROR(V340/H340,"0")+IFERROR(V341/H341,"0")+IFERROR(V342/H342,"0")</f>
        <v>35.897435897435898</v>
      </c>
      <c r="W343" s="44">
        <f>IFERROR(W339/H339,"0")+IFERROR(W340/H340,"0")+IFERROR(W341/H341,"0")+IFERROR(W342/H342,"0")</f>
        <v>37</v>
      </c>
      <c r="X343" s="44">
        <f>IFERROR(IF(X339="",0,X339),"0")+IFERROR(IF(X340="",0,X340),"0")+IFERROR(IF(X341="",0,X341),"0")+IFERROR(IF(X342="",0,X342),"0")</f>
        <v>0.56301000000000001</v>
      </c>
      <c r="Y343" s="68"/>
      <c r="Z343" s="6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6" t="s">
        <v>43</v>
      </c>
      <c r="O344" s="327"/>
      <c r="P344" s="327"/>
      <c r="Q344" s="327"/>
      <c r="R344" s="327"/>
      <c r="S344" s="327"/>
      <c r="T344" s="328"/>
      <c r="U344" s="43" t="s">
        <v>0</v>
      </c>
      <c r="V344" s="44">
        <f>IFERROR(SUM(V339:V342),"0")</f>
        <v>190</v>
      </c>
      <c r="W344" s="44">
        <f>IFERROR(SUM(W339:W342),"0")</f>
        <v>196.8</v>
      </c>
      <c r="X344" s="43"/>
      <c r="Y344" s="68"/>
      <c r="Z344" s="68"/>
    </row>
    <row r="345" spans="1:53" ht="14.25" hidden="1" customHeight="1" x14ac:dyDescent="0.25">
      <c r="A345" s="340" t="s">
        <v>237</v>
      </c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67"/>
      <c r="Z345" s="67"/>
    </row>
    <row r="346" spans="1:53" ht="27" hidden="1" customHeight="1" x14ac:dyDescent="0.25">
      <c r="A346" s="64" t="s">
        <v>511</v>
      </c>
      <c r="B346" s="64" t="s">
        <v>512</v>
      </c>
      <c r="C346" s="37">
        <v>4301060322</v>
      </c>
      <c r="D346" s="335">
        <v>4607091389357</v>
      </c>
      <c r="E346" s="335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hidden="1" x14ac:dyDescent="0.2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6" t="s">
        <v>43</v>
      </c>
      <c r="O347" s="327"/>
      <c r="P347" s="327"/>
      <c r="Q347" s="327"/>
      <c r="R347" s="327"/>
      <c r="S347" s="327"/>
      <c r="T347" s="32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6" t="s">
        <v>43</v>
      </c>
      <c r="O348" s="327"/>
      <c r="P348" s="327"/>
      <c r="Q348" s="327"/>
      <c r="R348" s="327"/>
      <c r="S348" s="327"/>
      <c r="T348" s="32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hidden="1" customHeight="1" x14ac:dyDescent="0.2">
      <c r="A349" s="351" t="s">
        <v>513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55"/>
      <c r="Z349" s="55"/>
    </row>
    <row r="350" spans="1:53" ht="16.5" hidden="1" customHeight="1" x14ac:dyDescent="0.25">
      <c r="A350" s="339" t="s">
        <v>514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6"/>
      <c r="Z350" s="66"/>
    </row>
    <row r="351" spans="1:53" ht="14.25" hidden="1" customHeight="1" x14ac:dyDescent="0.25">
      <c r="A351" s="340" t="s">
        <v>115</v>
      </c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67"/>
      <c r="Z351" s="67"/>
    </row>
    <row r="352" spans="1:53" ht="27" hidden="1" customHeight="1" x14ac:dyDescent="0.25">
      <c r="A352" s="64" t="s">
        <v>515</v>
      </c>
      <c r="B352" s="64" t="s">
        <v>516</v>
      </c>
      <c r="C352" s="37">
        <v>4301011428</v>
      </c>
      <c r="D352" s="335">
        <v>4607091389708</v>
      </c>
      <c r="E352" s="335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8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hidden="1" customHeight="1" x14ac:dyDescent="0.25">
      <c r="A353" s="64" t="s">
        <v>517</v>
      </c>
      <c r="B353" s="64" t="s">
        <v>518</v>
      </c>
      <c r="C353" s="37">
        <v>4301011427</v>
      </c>
      <c r="D353" s="335">
        <v>4607091389692</v>
      </c>
      <c r="E353" s="335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idden="1" x14ac:dyDescent="0.2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6" t="s">
        <v>43</v>
      </c>
      <c r="O354" s="327"/>
      <c r="P354" s="327"/>
      <c r="Q354" s="327"/>
      <c r="R354" s="327"/>
      <c r="S354" s="327"/>
      <c r="T354" s="328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hidden="1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6" t="s">
        <v>43</v>
      </c>
      <c r="O355" s="327"/>
      <c r="P355" s="327"/>
      <c r="Q355" s="327"/>
      <c r="R355" s="327"/>
      <c r="S355" s="327"/>
      <c r="T355" s="328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hidden="1" customHeight="1" x14ac:dyDescent="0.25">
      <c r="A356" s="340" t="s">
        <v>75</v>
      </c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35">
        <v>4607091389753</v>
      </c>
      <c r="E357" s="335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8"/>
      <c r="S357" s="40" t="s">
        <v>48</v>
      </c>
      <c r="T357" s="40" t="s">
        <v>48</v>
      </c>
      <c r="U357" s="41" t="s">
        <v>0</v>
      </c>
      <c r="V357" s="59">
        <v>12</v>
      </c>
      <c r="W357" s="56">
        <f t="shared" ref="W357:W369" si="15">IFERROR(IF(V357="",0,CEILING((V357/$H357),1)*$H357),"")</f>
        <v>12.600000000000001</v>
      </c>
      <c r="X357" s="42">
        <f>IFERROR(IF(W357=0,"",ROUNDUP(W357/H357,0)*0.00753),"")</f>
        <v>2.2589999999999999E-2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521</v>
      </c>
      <c r="B358" s="64" t="s">
        <v>522</v>
      </c>
      <c r="C358" s="37">
        <v>4301031174</v>
      </c>
      <c r="D358" s="335">
        <v>4607091389760</v>
      </c>
      <c r="E358" s="335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35">
        <v>4607091389746</v>
      </c>
      <c r="E359" s="33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4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8"/>
      <c r="S359" s="40" t="s">
        <v>48</v>
      </c>
      <c r="T359" s="40" t="s">
        <v>48</v>
      </c>
      <c r="U359" s="41" t="s">
        <v>0</v>
      </c>
      <c r="V359" s="59">
        <v>12</v>
      </c>
      <c r="W359" s="56">
        <f t="shared" si="15"/>
        <v>12.600000000000001</v>
      </c>
      <c r="X359" s="42">
        <f>IFERROR(IF(W359=0,"",ROUNDUP(W359/H359,0)*0.00753),"")</f>
        <v>2.2589999999999999E-2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 x14ac:dyDescent="0.25">
      <c r="A360" s="64" t="s">
        <v>525</v>
      </c>
      <c r="B360" s="64" t="s">
        <v>526</v>
      </c>
      <c r="C360" s="37">
        <v>4301031236</v>
      </c>
      <c r="D360" s="335">
        <v>4680115882928</v>
      </c>
      <c r="E360" s="335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527</v>
      </c>
      <c r="B361" s="64" t="s">
        <v>528</v>
      </c>
      <c r="C361" s="37">
        <v>4301031257</v>
      </c>
      <c r="D361" s="335">
        <v>4680115883147</v>
      </c>
      <c r="E361" s="33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529</v>
      </c>
      <c r="B362" s="64" t="s">
        <v>530</v>
      </c>
      <c r="C362" s="37">
        <v>4301031178</v>
      </c>
      <c r="D362" s="335">
        <v>4607091384338</v>
      </c>
      <c r="E362" s="33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hidden="1" customHeight="1" x14ac:dyDescent="0.25">
      <c r="A363" s="64" t="s">
        <v>531</v>
      </c>
      <c r="B363" s="64" t="s">
        <v>532</v>
      </c>
      <c r="C363" s="37">
        <v>4301031254</v>
      </c>
      <c r="D363" s="335">
        <v>4680115883154</v>
      </c>
      <c r="E363" s="33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 x14ac:dyDescent="0.25">
      <c r="A364" s="64" t="s">
        <v>533</v>
      </c>
      <c r="B364" s="64" t="s">
        <v>534</v>
      </c>
      <c r="C364" s="37">
        <v>4301031171</v>
      </c>
      <c r="D364" s="335">
        <v>4607091389524</v>
      </c>
      <c r="E364" s="33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3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 x14ac:dyDescent="0.25">
      <c r="A365" s="64" t="s">
        <v>535</v>
      </c>
      <c r="B365" s="64" t="s">
        <v>536</v>
      </c>
      <c r="C365" s="37">
        <v>4301031258</v>
      </c>
      <c r="D365" s="335">
        <v>4680115883161</v>
      </c>
      <c r="E365" s="33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537</v>
      </c>
      <c r="B366" s="64" t="s">
        <v>538</v>
      </c>
      <c r="C366" s="37">
        <v>4301031170</v>
      </c>
      <c r="D366" s="335">
        <v>4607091384345</v>
      </c>
      <c r="E366" s="33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539</v>
      </c>
      <c r="B367" s="64" t="s">
        <v>540</v>
      </c>
      <c r="C367" s="37">
        <v>4301031256</v>
      </c>
      <c r="D367" s="335">
        <v>4680115883178</v>
      </c>
      <c r="E367" s="33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541</v>
      </c>
      <c r="B368" s="64" t="s">
        <v>542</v>
      </c>
      <c r="C368" s="37">
        <v>4301031172</v>
      </c>
      <c r="D368" s="335">
        <v>4607091389531</v>
      </c>
      <c r="E368" s="33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543</v>
      </c>
      <c r="B369" s="64" t="s">
        <v>544</v>
      </c>
      <c r="C369" s="37">
        <v>4301031255</v>
      </c>
      <c r="D369" s="335">
        <v>4680115883185</v>
      </c>
      <c r="E369" s="33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393" t="s">
        <v>545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6" t="s">
        <v>43</v>
      </c>
      <c r="O370" s="327"/>
      <c r="P370" s="327"/>
      <c r="Q370" s="327"/>
      <c r="R370" s="327"/>
      <c r="S370" s="327"/>
      <c r="T370" s="328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5.7142857142857144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4.5179999999999998E-2</v>
      </c>
      <c r="Y370" s="68"/>
      <c r="Z370" s="6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6" t="s">
        <v>43</v>
      </c>
      <c r="O371" s="327"/>
      <c r="P371" s="327"/>
      <c r="Q371" s="327"/>
      <c r="R371" s="327"/>
      <c r="S371" s="327"/>
      <c r="T371" s="328"/>
      <c r="U371" s="43" t="s">
        <v>0</v>
      </c>
      <c r="V371" s="44">
        <f>IFERROR(SUM(V357:V369),"0")</f>
        <v>24</v>
      </c>
      <c r="W371" s="44">
        <f>IFERROR(SUM(W357:W369),"0")</f>
        <v>25.200000000000003</v>
      </c>
      <c r="X371" s="43"/>
      <c r="Y371" s="68"/>
      <c r="Z371" s="68"/>
    </row>
    <row r="372" spans="1:53" ht="14.25" hidden="1" customHeight="1" x14ac:dyDescent="0.25">
      <c r="A372" s="340" t="s">
        <v>80</v>
      </c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67"/>
      <c r="Z372" s="67"/>
    </row>
    <row r="373" spans="1:53" ht="27" hidden="1" customHeight="1" x14ac:dyDescent="0.25">
      <c r="A373" s="64" t="s">
        <v>546</v>
      </c>
      <c r="B373" s="64" t="s">
        <v>547</v>
      </c>
      <c r="C373" s="37">
        <v>4301051258</v>
      </c>
      <c r="D373" s="335">
        <v>4607091389685</v>
      </c>
      <c r="E373" s="335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hidden="1" customHeight="1" x14ac:dyDescent="0.25">
      <c r="A374" s="64" t="s">
        <v>548</v>
      </c>
      <c r="B374" s="64" t="s">
        <v>549</v>
      </c>
      <c r="C374" s="37">
        <v>4301051431</v>
      </c>
      <c r="D374" s="335">
        <v>4607091389654</v>
      </c>
      <c r="E374" s="335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 x14ac:dyDescent="0.25">
      <c r="A375" s="64" t="s">
        <v>550</v>
      </c>
      <c r="B375" s="64" t="s">
        <v>551</v>
      </c>
      <c r="C375" s="37">
        <v>4301051284</v>
      </c>
      <c r="D375" s="335">
        <v>4607091384352</v>
      </c>
      <c r="E375" s="335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552</v>
      </c>
      <c r="B376" s="64" t="s">
        <v>553</v>
      </c>
      <c r="C376" s="37">
        <v>4301051257</v>
      </c>
      <c r="D376" s="335">
        <v>4607091389661</v>
      </c>
      <c r="E376" s="335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idden="1" x14ac:dyDescent="0.2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6" t="s">
        <v>43</v>
      </c>
      <c r="O377" s="327"/>
      <c r="P377" s="327"/>
      <c r="Q377" s="327"/>
      <c r="R377" s="327"/>
      <c r="S377" s="327"/>
      <c r="T377" s="328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6" t="s">
        <v>43</v>
      </c>
      <c r="O378" s="327"/>
      <c r="P378" s="327"/>
      <c r="Q378" s="327"/>
      <c r="R378" s="327"/>
      <c r="S378" s="327"/>
      <c r="T378" s="328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340" t="s">
        <v>237</v>
      </c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67"/>
      <c r="Z379" s="67"/>
    </row>
    <row r="380" spans="1:53" ht="27" hidden="1" customHeight="1" x14ac:dyDescent="0.25">
      <c r="A380" s="64" t="s">
        <v>554</v>
      </c>
      <c r="B380" s="64" t="s">
        <v>555</v>
      </c>
      <c r="C380" s="37">
        <v>4301060352</v>
      </c>
      <c r="D380" s="335">
        <v>4680115881648</v>
      </c>
      <c r="E380" s="335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hidden="1" x14ac:dyDescent="0.2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6" t="s">
        <v>43</v>
      </c>
      <c r="O381" s="327"/>
      <c r="P381" s="327"/>
      <c r="Q381" s="327"/>
      <c r="R381" s="327"/>
      <c r="S381" s="327"/>
      <c r="T381" s="328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6" t="s">
        <v>43</v>
      </c>
      <c r="O382" s="327"/>
      <c r="P382" s="327"/>
      <c r="Q382" s="327"/>
      <c r="R382" s="327"/>
      <c r="S382" s="327"/>
      <c r="T382" s="328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hidden="1" customHeight="1" x14ac:dyDescent="0.25">
      <c r="A383" s="340" t="s">
        <v>93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67"/>
      <c r="Z383" s="67"/>
    </row>
    <row r="384" spans="1:53" ht="27" hidden="1" customHeight="1" x14ac:dyDescent="0.25">
      <c r="A384" s="64" t="s">
        <v>556</v>
      </c>
      <c r="B384" s="64" t="s">
        <v>557</v>
      </c>
      <c r="C384" s="37">
        <v>4301032045</v>
      </c>
      <c r="D384" s="335">
        <v>4680115884335</v>
      </c>
      <c r="E384" s="335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380" t="s">
        <v>558</v>
      </c>
      <c r="O384" s="337"/>
      <c r="P384" s="337"/>
      <c r="Q384" s="337"/>
      <c r="R384" s="33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hidden="1" customHeight="1" x14ac:dyDescent="0.25">
      <c r="A385" s="64" t="s">
        <v>561</v>
      </c>
      <c r="B385" s="64" t="s">
        <v>562</v>
      </c>
      <c r="C385" s="37">
        <v>4301170011</v>
      </c>
      <c r="D385" s="335">
        <v>4680115884113</v>
      </c>
      <c r="E385" s="335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381" t="s">
        <v>563</v>
      </c>
      <c r="O385" s="337"/>
      <c r="P385" s="337"/>
      <c r="Q385" s="337"/>
      <c r="R385" s="33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hidden="1" customHeight="1" x14ac:dyDescent="0.25">
      <c r="A386" s="64" t="s">
        <v>564</v>
      </c>
      <c r="B386" s="64" t="s">
        <v>565</v>
      </c>
      <c r="C386" s="37">
        <v>4301032046</v>
      </c>
      <c r="D386" s="335">
        <v>4680115884359</v>
      </c>
      <c r="E386" s="33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382" t="s">
        <v>566</v>
      </c>
      <c r="O386" s="337"/>
      <c r="P386" s="337"/>
      <c r="Q386" s="337"/>
      <c r="R386" s="33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567</v>
      </c>
      <c r="B387" s="64" t="s">
        <v>568</v>
      </c>
      <c r="C387" s="37">
        <v>4301032047</v>
      </c>
      <c r="D387" s="335">
        <v>4680115884342</v>
      </c>
      <c r="E387" s="33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383" t="s">
        <v>569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6" t="s">
        <v>43</v>
      </c>
      <c r="O388" s="327"/>
      <c r="P388" s="327"/>
      <c r="Q388" s="327"/>
      <c r="R388" s="327"/>
      <c r="S388" s="327"/>
      <c r="T388" s="328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hidden="1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6" t="s">
        <v>43</v>
      </c>
      <c r="O389" s="327"/>
      <c r="P389" s="327"/>
      <c r="Q389" s="327"/>
      <c r="R389" s="327"/>
      <c r="S389" s="327"/>
      <c r="T389" s="328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hidden="1" customHeight="1" x14ac:dyDescent="0.25">
      <c r="A390" s="340" t="s">
        <v>102</v>
      </c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67"/>
      <c r="Z390" s="67"/>
    </row>
    <row r="391" spans="1:53" ht="27" hidden="1" customHeight="1" x14ac:dyDescent="0.25">
      <c r="A391" s="64" t="s">
        <v>570</v>
      </c>
      <c r="B391" s="64" t="s">
        <v>571</v>
      </c>
      <c r="C391" s="37">
        <v>4301170010</v>
      </c>
      <c r="D391" s="335">
        <v>4680115884090</v>
      </c>
      <c r="E391" s="335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378" t="s">
        <v>572</v>
      </c>
      <c r="O391" s="337"/>
      <c r="P391" s="337"/>
      <c r="Q391" s="337"/>
      <c r="R391" s="33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573</v>
      </c>
      <c r="B392" s="64" t="s">
        <v>574</v>
      </c>
      <c r="C392" s="37">
        <v>4301170009</v>
      </c>
      <c r="D392" s="335">
        <v>4680115882997</v>
      </c>
      <c r="E392" s="335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379" t="s">
        <v>575</v>
      </c>
      <c r="O392" s="337"/>
      <c r="P392" s="337"/>
      <c r="Q392" s="337"/>
      <c r="R392" s="33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idden="1" x14ac:dyDescent="0.2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6" t="s">
        <v>43</v>
      </c>
      <c r="O393" s="327"/>
      <c r="P393" s="327"/>
      <c r="Q393" s="327"/>
      <c r="R393" s="327"/>
      <c r="S393" s="327"/>
      <c r="T393" s="32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idden="1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6" t="s">
        <v>43</v>
      </c>
      <c r="O394" s="327"/>
      <c r="P394" s="327"/>
      <c r="Q394" s="327"/>
      <c r="R394" s="327"/>
      <c r="S394" s="327"/>
      <c r="T394" s="32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hidden="1" customHeight="1" x14ac:dyDescent="0.25">
      <c r="A395" s="339" t="s">
        <v>576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6"/>
      <c r="Z395" s="66"/>
    </row>
    <row r="396" spans="1:53" ht="14.25" hidden="1" customHeight="1" x14ac:dyDescent="0.25">
      <c r="A396" s="340" t="s">
        <v>107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67"/>
      <c r="Z396" s="67"/>
    </row>
    <row r="397" spans="1:53" ht="27" hidden="1" customHeight="1" x14ac:dyDescent="0.25">
      <c r="A397" s="64" t="s">
        <v>577</v>
      </c>
      <c r="B397" s="64" t="s">
        <v>578</v>
      </c>
      <c r="C397" s="37">
        <v>4301020196</v>
      </c>
      <c r="D397" s="335">
        <v>4607091389388</v>
      </c>
      <c r="E397" s="335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37"/>
      <c r="P397" s="337"/>
      <c r="Q397" s="337"/>
      <c r="R397" s="33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 x14ac:dyDescent="0.25">
      <c r="A398" s="64" t="s">
        <v>579</v>
      </c>
      <c r="B398" s="64" t="s">
        <v>580</v>
      </c>
      <c r="C398" s="37">
        <v>4301020185</v>
      </c>
      <c r="D398" s="335">
        <v>4607091389364</v>
      </c>
      <c r="E398" s="335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37"/>
      <c r="P398" s="337"/>
      <c r="Q398" s="337"/>
      <c r="R398" s="338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idden="1" x14ac:dyDescent="0.2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6" t="s">
        <v>43</v>
      </c>
      <c r="O399" s="327"/>
      <c r="P399" s="327"/>
      <c r="Q399" s="327"/>
      <c r="R399" s="327"/>
      <c r="S399" s="327"/>
      <c r="T399" s="328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hidden="1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6" t="s">
        <v>43</v>
      </c>
      <c r="O400" s="327"/>
      <c r="P400" s="327"/>
      <c r="Q400" s="327"/>
      <c r="R400" s="327"/>
      <c r="S400" s="327"/>
      <c r="T400" s="328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hidden="1" customHeight="1" x14ac:dyDescent="0.25">
      <c r="A401" s="340" t="s">
        <v>75</v>
      </c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35">
        <v>4607091389739</v>
      </c>
      <c r="E402" s="33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12</v>
      </c>
      <c r="W402" s="56">
        <f t="shared" ref="W402:W408" si="17">IFERROR(IF(V402="",0,CEILING((V402/$H402),1)*$H402),"")</f>
        <v>12.600000000000001</v>
      </c>
      <c r="X402" s="42">
        <f>IFERROR(IF(W402=0,"",ROUNDUP(W402/H402,0)*0.00753),"")</f>
        <v>2.2589999999999999E-2</v>
      </c>
      <c r="Y402" s="69" t="s">
        <v>48</v>
      </c>
      <c r="Z402" s="70" t="s">
        <v>48</v>
      </c>
      <c r="AD402" s="71"/>
      <c r="BA402" s="287" t="s">
        <v>66</v>
      </c>
    </row>
    <row r="403" spans="1:53" ht="27" hidden="1" customHeight="1" x14ac:dyDescent="0.25">
      <c r="A403" s="64" t="s">
        <v>583</v>
      </c>
      <c r="B403" s="64" t="s">
        <v>584</v>
      </c>
      <c r="C403" s="37">
        <v>4301031247</v>
      </c>
      <c r="D403" s="335">
        <v>4680115883048</v>
      </c>
      <c r="E403" s="335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hidden="1" customHeight="1" x14ac:dyDescent="0.25">
      <c r="A404" s="64" t="s">
        <v>585</v>
      </c>
      <c r="B404" s="64" t="s">
        <v>586</v>
      </c>
      <c r="C404" s="37">
        <v>4301031176</v>
      </c>
      <c r="D404" s="335">
        <v>4607091389425</v>
      </c>
      <c r="E404" s="33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 x14ac:dyDescent="0.25">
      <c r="A405" s="64" t="s">
        <v>587</v>
      </c>
      <c r="B405" s="64" t="s">
        <v>588</v>
      </c>
      <c r="C405" s="37">
        <v>4301031215</v>
      </c>
      <c r="D405" s="335">
        <v>4680115882911</v>
      </c>
      <c r="E405" s="335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375" t="s">
        <v>589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 x14ac:dyDescent="0.25">
      <c r="A406" s="64" t="s">
        <v>590</v>
      </c>
      <c r="B406" s="64" t="s">
        <v>591</v>
      </c>
      <c r="C406" s="37">
        <v>4301031167</v>
      </c>
      <c r="D406" s="335">
        <v>4680115880771</v>
      </c>
      <c r="E406" s="33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 x14ac:dyDescent="0.25">
      <c r="A407" s="64" t="s">
        <v>592</v>
      </c>
      <c r="B407" s="64" t="s">
        <v>593</v>
      </c>
      <c r="C407" s="37">
        <v>4301031173</v>
      </c>
      <c r="D407" s="335">
        <v>4607091389500</v>
      </c>
      <c r="E407" s="335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37"/>
      <c r="P407" s="337"/>
      <c r="Q407" s="337"/>
      <c r="R407" s="33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 x14ac:dyDescent="0.25">
      <c r="A408" s="64" t="s">
        <v>594</v>
      </c>
      <c r="B408" s="64" t="s">
        <v>595</v>
      </c>
      <c r="C408" s="37">
        <v>4301031103</v>
      </c>
      <c r="D408" s="335">
        <v>4680115881983</v>
      </c>
      <c r="E408" s="335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37"/>
      <c r="P408" s="337"/>
      <c r="Q408" s="337"/>
      <c r="R408" s="33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6" t="s">
        <v>43</v>
      </c>
      <c r="O409" s="327"/>
      <c r="P409" s="327"/>
      <c r="Q409" s="327"/>
      <c r="R409" s="327"/>
      <c r="S409" s="327"/>
      <c r="T409" s="328"/>
      <c r="U409" s="43" t="s">
        <v>42</v>
      </c>
      <c r="V409" s="44">
        <f>IFERROR(V402/H402,"0")+IFERROR(V403/H403,"0")+IFERROR(V404/H404,"0")+IFERROR(V405/H405,"0")+IFERROR(V406/H406,"0")+IFERROR(V407/H407,"0")+IFERROR(V408/H408,"0")</f>
        <v>2.8571428571428572</v>
      </c>
      <c r="W409" s="44">
        <f>IFERROR(W402/H402,"0")+IFERROR(W403/H403,"0")+IFERROR(W404/H404,"0")+IFERROR(W405/H405,"0")+IFERROR(W406/H406,"0")+IFERROR(W407/H407,"0")+IFERROR(W408/H408,"0")</f>
        <v>3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2.2589999999999999E-2</v>
      </c>
      <c r="Y409" s="68"/>
      <c r="Z409" s="6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6" t="s">
        <v>43</v>
      </c>
      <c r="O410" s="327"/>
      <c r="P410" s="327"/>
      <c r="Q410" s="327"/>
      <c r="R410" s="327"/>
      <c r="S410" s="327"/>
      <c r="T410" s="328"/>
      <c r="U410" s="43" t="s">
        <v>0</v>
      </c>
      <c r="V410" s="44">
        <f>IFERROR(SUM(V402:V408),"0")</f>
        <v>12</v>
      </c>
      <c r="W410" s="44">
        <f>IFERROR(SUM(W402:W408),"0")</f>
        <v>12.600000000000001</v>
      </c>
      <c r="X410" s="43"/>
      <c r="Y410" s="68"/>
      <c r="Z410" s="68"/>
    </row>
    <row r="411" spans="1:53" ht="27.75" hidden="1" customHeight="1" x14ac:dyDescent="0.2">
      <c r="A411" s="351" t="s">
        <v>596</v>
      </c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55"/>
      <c r="Z411" s="55"/>
    </row>
    <row r="412" spans="1:53" ht="16.5" hidden="1" customHeight="1" x14ac:dyDescent="0.25">
      <c r="A412" s="339" t="s">
        <v>596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6"/>
      <c r="Z412" s="66"/>
    </row>
    <row r="413" spans="1:53" ht="14.25" hidden="1" customHeight="1" x14ac:dyDescent="0.25">
      <c r="A413" s="340" t="s">
        <v>115</v>
      </c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35">
        <v>4607091389067</v>
      </c>
      <c r="E414" s="33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7"/>
      <c r="P414" s="337"/>
      <c r="Q414" s="337"/>
      <c r="R414" s="338"/>
      <c r="S414" s="40" t="s">
        <v>48</v>
      </c>
      <c r="T414" s="40" t="s">
        <v>48</v>
      </c>
      <c r="U414" s="41" t="s">
        <v>0</v>
      </c>
      <c r="V414" s="59">
        <v>20</v>
      </c>
      <c r="W414" s="56">
        <f t="shared" ref="W414:W422" si="18">IFERROR(IF(V414="",0,CEILING((V414/$H414),1)*$H414),"")</f>
        <v>21.12</v>
      </c>
      <c r="X414" s="42">
        <f>IFERROR(IF(W414=0,"",ROUNDUP(W414/H414,0)*0.01196),"")</f>
        <v>4.7840000000000001E-2</v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35">
        <v>4607091383522</v>
      </c>
      <c r="E415" s="33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7"/>
      <c r="P415" s="337"/>
      <c r="Q415" s="337"/>
      <c r="R415" s="338"/>
      <c r="S415" s="40" t="s">
        <v>48</v>
      </c>
      <c r="T415" s="40" t="s">
        <v>48</v>
      </c>
      <c r="U415" s="41" t="s">
        <v>0</v>
      </c>
      <c r="V415" s="59">
        <v>20</v>
      </c>
      <c r="W415" s="56">
        <f t="shared" si="18"/>
        <v>21.12</v>
      </c>
      <c r="X415" s="42">
        <f>IFERROR(IF(W415=0,"",ROUNDUP(W415/H415,0)*0.01196),"")</f>
        <v>4.7840000000000001E-2</v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 x14ac:dyDescent="0.25">
      <c r="A416" s="64" t="s">
        <v>601</v>
      </c>
      <c r="B416" s="64" t="s">
        <v>602</v>
      </c>
      <c r="C416" s="37">
        <v>4301011431</v>
      </c>
      <c r="D416" s="335">
        <v>4607091384437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36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603</v>
      </c>
      <c r="B417" s="64" t="s">
        <v>604</v>
      </c>
      <c r="C417" s="37">
        <v>4301011365</v>
      </c>
      <c r="D417" s="335">
        <v>4607091389104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605</v>
      </c>
      <c r="B418" s="64" t="s">
        <v>606</v>
      </c>
      <c r="C418" s="37">
        <v>4301011367</v>
      </c>
      <c r="D418" s="335">
        <v>4680115880603</v>
      </c>
      <c r="E418" s="33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607</v>
      </c>
      <c r="B419" s="64" t="s">
        <v>608</v>
      </c>
      <c r="C419" s="37">
        <v>4301011168</v>
      </c>
      <c r="D419" s="335">
        <v>4607091389999</v>
      </c>
      <c r="E419" s="33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609</v>
      </c>
      <c r="B420" s="64" t="s">
        <v>610</v>
      </c>
      <c r="C420" s="37">
        <v>4301011372</v>
      </c>
      <c r="D420" s="335">
        <v>4680115882782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611</v>
      </c>
      <c r="B421" s="64" t="s">
        <v>612</v>
      </c>
      <c r="C421" s="37">
        <v>4301011190</v>
      </c>
      <c r="D421" s="335">
        <v>4607091389098</v>
      </c>
      <c r="E421" s="335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613</v>
      </c>
      <c r="B422" s="64" t="s">
        <v>614</v>
      </c>
      <c r="C422" s="37">
        <v>4301011366</v>
      </c>
      <c r="D422" s="335">
        <v>4607091389982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6" t="s">
        <v>43</v>
      </c>
      <c r="O423" s="327"/>
      <c r="P423" s="327"/>
      <c r="Q423" s="327"/>
      <c r="R423" s="327"/>
      <c r="S423" s="327"/>
      <c r="T423" s="328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7.5757575757575752</v>
      </c>
      <c r="W423" s="44">
        <f>IFERROR(W414/H414,"0")+IFERROR(W415/H415,"0")+IFERROR(W416/H416,"0")+IFERROR(W417/H417,"0")+IFERROR(W418/H418,"0")+IFERROR(W419/H419,"0")+IFERROR(W420/H420,"0")+IFERROR(W421/H421,"0")+IFERROR(W422/H422,"0")</f>
        <v>8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9.5680000000000001E-2</v>
      </c>
      <c r="Y423" s="68"/>
      <c r="Z423" s="6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6" t="s">
        <v>43</v>
      </c>
      <c r="O424" s="327"/>
      <c r="P424" s="327"/>
      <c r="Q424" s="327"/>
      <c r="R424" s="327"/>
      <c r="S424" s="327"/>
      <c r="T424" s="328"/>
      <c r="U424" s="43" t="s">
        <v>0</v>
      </c>
      <c r="V424" s="44">
        <f>IFERROR(SUM(V414:V422),"0")</f>
        <v>40</v>
      </c>
      <c r="W424" s="44">
        <f>IFERROR(SUM(W414:W422),"0")</f>
        <v>42.24</v>
      </c>
      <c r="X424" s="43"/>
      <c r="Y424" s="68"/>
      <c r="Z424" s="68"/>
    </row>
    <row r="425" spans="1:53" ht="14.25" hidden="1" customHeight="1" x14ac:dyDescent="0.25">
      <c r="A425" s="340" t="s">
        <v>107</v>
      </c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35">
        <v>4607091388930</v>
      </c>
      <c r="E426" s="33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7"/>
      <c r="P426" s="337"/>
      <c r="Q426" s="337"/>
      <c r="R426" s="338"/>
      <c r="S426" s="40" t="s">
        <v>48</v>
      </c>
      <c r="T426" s="40" t="s">
        <v>48</v>
      </c>
      <c r="U426" s="41" t="s">
        <v>0</v>
      </c>
      <c r="V426" s="59">
        <v>20</v>
      </c>
      <c r="W426" s="56">
        <f>IFERROR(IF(V426="",0,CEILING((V426/$H426),1)*$H426),"")</f>
        <v>21.12</v>
      </c>
      <c r="X426" s="42">
        <f>IFERROR(IF(W426=0,"",ROUNDUP(W426/H426,0)*0.01196),"")</f>
        <v>4.7840000000000001E-2</v>
      </c>
      <c r="Y426" s="69" t="s">
        <v>48</v>
      </c>
      <c r="Z426" s="70" t="s">
        <v>48</v>
      </c>
      <c r="AD426" s="71"/>
      <c r="BA426" s="303" t="s">
        <v>66</v>
      </c>
    </row>
    <row r="427" spans="1:53" ht="16.5" hidden="1" customHeight="1" x14ac:dyDescent="0.25">
      <c r="A427" s="64" t="s">
        <v>617</v>
      </c>
      <c r="B427" s="64" t="s">
        <v>618</v>
      </c>
      <c r="C427" s="37">
        <v>4301020206</v>
      </c>
      <c r="D427" s="335">
        <v>4680115880054</v>
      </c>
      <c r="E427" s="335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7"/>
      <c r="P427" s="337"/>
      <c r="Q427" s="337"/>
      <c r="R427" s="33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6" t="s">
        <v>43</v>
      </c>
      <c r="O428" s="327"/>
      <c r="P428" s="327"/>
      <c r="Q428" s="327"/>
      <c r="R428" s="327"/>
      <c r="S428" s="327"/>
      <c r="T428" s="328"/>
      <c r="U428" s="43" t="s">
        <v>42</v>
      </c>
      <c r="V428" s="44">
        <f>IFERROR(V426/H426,"0")+IFERROR(V427/H427,"0")</f>
        <v>3.7878787878787876</v>
      </c>
      <c r="W428" s="44">
        <f>IFERROR(W426/H426,"0")+IFERROR(W427/H427,"0")</f>
        <v>4</v>
      </c>
      <c r="X428" s="44">
        <f>IFERROR(IF(X426="",0,X426),"0")+IFERROR(IF(X427="",0,X427),"0")</f>
        <v>4.7840000000000001E-2</v>
      </c>
      <c r="Y428" s="68"/>
      <c r="Z428" s="6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6" t="s">
        <v>43</v>
      </c>
      <c r="O429" s="327"/>
      <c r="P429" s="327"/>
      <c r="Q429" s="327"/>
      <c r="R429" s="327"/>
      <c r="S429" s="327"/>
      <c r="T429" s="328"/>
      <c r="U429" s="43" t="s">
        <v>0</v>
      </c>
      <c r="V429" s="44">
        <f>IFERROR(SUM(V426:V427),"0")</f>
        <v>20</v>
      </c>
      <c r="W429" s="44">
        <f>IFERROR(SUM(W426:W427),"0")</f>
        <v>21.12</v>
      </c>
      <c r="X429" s="43"/>
      <c r="Y429" s="68"/>
      <c r="Z429" s="68"/>
    </row>
    <row r="430" spans="1:53" ht="14.25" hidden="1" customHeight="1" x14ac:dyDescent="0.25">
      <c r="A430" s="340" t="s">
        <v>75</v>
      </c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35">
        <v>4680115883116</v>
      </c>
      <c r="E431" s="33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3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7"/>
      <c r="P431" s="337"/>
      <c r="Q431" s="337"/>
      <c r="R431" s="338"/>
      <c r="S431" s="40" t="s">
        <v>48</v>
      </c>
      <c r="T431" s="40" t="s">
        <v>48</v>
      </c>
      <c r="U431" s="41" t="s">
        <v>0</v>
      </c>
      <c r="V431" s="59">
        <v>20</v>
      </c>
      <c r="W431" s="56">
        <f t="shared" ref="W431:W436" si="19">IFERROR(IF(V431="",0,CEILING((V431/$H431),1)*$H431),"")</f>
        <v>21.12</v>
      </c>
      <c r="X431" s="42">
        <f>IFERROR(IF(W431=0,"",ROUNDUP(W431/H431,0)*0.01196),"")</f>
        <v>4.7840000000000001E-2</v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35">
        <v>4680115883093</v>
      </c>
      <c r="E432" s="33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7"/>
      <c r="P432" s="337"/>
      <c r="Q432" s="337"/>
      <c r="R432" s="338"/>
      <c r="S432" s="40" t="s">
        <v>48</v>
      </c>
      <c r="T432" s="40" t="s">
        <v>48</v>
      </c>
      <c r="U432" s="41" t="s">
        <v>0</v>
      </c>
      <c r="V432" s="59">
        <v>20</v>
      </c>
      <c r="W432" s="56">
        <f t="shared" si="19"/>
        <v>21.12</v>
      </c>
      <c r="X432" s="42">
        <f>IFERROR(IF(W432=0,"",ROUNDUP(W432/H432,0)*0.01196),"")</f>
        <v>4.7840000000000001E-2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35">
        <v>4680115883109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3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10</v>
      </c>
      <c r="W433" s="56">
        <f t="shared" si="19"/>
        <v>10.56</v>
      </c>
      <c r="X433" s="42">
        <f>IFERROR(IF(W433=0,"",ROUNDUP(W433/H433,0)*0.01196),"")</f>
        <v>2.392E-2</v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625</v>
      </c>
      <c r="B434" s="64" t="s">
        <v>626</v>
      </c>
      <c r="C434" s="37">
        <v>4301031249</v>
      </c>
      <c r="D434" s="335">
        <v>4680115882072</v>
      </c>
      <c r="E434" s="335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352" t="s">
        <v>627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628</v>
      </c>
      <c r="B435" s="64" t="s">
        <v>629</v>
      </c>
      <c r="C435" s="37">
        <v>4301031251</v>
      </c>
      <c r="D435" s="335">
        <v>4680115882102</v>
      </c>
      <c r="E435" s="335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630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631</v>
      </c>
      <c r="B436" s="64" t="s">
        <v>632</v>
      </c>
      <c r="C436" s="37">
        <v>4301031253</v>
      </c>
      <c r="D436" s="335">
        <v>4680115882096</v>
      </c>
      <c r="E436" s="33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354" t="s">
        <v>633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6" t="s">
        <v>43</v>
      </c>
      <c r="O437" s="327"/>
      <c r="P437" s="327"/>
      <c r="Q437" s="327"/>
      <c r="R437" s="327"/>
      <c r="S437" s="327"/>
      <c r="T437" s="328"/>
      <c r="U437" s="43" t="s">
        <v>42</v>
      </c>
      <c r="V437" s="44">
        <f>IFERROR(V431/H431,"0")+IFERROR(V432/H432,"0")+IFERROR(V433/H433,"0")+IFERROR(V434/H434,"0")+IFERROR(V435/H435,"0")+IFERROR(V436/H436,"0")</f>
        <v>9.4696969696969688</v>
      </c>
      <c r="W437" s="44">
        <f>IFERROR(W431/H431,"0")+IFERROR(W432/H432,"0")+IFERROR(W433/H433,"0")+IFERROR(W434/H434,"0")+IFERROR(W435/H435,"0")+IFERROR(W436/H436,"0")</f>
        <v>10</v>
      </c>
      <c r="X437" s="44">
        <f>IFERROR(IF(X431="",0,X431),"0")+IFERROR(IF(X432="",0,X432),"0")+IFERROR(IF(X433="",0,X433),"0")+IFERROR(IF(X434="",0,X434),"0")+IFERROR(IF(X435="",0,X435),"0")+IFERROR(IF(X436="",0,X436),"0")</f>
        <v>0.1196</v>
      </c>
      <c r="Y437" s="68"/>
      <c r="Z437" s="6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6" t="s">
        <v>43</v>
      </c>
      <c r="O438" s="327"/>
      <c r="P438" s="327"/>
      <c r="Q438" s="327"/>
      <c r="R438" s="327"/>
      <c r="S438" s="327"/>
      <c r="T438" s="328"/>
      <c r="U438" s="43" t="s">
        <v>0</v>
      </c>
      <c r="V438" s="44">
        <f>IFERROR(SUM(V431:V436),"0")</f>
        <v>50</v>
      </c>
      <c r="W438" s="44">
        <f>IFERROR(SUM(W431:W436),"0")</f>
        <v>52.800000000000004</v>
      </c>
      <c r="X438" s="43"/>
      <c r="Y438" s="68"/>
      <c r="Z438" s="68"/>
    </row>
    <row r="439" spans="1:53" ht="14.25" hidden="1" customHeight="1" x14ac:dyDescent="0.25">
      <c r="A439" s="340" t="s">
        <v>80</v>
      </c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67"/>
      <c r="Z439" s="67"/>
    </row>
    <row r="440" spans="1:53" ht="16.5" hidden="1" customHeight="1" x14ac:dyDescent="0.25">
      <c r="A440" s="64" t="s">
        <v>634</v>
      </c>
      <c r="B440" s="64" t="s">
        <v>635</v>
      </c>
      <c r="C440" s="37">
        <v>4301051230</v>
      </c>
      <c r="D440" s="335">
        <v>4607091383409</v>
      </c>
      <c r="E440" s="335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7"/>
      <c r="P440" s="337"/>
      <c r="Q440" s="337"/>
      <c r="R440" s="33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hidden="1" customHeight="1" x14ac:dyDescent="0.25">
      <c r="A441" s="64" t="s">
        <v>636</v>
      </c>
      <c r="B441" s="64" t="s">
        <v>637</v>
      </c>
      <c r="C441" s="37">
        <v>4301051231</v>
      </c>
      <c r="D441" s="335">
        <v>4607091383416</v>
      </c>
      <c r="E441" s="335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7"/>
      <c r="P441" s="337"/>
      <c r="Q441" s="337"/>
      <c r="R441" s="33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idden="1" x14ac:dyDescent="0.2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6" t="s">
        <v>43</v>
      </c>
      <c r="O442" s="327"/>
      <c r="P442" s="327"/>
      <c r="Q442" s="327"/>
      <c r="R442" s="327"/>
      <c r="S442" s="327"/>
      <c r="T442" s="328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6" t="s">
        <v>43</v>
      </c>
      <c r="O443" s="327"/>
      <c r="P443" s="327"/>
      <c r="Q443" s="327"/>
      <c r="R443" s="327"/>
      <c r="S443" s="327"/>
      <c r="T443" s="328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51" t="s">
        <v>638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55"/>
      <c r="Z444" s="55"/>
    </row>
    <row r="445" spans="1:53" ht="16.5" hidden="1" customHeight="1" x14ac:dyDescent="0.25">
      <c r="A445" s="339" t="s">
        <v>639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6"/>
      <c r="Z445" s="66"/>
    </row>
    <row r="446" spans="1:53" ht="14.25" hidden="1" customHeight="1" x14ac:dyDescent="0.25">
      <c r="A446" s="340" t="s">
        <v>115</v>
      </c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67"/>
      <c r="Z446" s="67"/>
    </row>
    <row r="447" spans="1:53" ht="27" hidden="1" customHeight="1" x14ac:dyDescent="0.25">
      <c r="A447" s="64" t="s">
        <v>640</v>
      </c>
      <c r="B447" s="64" t="s">
        <v>641</v>
      </c>
      <c r="C447" s="37">
        <v>4301011585</v>
      </c>
      <c r="D447" s="335">
        <v>4640242180441</v>
      </c>
      <c r="E447" s="335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642</v>
      </c>
      <c r="O447" s="337"/>
      <c r="P447" s="337"/>
      <c r="Q447" s="337"/>
      <c r="R447" s="33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hidden="1" customHeight="1" x14ac:dyDescent="0.25">
      <c r="A448" s="64" t="s">
        <v>643</v>
      </c>
      <c r="B448" s="64" t="s">
        <v>644</v>
      </c>
      <c r="C448" s="37">
        <v>4301011584</v>
      </c>
      <c r="D448" s="335">
        <v>4640242180564</v>
      </c>
      <c r="E448" s="335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348" t="s">
        <v>645</v>
      </c>
      <c r="O448" s="337"/>
      <c r="P448" s="337"/>
      <c r="Q448" s="337"/>
      <c r="R448" s="33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hidden="1" x14ac:dyDescent="0.2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6" t="s">
        <v>43</v>
      </c>
      <c r="O449" s="327"/>
      <c r="P449" s="327"/>
      <c r="Q449" s="327"/>
      <c r="R449" s="327"/>
      <c r="S449" s="327"/>
      <c r="T449" s="32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6" t="s">
        <v>43</v>
      </c>
      <c r="O450" s="327"/>
      <c r="P450" s="327"/>
      <c r="Q450" s="327"/>
      <c r="R450" s="327"/>
      <c r="S450" s="327"/>
      <c r="T450" s="32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40" t="s">
        <v>107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67"/>
      <c r="Z451" s="67"/>
    </row>
    <row r="452" spans="1:53" ht="27" hidden="1" customHeight="1" x14ac:dyDescent="0.25">
      <c r="A452" s="64" t="s">
        <v>646</v>
      </c>
      <c r="B452" s="64" t="s">
        <v>647</v>
      </c>
      <c r="C452" s="37">
        <v>4301020260</v>
      </c>
      <c r="D452" s="335">
        <v>4640242180526</v>
      </c>
      <c r="E452" s="335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345" t="s">
        <v>648</v>
      </c>
      <c r="O452" s="337"/>
      <c r="P452" s="337"/>
      <c r="Q452" s="337"/>
      <c r="R452" s="33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hidden="1" customHeight="1" x14ac:dyDescent="0.25">
      <c r="A453" s="64" t="s">
        <v>649</v>
      </c>
      <c r="B453" s="64" t="s">
        <v>650</v>
      </c>
      <c r="C453" s="37">
        <v>4301020269</v>
      </c>
      <c r="D453" s="335">
        <v>4640242180519</v>
      </c>
      <c r="E453" s="335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346" t="s">
        <v>651</v>
      </c>
      <c r="O453" s="337"/>
      <c r="P453" s="337"/>
      <c r="Q453" s="337"/>
      <c r="R453" s="33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hidden="1" x14ac:dyDescent="0.2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6" t="s">
        <v>43</v>
      </c>
      <c r="O454" s="327"/>
      <c r="P454" s="327"/>
      <c r="Q454" s="327"/>
      <c r="R454" s="327"/>
      <c r="S454" s="327"/>
      <c r="T454" s="328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6" t="s">
        <v>43</v>
      </c>
      <c r="O455" s="327"/>
      <c r="P455" s="327"/>
      <c r="Q455" s="327"/>
      <c r="R455" s="327"/>
      <c r="S455" s="327"/>
      <c r="T455" s="328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40" t="s">
        <v>75</v>
      </c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67"/>
      <c r="Z456" s="67"/>
    </row>
    <row r="457" spans="1:53" ht="27" hidden="1" customHeight="1" x14ac:dyDescent="0.25">
      <c r="A457" s="64" t="s">
        <v>652</v>
      </c>
      <c r="B457" s="64" t="s">
        <v>653</v>
      </c>
      <c r="C457" s="37">
        <v>4301031280</v>
      </c>
      <c r="D457" s="335">
        <v>4640242180816</v>
      </c>
      <c r="E457" s="33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654</v>
      </c>
      <c r="O457" s="337"/>
      <c r="P457" s="337"/>
      <c r="Q457" s="337"/>
      <c r="R457" s="33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hidden="1" customHeight="1" x14ac:dyDescent="0.25">
      <c r="A458" s="64" t="s">
        <v>655</v>
      </c>
      <c r="B458" s="64" t="s">
        <v>656</v>
      </c>
      <c r="C458" s="37">
        <v>4301031244</v>
      </c>
      <c r="D458" s="335">
        <v>4640242180595</v>
      </c>
      <c r="E458" s="335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343" t="s">
        <v>657</v>
      </c>
      <c r="O458" s="337"/>
      <c r="P458" s="337"/>
      <c r="Q458" s="337"/>
      <c r="R458" s="33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idden="1" x14ac:dyDescent="0.2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6" t="s">
        <v>43</v>
      </c>
      <c r="O459" s="327"/>
      <c r="P459" s="327"/>
      <c r="Q459" s="327"/>
      <c r="R459" s="327"/>
      <c r="S459" s="327"/>
      <c r="T459" s="328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hidden="1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6" t="s">
        <v>43</v>
      </c>
      <c r="O460" s="327"/>
      <c r="P460" s="327"/>
      <c r="Q460" s="327"/>
      <c r="R460" s="327"/>
      <c r="S460" s="327"/>
      <c r="T460" s="328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hidden="1" customHeight="1" x14ac:dyDescent="0.25">
      <c r="A461" s="340" t="s">
        <v>80</v>
      </c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67"/>
      <c r="Z461" s="67"/>
    </row>
    <row r="462" spans="1:53" ht="27" hidden="1" customHeight="1" x14ac:dyDescent="0.25">
      <c r="A462" s="64" t="s">
        <v>658</v>
      </c>
      <c r="B462" s="64" t="s">
        <v>659</v>
      </c>
      <c r="C462" s="37">
        <v>4301051510</v>
      </c>
      <c r="D462" s="335">
        <v>4640242180540</v>
      </c>
      <c r="E462" s="33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344" t="s">
        <v>660</v>
      </c>
      <c r="O462" s="337"/>
      <c r="P462" s="337"/>
      <c r="Q462" s="337"/>
      <c r="R462" s="33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hidden="1" customHeight="1" x14ac:dyDescent="0.25">
      <c r="A463" s="64" t="s">
        <v>661</v>
      </c>
      <c r="B463" s="64" t="s">
        <v>662</v>
      </c>
      <c r="C463" s="37">
        <v>4301051508</v>
      </c>
      <c r="D463" s="335">
        <v>4640242180557</v>
      </c>
      <c r="E463" s="33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336" t="s">
        <v>663</v>
      </c>
      <c r="O463" s="337"/>
      <c r="P463" s="337"/>
      <c r="Q463" s="337"/>
      <c r="R463" s="33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hidden="1" x14ac:dyDescent="0.2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6" t="s">
        <v>43</v>
      </c>
      <c r="O464" s="327"/>
      <c r="P464" s="327"/>
      <c r="Q464" s="327"/>
      <c r="R464" s="327"/>
      <c r="S464" s="327"/>
      <c r="T464" s="328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idden="1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6" t="s">
        <v>43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hidden="1" customHeight="1" x14ac:dyDescent="0.25">
      <c r="A466" s="339" t="s">
        <v>664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6"/>
      <c r="Z466" s="66"/>
    </row>
    <row r="467" spans="1:53" ht="14.25" hidden="1" customHeight="1" x14ac:dyDescent="0.25">
      <c r="A467" s="340" t="s">
        <v>80</v>
      </c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67"/>
      <c r="Z467" s="67"/>
    </row>
    <row r="468" spans="1:53" ht="16.5" hidden="1" customHeight="1" x14ac:dyDescent="0.25">
      <c r="A468" s="64" t="s">
        <v>665</v>
      </c>
      <c r="B468" s="64" t="s">
        <v>666</v>
      </c>
      <c r="C468" s="37">
        <v>4301051310</v>
      </c>
      <c r="D468" s="335">
        <v>4680115880870</v>
      </c>
      <c r="E468" s="335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37"/>
      <c r="P468" s="337"/>
      <c r="Q468" s="337"/>
      <c r="R468" s="338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hidden="1" x14ac:dyDescent="0.2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6" t="s">
        <v>43</v>
      </c>
      <c r="O469" s="327"/>
      <c r="P469" s="327"/>
      <c r="Q469" s="327"/>
      <c r="R469" s="327"/>
      <c r="S469" s="327"/>
      <c r="T469" s="328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hidden="1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6" t="s">
        <v>43</v>
      </c>
      <c r="O470" s="327"/>
      <c r="P470" s="327"/>
      <c r="Q470" s="327"/>
      <c r="R470" s="327"/>
      <c r="S470" s="327"/>
      <c r="T470" s="328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34"/>
      <c r="N471" s="331" t="s">
        <v>36</v>
      </c>
      <c r="O471" s="332"/>
      <c r="P471" s="332"/>
      <c r="Q471" s="332"/>
      <c r="R471" s="332"/>
      <c r="S471" s="332"/>
      <c r="T471" s="33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2876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2980.29</v>
      </c>
      <c r="X471" s="43"/>
      <c r="Y471" s="68"/>
      <c r="Z471" s="6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4"/>
      <c r="N472" s="331" t="s">
        <v>37</v>
      </c>
      <c r="O472" s="332"/>
      <c r="P472" s="332"/>
      <c r="Q472" s="332"/>
      <c r="R472" s="332"/>
      <c r="S472" s="332"/>
      <c r="T472" s="33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3021.4851743931922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3131.2700000000004</v>
      </c>
      <c r="X472" s="43"/>
      <c r="Y472" s="68"/>
      <c r="Z472" s="6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4"/>
      <c r="N473" s="331" t="s">
        <v>38</v>
      </c>
      <c r="O473" s="332"/>
      <c r="P473" s="332"/>
      <c r="Q473" s="332"/>
      <c r="R473" s="332"/>
      <c r="S473" s="332"/>
      <c r="T473" s="33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5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43"/>
      <c r="Y473" s="68"/>
      <c r="Z473" s="6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34"/>
      <c r="N474" s="331" t="s">
        <v>39</v>
      </c>
      <c r="O474" s="332"/>
      <c r="P474" s="332"/>
      <c r="Q474" s="332"/>
      <c r="R474" s="332"/>
      <c r="S474" s="332"/>
      <c r="T474" s="333"/>
      <c r="U474" s="43" t="s">
        <v>0</v>
      </c>
      <c r="V474" s="44">
        <f>GrossWeightTotal+PalletQtyTotal*25</f>
        <v>3146.4851743931922</v>
      </c>
      <c r="W474" s="44">
        <f>GrossWeightTotalR+PalletQtyTotalR*25</f>
        <v>3281.2700000000004</v>
      </c>
      <c r="X474" s="43"/>
      <c r="Y474" s="68"/>
      <c r="Z474" s="6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34"/>
      <c r="N475" s="331" t="s">
        <v>40</v>
      </c>
      <c r="O475" s="332"/>
      <c r="P475" s="332"/>
      <c r="Q475" s="332"/>
      <c r="R475" s="332"/>
      <c r="S475" s="332"/>
      <c r="T475" s="33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381.23524206877335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396</v>
      </c>
      <c r="X475" s="43"/>
      <c r="Y475" s="68"/>
      <c r="Z475" s="68"/>
    </row>
    <row r="476" spans="1:53" ht="14.25" hidden="1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34"/>
      <c r="N476" s="331" t="s">
        <v>41</v>
      </c>
      <c r="O476" s="332"/>
      <c r="P476" s="332"/>
      <c r="Q476" s="332"/>
      <c r="R476" s="332"/>
      <c r="S476" s="332"/>
      <c r="T476" s="33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6.0103099999999987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322" t="s">
        <v>105</v>
      </c>
      <c r="D478" s="322" t="s">
        <v>105</v>
      </c>
      <c r="E478" s="322" t="s">
        <v>105</v>
      </c>
      <c r="F478" s="322" t="s">
        <v>105</v>
      </c>
      <c r="G478" s="322" t="s">
        <v>258</v>
      </c>
      <c r="H478" s="322" t="s">
        <v>258</v>
      </c>
      <c r="I478" s="322" t="s">
        <v>258</v>
      </c>
      <c r="J478" s="322" t="s">
        <v>258</v>
      </c>
      <c r="K478" s="323"/>
      <c r="L478" s="322" t="s">
        <v>258</v>
      </c>
      <c r="M478" s="322" t="s">
        <v>258</v>
      </c>
      <c r="N478" s="322" t="s">
        <v>258</v>
      </c>
      <c r="O478" s="322" t="s">
        <v>463</v>
      </c>
      <c r="P478" s="322" t="s">
        <v>463</v>
      </c>
      <c r="Q478" s="322" t="s">
        <v>513</v>
      </c>
      <c r="R478" s="322" t="s">
        <v>513</v>
      </c>
      <c r="S478" s="72" t="s">
        <v>596</v>
      </c>
      <c r="T478" s="322" t="s">
        <v>638</v>
      </c>
      <c r="U478" s="322" t="s">
        <v>638</v>
      </c>
      <c r="Z478" s="61"/>
      <c r="AC478" s="1"/>
    </row>
    <row r="479" spans="1:53" ht="14.25" customHeight="1" thickTop="1" x14ac:dyDescent="0.2">
      <c r="A479" s="324" t="s">
        <v>10</v>
      </c>
      <c r="B479" s="322" t="s">
        <v>74</v>
      </c>
      <c r="C479" s="322" t="s">
        <v>106</v>
      </c>
      <c r="D479" s="322" t="s">
        <v>114</v>
      </c>
      <c r="E479" s="322" t="s">
        <v>105</v>
      </c>
      <c r="F479" s="322" t="s">
        <v>250</v>
      </c>
      <c r="G479" s="322" t="s">
        <v>259</v>
      </c>
      <c r="H479" s="322" t="s">
        <v>266</v>
      </c>
      <c r="I479" s="322" t="s">
        <v>287</v>
      </c>
      <c r="J479" s="322" t="s">
        <v>353</v>
      </c>
      <c r="K479" s="1"/>
      <c r="L479" s="322" t="s">
        <v>356</v>
      </c>
      <c r="M479" s="322" t="s">
        <v>436</v>
      </c>
      <c r="N479" s="322" t="s">
        <v>454</v>
      </c>
      <c r="O479" s="322" t="s">
        <v>464</v>
      </c>
      <c r="P479" s="322" t="s">
        <v>490</v>
      </c>
      <c r="Q479" s="322" t="s">
        <v>514</v>
      </c>
      <c r="R479" s="322" t="s">
        <v>576</v>
      </c>
      <c r="S479" s="322" t="s">
        <v>596</v>
      </c>
      <c r="T479" s="322" t="s">
        <v>639</v>
      </c>
      <c r="U479" s="322" t="s">
        <v>664</v>
      </c>
      <c r="Z479" s="61"/>
      <c r="AC479" s="1"/>
    </row>
    <row r="480" spans="1:53" ht="13.5" thickBot="1" x14ac:dyDescent="0.25">
      <c r="A480" s="325"/>
      <c r="B480" s="322"/>
      <c r="C480" s="322"/>
      <c r="D480" s="322"/>
      <c r="E480" s="322"/>
      <c r="F480" s="322"/>
      <c r="G480" s="322"/>
      <c r="H480" s="322"/>
      <c r="I480" s="322"/>
      <c r="J480" s="322"/>
      <c r="K480" s="1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108</v>
      </c>
      <c r="D481" s="53">
        <f>IFERROR(W55*1,"0")+IFERROR(W56*1,"0")+IFERROR(W57*1,"0")+IFERROR(W58*1,"0")</f>
        <v>437.40000000000003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593.45999999999992</v>
      </c>
      <c r="F481" s="53">
        <f>IFERROR(W130*1,"0")+IFERROR(W131*1,"0")+IFERROR(W132*1,"0")</f>
        <v>52.8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21.6</v>
      </c>
      <c r="J481" s="53">
        <f>IFERROR(W203*1,"0")</f>
        <v>8.4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264.34999999999997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850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490.32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25.200000000000003</v>
      </c>
      <c r="R481" s="53">
        <f>IFERROR(W397*1,"0")+IFERROR(W398*1,"0")+IFERROR(W402*1,"0")+IFERROR(W403*1,"0")+IFERROR(W404*1,"0")+IFERROR(W405*1,"0")+IFERROR(W406*1,"0")+IFERROR(W407*1,"0")+IFERROR(W408*1,"0")</f>
        <v>12.600000000000001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116.16000000000001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39"/>
        <filter val="10,00"/>
        <filter val="100,00"/>
        <filter val="12,00"/>
        <filter val="13,00"/>
        <filter val="135,00"/>
        <filter val="15,00"/>
        <filter val="150,00"/>
        <filter val="160,00"/>
        <filter val="18,57"/>
        <filter val="190,00"/>
        <filter val="2 876,00"/>
        <filter val="2,86"/>
        <filter val="20,00"/>
        <filter val="200,00"/>
        <filter val="22,00"/>
        <filter val="23,28"/>
        <filter val="24,00"/>
        <filter val="25,00"/>
        <filter val="250,00"/>
        <filter val="26,83"/>
        <filter val="272,00"/>
        <filter val="3 021,49"/>
        <filter val="3 146,49"/>
        <filter val="3,33"/>
        <filter val="3,42"/>
        <filter val="3,79"/>
        <filter val="300,00"/>
        <filter val="34,67"/>
        <filter val="35,90"/>
        <filter val="38,33"/>
        <filter val="381,24"/>
        <filter val="40,00"/>
        <filter val="420,00"/>
        <filter val="435,00"/>
        <filter val="49,00"/>
        <filter val="5"/>
        <filter val="5,56"/>
        <filter val="5,71"/>
        <filter val="50,00"/>
        <filter val="50,77"/>
        <filter val="52,00"/>
        <filter val="525,00"/>
        <filter val="57,78"/>
        <filter val="60,00"/>
        <filter val="7,00"/>
        <filter val="7,02"/>
        <filter val="7,58"/>
        <filter val="7,62"/>
        <filter val="72,00"/>
        <filter val="8,10"/>
        <filter val="9,00"/>
        <filter val="9,26"/>
        <filter val="9,47"/>
        <filter val="98,00"/>
      </filters>
    </filterColumn>
  </autoFilter>
  <dataConsolidate/>
  <mergeCells count="85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