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194A9BCC-C5E3-41B1-ABC2-DA16FDE598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W277" i="1"/>
  <c r="X277" i="1" s="1"/>
  <c r="X279" i="1" s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W255" i="1"/>
  <c r="X255" i="1" s="1"/>
  <c r="W254" i="1"/>
  <c r="X254" i="1" s="1"/>
  <c r="V252" i="1"/>
  <c r="V251" i="1"/>
  <c r="W250" i="1"/>
  <c r="X250" i="1" s="1"/>
  <c r="N250" i="1"/>
  <c r="W249" i="1"/>
  <c r="X249" i="1" s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W198" i="1"/>
  <c r="X198" i="1" s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V142" i="1"/>
  <c r="V141" i="1"/>
  <c r="W140" i="1"/>
  <c r="X140" i="1" s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200" i="1" l="1"/>
  <c r="W92" i="1"/>
  <c r="V475" i="1"/>
  <c r="E481" i="1"/>
  <c r="W193" i="1"/>
  <c r="X331" i="1"/>
  <c r="X380" i="1"/>
  <c r="X381" i="1" s="1"/>
  <c r="W381" i="1"/>
  <c r="W394" i="1"/>
  <c r="W455" i="1"/>
  <c r="V471" i="1"/>
  <c r="X370" i="1"/>
  <c r="X257" i="1"/>
  <c r="W33" i="1"/>
  <c r="X35" i="1"/>
  <c r="X36" i="1" s="1"/>
  <c r="W36" i="1"/>
  <c r="X39" i="1"/>
  <c r="X40" i="1" s="1"/>
  <c r="W40" i="1"/>
  <c r="X43" i="1"/>
  <c r="X44" i="1" s="1"/>
  <c r="W44" i="1"/>
  <c r="X49" i="1"/>
  <c r="X51" i="1" s="1"/>
  <c r="D481" i="1"/>
  <c r="W91" i="1"/>
  <c r="W119" i="1"/>
  <c r="W126" i="1"/>
  <c r="W133" i="1"/>
  <c r="X138" i="1"/>
  <c r="W141" i="1"/>
  <c r="H481" i="1"/>
  <c r="I481" i="1"/>
  <c r="X168" i="1"/>
  <c r="W173" i="1"/>
  <c r="X195" i="1"/>
  <c r="X199" i="1" s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W24" i="1"/>
  <c r="W32" i="1"/>
  <c r="W52" i="1"/>
  <c r="W59" i="1"/>
  <c r="W82" i="1"/>
  <c r="W127" i="1"/>
  <c r="W199" i="1"/>
  <c r="W227" i="1"/>
  <c r="X226" i="1"/>
  <c r="X227" i="1" s="1"/>
  <c r="W228" i="1"/>
  <c r="W246" i="1"/>
  <c r="F9" i="1"/>
  <c r="J9" i="1"/>
  <c r="F10" i="1"/>
  <c r="X22" i="1"/>
  <c r="X23" i="1" s="1"/>
  <c r="X26" i="1"/>
  <c r="X32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F481" i="1"/>
  <c r="X131" i="1"/>
  <c r="X133" i="1" s="1"/>
  <c r="W134" i="1"/>
  <c r="X139" i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155" i="1"/>
  <c r="W160" i="1"/>
  <c r="W233" i="1"/>
  <c r="X230" i="1"/>
  <c r="X233" i="1" s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W475" i="1" l="1"/>
  <c r="X172" i="1"/>
  <c r="X141" i="1"/>
  <c r="W474" i="1"/>
  <c r="W471" i="1"/>
  <c r="X476" i="1" l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<sst xmlns="http://schemas.openxmlformats.org/spreadsheetml/2006/main" count="2026" uniqueCount="702">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</sst>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14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60" t="s">
        <v>0</v>
      </c>
      <c r="E1" s="320"/>
      <c r="F1" s="320"/>
      <c r="G1" s="12" t="s">
        <v>1</v>
      </c>
      <c r="H1" s="460" t="s">
        <v>2</v>
      </c>
      <c r="I1" s="320"/>
      <c r="J1" s="320"/>
      <c r="K1" s="320"/>
      <c r="L1" s="320"/>
      <c r="M1" s="320"/>
      <c r="N1" s="320"/>
      <c r="O1" s="320"/>
      <c r="P1" s="319" t="s">
        <v>3</v>
      </c>
      <c r="Q1" s="320"/>
      <c r="R1" s="3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6"/>
      <c r="P2" s="336"/>
      <c r="Q2" s="336"/>
      <c r="R2" s="336"/>
      <c r="S2" s="336"/>
      <c r="T2" s="336"/>
      <c r="U2" s="336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36"/>
      <c r="O3" s="336"/>
      <c r="P3" s="336"/>
      <c r="Q3" s="336"/>
      <c r="R3" s="336"/>
      <c r="S3" s="336"/>
      <c r="T3" s="336"/>
      <c r="U3" s="336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534" t="s">
        <v>7</v>
      </c>
      <c r="B5" s="345"/>
      <c r="C5" s="346"/>
      <c r="D5" s="587"/>
      <c r="E5" s="588"/>
      <c r="F5" s="395" t="s">
        <v>8</v>
      </c>
      <c r="G5" s="346"/>
      <c r="H5" s="587" t="s">
        <v>701</v>
      </c>
      <c r="I5" s="629"/>
      <c r="J5" s="629"/>
      <c r="K5" s="629"/>
      <c r="L5" s="588"/>
      <c r="N5" s="24" t="s">
        <v>9</v>
      </c>
      <c r="O5" s="382">
        <v>45274</v>
      </c>
      <c r="P5" s="383"/>
      <c r="R5" s="370" t="s">
        <v>10</v>
      </c>
      <c r="S5" s="371"/>
      <c r="T5" s="504" t="s">
        <v>11</v>
      </c>
      <c r="U5" s="383"/>
      <c r="Z5" s="51"/>
      <c r="AA5" s="51"/>
      <c r="AB5" s="51"/>
    </row>
    <row r="6" spans="1:29" s="308" customFormat="1" ht="24" customHeight="1" x14ac:dyDescent="0.2">
      <c r="A6" s="534" t="s">
        <v>12</v>
      </c>
      <c r="B6" s="345"/>
      <c r="C6" s="346"/>
      <c r="D6" s="412" t="s">
        <v>13</v>
      </c>
      <c r="E6" s="413"/>
      <c r="F6" s="413"/>
      <c r="G6" s="413"/>
      <c r="H6" s="413"/>
      <c r="I6" s="413"/>
      <c r="J6" s="413"/>
      <c r="K6" s="413"/>
      <c r="L6" s="383"/>
      <c r="N6" s="24" t="s">
        <v>14</v>
      </c>
      <c r="O6" s="580" t="str">
        <f>IF(O5=0," ",CHOOSE(WEEKDAY(O5,2),"Понедельник","Вторник","Среда","Четверг","Пятница","Суббота","Воскресенье"))</f>
        <v>Четверг</v>
      </c>
      <c r="P6" s="330"/>
      <c r="R6" s="618" t="s">
        <v>15</v>
      </c>
      <c r="S6" s="371"/>
      <c r="T6" s="510" t="s">
        <v>16</v>
      </c>
      <c r="U6" s="511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478" t="str">
        <f>IFERROR(VLOOKUP(DeliveryAddress,Table,3,0),1)</f>
        <v>4</v>
      </c>
      <c r="E7" s="479"/>
      <c r="F7" s="479"/>
      <c r="G7" s="479"/>
      <c r="H7" s="479"/>
      <c r="I7" s="479"/>
      <c r="J7" s="479"/>
      <c r="K7" s="479"/>
      <c r="L7" s="409"/>
      <c r="N7" s="24"/>
      <c r="O7" s="42"/>
      <c r="P7" s="42"/>
      <c r="R7" s="336"/>
      <c r="S7" s="371"/>
      <c r="T7" s="512"/>
      <c r="U7" s="513"/>
      <c r="Z7" s="51"/>
      <c r="AA7" s="51"/>
      <c r="AB7" s="51"/>
    </row>
    <row r="8" spans="1:29" s="308" customFormat="1" ht="25.5" customHeight="1" x14ac:dyDescent="0.2">
      <c r="A8" s="375" t="s">
        <v>17</v>
      </c>
      <c r="B8" s="322"/>
      <c r="C8" s="323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18</v>
      </c>
      <c r="O8" s="399">
        <v>0.58333333333333337</v>
      </c>
      <c r="P8" s="383"/>
      <c r="R8" s="336"/>
      <c r="S8" s="371"/>
      <c r="T8" s="512"/>
      <c r="U8" s="513"/>
      <c r="Z8" s="51"/>
      <c r="AA8" s="51"/>
      <c r="AB8" s="51"/>
    </row>
    <row r="9" spans="1:29" s="308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6"/>
      <c r="C9" s="336"/>
      <c r="D9" s="405"/>
      <c r="E9" s="369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6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19</v>
      </c>
      <c r="O9" s="382"/>
      <c r="P9" s="383"/>
      <c r="R9" s="336"/>
      <c r="S9" s="371"/>
      <c r="T9" s="514"/>
      <c r="U9" s="515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6"/>
      <c r="C10" s="336"/>
      <c r="D10" s="405"/>
      <c r="E10" s="369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6"/>
      <c r="H10" s="441" t="str">
        <f>IFERROR(VLOOKUP($D$10,Proxy,2,FALSE),"")</f>
        <v/>
      </c>
      <c r="I10" s="336"/>
      <c r="J10" s="336"/>
      <c r="K10" s="336"/>
      <c r="L10" s="336"/>
      <c r="N10" s="26" t="s">
        <v>20</v>
      </c>
      <c r="O10" s="399"/>
      <c r="P10" s="383"/>
      <c r="S10" s="24" t="s">
        <v>21</v>
      </c>
      <c r="T10" s="630" t="s">
        <v>22</v>
      </c>
      <c r="U10" s="511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83"/>
      <c r="S11" s="24" t="s">
        <v>25</v>
      </c>
      <c r="T11" s="389" t="s">
        <v>26</v>
      </c>
      <c r="U11" s="390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376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408"/>
      <c r="P12" s="409"/>
      <c r="Q12" s="23"/>
      <c r="S12" s="24"/>
      <c r="T12" s="320"/>
      <c r="U12" s="336"/>
      <c r="Z12" s="51"/>
      <c r="AA12" s="51"/>
      <c r="AB12" s="51"/>
    </row>
    <row r="13" spans="1:29" s="308" customFormat="1" ht="23.25" customHeight="1" x14ac:dyDescent="0.2">
      <c r="A13" s="376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389"/>
      <c r="P13" s="390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376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379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522" t="s">
        <v>33</v>
      </c>
      <c r="O15" s="320"/>
      <c r="P15" s="320"/>
      <c r="Q15" s="320"/>
      <c r="R15" s="3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34</v>
      </c>
      <c r="B17" s="324" t="s">
        <v>35</v>
      </c>
      <c r="C17" s="542" t="s">
        <v>36</v>
      </c>
      <c r="D17" s="324" t="s">
        <v>37</v>
      </c>
      <c r="E17" s="325"/>
      <c r="F17" s="324" t="s">
        <v>38</v>
      </c>
      <c r="G17" s="324" t="s">
        <v>39</v>
      </c>
      <c r="H17" s="324" t="s">
        <v>40</v>
      </c>
      <c r="I17" s="324" t="s">
        <v>41</v>
      </c>
      <c r="J17" s="324" t="s">
        <v>42</v>
      </c>
      <c r="K17" s="324" t="s">
        <v>43</v>
      </c>
      <c r="L17" s="324" t="s">
        <v>44</v>
      </c>
      <c r="M17" s="324" t="s">
        <v>45</v>
      </c>
      <c r="N17" s="324" t="s">
        <v>46</v>
      </c>
      <c r="O17" s="575"/>
      <c r="P17" s="575"/>
      <c r="Q17" s="575"/>
      <c r="R17" s="325"/>
      <c r="S17" s="358" t="s">
        <v>47</v>
      </c>
      <c r="T17" s="346"/>
      <c r="U17" s="324" t="s">
        <v>48</v>
      </c>
      <c r="V17" s="324" t="s">
        <v>49</v>
      </c>
      <c r="W17" s="652" t="s">
        <v>50</v>
      </c>
      <c r="X17" s="324" t="s">
        <v>51</v>
      </c>
      <c r="Y17" s="356" t="s">
        <v>52</v>
      </c>
      <c r="Z17" s="356" t="s">
        <v>53</v>
      </c>
      <c r="AA17" s="356" t="s">
        <v>54</v>
      </c>
      <c r="AB17" s="609"/>
      <c r="AC17" s="610"/>
      <c r="AD17" s="545"/>
      <c r="BA17" s="604" t="s">
        <v>55</v>
      </c>
    </row>
    <row r="18" spans="1:53" ht="14.25" customHeight="1" x14ac:dyDescent="0.2">
      <c r="A18" s="331"/>
      <c r="B18" s="331"/>
      <c r="C18" s="331"/>
      <c r="D18" s="326"/>
      <c r="E18" s="327"/>
      <c r="F18" s="331"/>
      <c r="G18" s="331"/>
      <c r="H18" s="331"/>
      <c r="I18" s="331"/>
      <c r="J18" s="331"/>
      <c r="K18" s="331"/>
      <c r="L18" s="331"/>
      <c r="M18" s="331"/>
      <c r="N18" s="326"/>
      <c r="O18" s="576"/>
      <c r="P18" s="576"/>
      <c r="Q18" s="576"/>
      <c r="R18" s="327"/>
      <c r="S18" s="309" t="s">
        <v>56</v>
      </c>
      <c r="T18" s="309" t="s">
        <v>57</v>
      </c>
      <c r="U18" s="331"/>
      <c r="V18" s="331"/>
      <c r="W18" s="653"/>
      <c r="X18" s="331"/>
      <c r="Y18" s="357"/>
      <c r="Z18" s="357"/>
      <c r="AA18" s="611"/>
      <c r="AB18" s="612"/>
      <c r="AC18" s="613"/>
      <c r="AD18" s="546"/>
      <c r="BA18" s="336"/>
    </row>
    <row r="19" spans="1:53" ht="27.75" hidden="1" customHeight="1" x14ac:dyDescent="0.2">
      <c r="A19" s="377" t="s">
        <v>58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48"/>
      <c r="Z19" s="48"/>
    </row>
    <row r="20" spans="1:53" ht="16.5" hidden="1" customHeight="1" x14ac:dyDescent="0.25">
      <c r="A20" s="364" t="s">
        <v>58</v>
      </c>
      <c r="B20" s="336"/>
      <c r="C20" s="336"/>
      <c r="D20" s="336"/>
      <c r="E20" s="336"/>
      <c r="F20" s="336"/>
      <c r="G20" s="336"/>
      <c r="H20" s="336"/>
      <c r="I20" s="336"/>
      <c r="J20" s="336"/>
      <c r="K20" s="336"/>
      <c r="L20" s="336"/>
      <c r="M20" s="336"/>
      <c r="N20" s="336"/>
      <c r="O20" s="336"/>
      <c r="P20" s="336"/>
      <c r="Q20" s="336"/>
      <c r="R20" s="336"/>
      <c r="S20" s="336"/>
      <c r="T20" s="336"/>
      <c r="U20" s="336"/>
      <c r="V20" s="336"/>
      <c r="W20" s="336"/>
      <c r="X20" s="336"/>
      <c r="Y20" s="310"/>
      <c r="Z20" s="310"/>
    </row>
    <row r="21" spans="1:53" ht="14.25" hidden="1" customHeight="1" x14ac:dyDescent="0.25">
      <c r="A21" s="335" t="s">
        <v>59</v>
      </c>
      <c r="B21" s="336"/>
      <c r="C21" s="336"/>
      <c r="D21" s="336"/>
      <c r="E21" s="336"/>
      <c r="F21" s="336"/>
      <c r="G21" s="336"/>
      <c r="H21" s="336"/>
      <c r="I21" s="336"/>
      <c r="J21" s="336"/>
      <c r="K21" s="336"/>
      <c r="L21" s="336"/>
      <c r="M21" s="336"/>
      <c r="N21" s="336"/>
      <c r="O21" s="336"/>
      <c r="P21" s="336"/>
      <c r="Q21" s="336"/>
      <c r="R21" s="336"/>
      <c r="S21" s="336"/>
      <c r="T21" s="336"/>
      <c r="U21" s="336"/>
      <c r="V21" s="336"/>
      <c r="W21" s="336"/>
      <c r="X21" s="336"/>
      <c r="Y21" s="311"/>
      <c r="Z21" s="31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3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9"/>
      <c r="P22" s="329"/>
      <c r="Q22" s="329"/>
      <c r="R22" s="33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6"/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8"/>
      <c r="N23" s="321" t="s">
        <v>65</v>
      </c>
      <c r="O23" s="322"/>
      <c r="P23" s="322"/>
      <c r="Q23" s="322"/>
      <c r="R23" s="322"/>
      <c r="S23" s="322"/>
      <c r="T23" s="323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6"/>
      <c r="B24" s="336"/>
      <c r="C24" s="336"/>
      <c r="D24" s="336"/>
      <c r="E24" s="336"/>
      <c r="F24" s="336"/>
      <c r="G24" s="336"/>
      <c r="H24" s="336"/>
      <c r="I24" s="336"/>
      <c r="J24" s="336"/>
      <c r="K24" s="336"/>
      <c r="L24" s="336"/>
      <c r="M24" s="338"/>
      <c r="N24" s="321" t="s">
        <v>65</v>
      </c>
      <c r="O24" s="322"/>
      <c r="P24" s="322"/>
      <c r="Q24" s="322"/>
      <c r="R24" s="322"/>
      <c r="S24" s="322"/>
      <c r="T24" s="323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5" t="s">
        <v>67</v>
      </c>
      <c r="B25" s="336"/>
      <c r="C25" s="336"/>
      <c r="D25" s="336"/>
      <c r="E25" s="336"/>
      <c r="F25" s="336"/>
      <c r="G25" s="336"/>
      <c r="H25" s="336"/>
      <c r="I25" s="336"/>
      <c r="J25" s="336"/>
      <c r="K25" s="336"/>
      <c r="L25" s="336"/>
      <c r="M25" s="336"/>
      <c r="N25" s="336"/>
      <c r="O25" s="336"/>
      <c r="P25" s="336"/>
      <c r="Q25" s="336"/>
      <c r="R25" s="336"/>
      <c r="S25" s="336"/>
      <c r="T25" s="336"/>
      <c r="U25" s="336"/>
      <c r="V25" s="336"/>
      <c r="W25" s="336"/>
      <c r="X25" s="336"/>
      <c r="Y25" s="311"/>
      <c r="Z25" s="311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3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9"/>
      <c r="P26" s="329"/>
      <c r="Q26" s="329"/>
      <c r="R26" s="33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3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9"/>
      <c r="P27" s="329"/>
      <c r="Q27" s="329"/>
      <c r="R27" s="33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3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9"/>
      <c r="P28" s="329"/>
      <c r="Q28" s="329"/>
      <c r="R28" s="33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3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9"/>
      <c r="P29" s="329"/>
      <c r="Q29" s="329"/>
      <c r="R29" s="33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3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9"/>
      <c r="P30" s="329"/>
      <c r="Q30" s="329"/>
      <c r="R30" s="33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3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9"/>
      <c r="P31" s="329"/>
      <c r="Q31" s="329"/>
      <c r="R31" s="33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6"/>
      <c r="C32" s="336"/>
      <c r="D32" s="336"/>
      <c r="E32" s="336"/>
      <c r="F32" s="336"/>
      <c r="G32" s="336"/>
      <c r="H32" s="336"/>
      <c r="I32" s="336"/>
      <c r="J32" s="336"/>
      <c r="K32" s="336"/>
      <c r="L32" s="336"/>
      <c r="M32" s="338"/>
      <c r="N32" s="321" t="s">
        <v>65</v>
      </c>
      <c r="O32" s="322"/>
      <c r="P32" s="322"/>
      <c r="Q32" s="322"/>
      <c r="R32" s="322"/>
      <c r="S32" s="322"/>
      <c r="T32" s="323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hidden="1" x14ac:dyDescent="0.2">
      <c r="A33" s="336"/>
      <c r="B33" s="336"/>
      <c r="C33" s="336"/>
      <c r="D33" s="336"/>
      <c r="E33" s="336"/>
      <c r="F33" s="336"/>
      <c r="G33" s="336"/>
      <c r="H33" s="336"/>
      <c r="I33" s="336"/>
      <c r="J33" s="336"/>
      <c r="K33" s="336"/>
      <c r="L33" s="336"/>
      <c r="M33" s="338"/>
      <c r="N33" s="321" t="s">
        <v>65</v>
      </c>
      <c r="O33" s="322"/>
      <c r="P33" s="322"/>
      <c r="Q33" s="322"/>
      <c r="R33" s="322"/>
      <c r="S33" s="322"/>
      <c r="T33" s="323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hidden="1" customHeight="1" x14ac:dyDescent="0.25">
      <c r="A34" s="335" t="s">
        <v>80</v>
      </c>
      <c r="B34" s="336"/>
      <c r="C34" s="336"/>
      <c r="D34" s="336"/>
      <c r="E34" s="336"/>
      <c r="F34" s="336"/>
      <c r="G34" s="336"/>
      <c r="H34" s="336"/>
      <c r="I34" s="336"/>
      <c r="J34" s="336"/>
      <c r="K34" s="336"/>
      <c r="L34" s="336"/>
      <c r="M34" s="33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11"/>
      <c r="Z34" s="311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3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9"/>
      <c r="P35" s="329"/>
      <c r="Q35" s="329"/>
      <c r="R35" s="33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37"/>
      <c r="B36" s="336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8"/>
      <c r="N36" s="321" t="s">
        <v>65</v>
      </c>
      <c r="O36" s="322"/>
      <c r="P36" s="322"/>
      <c r="Q36" s="322"/>
      <c r="R36" s="322"/>
      <c r="S36" s="322"/>
      <c r="T36" s="323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hidden="1" x14ac:dyDescent="0.2">
      <c r="A37" s="336"/>
      <c r="B37" s="336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8"/>
      <c r="N37" s="321" t="s">
        <v>65</v>
      </c>
      <c r="O37" s="322"/>
      <c r="P37" s="322"/>
      <c r="Q37" s="322"/>
      <c r="R37" s="322"/>
      <c r="S37" s="322"/>
      <c r="T37" s="323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hidden="1" customHeight="1" x14ac:dyDescent="0.25">
      <c r="A38" s="335" t="s">
        <v>85</v>
      </c>
      <c r="B38" s="336"/>
      <c r="C38" s="336"/>
      <c r="D38" s="336"/>
      <c r="E38" s="336"/>
      <c r="F38" s="336"/>
      <c r="G38" s="336"/>
      <c r="H38" s="336"/>
      <c r="I38" s="336"/>
      <c r="J38" s="336"/>
      <c r="K38" s="336"/>
      <c r="L38" s="336"/>
      <c r="M38" s="336"/>
      <c r="N38" s="336"/>
      <c r="O38" s="336"/>
      <c r="P38" s="336"/>
      <c r="Q38" s="336"/>
      <c r="R38" s="336"/>
      <c r="S38" s="336"/>
      <c r="T38" s="336"/>
      <c r="U38" s="336"/>
      <c r="V38" s="336"/>
      <c r="W38" s="336"/>
      <c r="X38" s="336"/>
      <c r="Y38" s="311"/>
      <c r="Z38" s="311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3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6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9"/>
      <c r="P39" s="329"/>
      <c r="Q39" s="329"/>
      <c r="R39" s="33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37"/>
      <c r="B40" s="336"/>
      <c r="C40" s="336"/>
      <c r="D40" s="336"/>
      <c r="E40" s="336"/>
      <c r="F40" s="336"/>
      <c r="G40" s="336"/>
      <c r="H40" s="336"/>
      <c r="I40" s="336"/>
      <c r="J40" s="336"/>
      <c r="K40" s="336"/>
      <c r="L40" s="336"/>
      <c r="M40" s="338"/>
      <c r="N40" s="321" t="s">
        <v>65</v>
      </c>
      <c r="O40" s="322"/>
      <c r="P40" s="322"/>
      <c r="Q40" s="322"/>
      <c r="R40" s="322"/>
      <c r="S40" s="322"/>
      <c r="T40" s="323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hidden="1" x14ac:dyDescent="0.2">
      <c r="A41" s="336"/>
      <c r="B41" s="336"/>
      <c r="C41" s="336"/>
      <c r="D41" s="336"/>
      <c r="E41" s="336"/>
      <c r="F41" s="336"/>
      <c r="G41" s="336"/>
      <c r="H41" s="336"/>
      <c r="I41" s="336"/>
      <c r="J41" s="336"/>
      <c r="K41" s="336"/>
      <c r="L41" s="336"/>
      <c r="M41" s="338"/>
      <c r="N41" s="321" t="s">
        <v>65</v>
      </c>
      <c r="O41" s="322"/>
      <c r="P41" s="322"/>
      <c r="Q41" s="322"/>
      <c r="R41" s="322"/>
      <c r="S41" s="322"/>
      <c r="T41" s="323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hidden="1" customHeight="1" x14ac:dyDescent="0.25">
      <c r="A42" s="335" t="s">
        <v>89</v>
      </c>
      <c r="B42" s="336"/>
      <c r="C42" s="336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  <c r="W42" s="336"/>
      <c r="X42" s="336"/>
      <c r="Y42" s="311"/>
      <c r="Z42" s="311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3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9"/>
      <c r="P43" s="329"/>
      <c r="Q43" s="329"/>
      <c r="R43" s="33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37"/>
      <c r="B44" s="336"/>
      <c r="C44" s="336"/>
      <c r="D44" s="336"/>
      <c r="E44" s="336"/>
      <c r="F44" s="336"/>
      <c r="G44" s="336"/>
      <c r="H44" s="336"/>
      <c r="I44" s="336"/>
      <c r="J44" s="336"/>
      <c r="K44" s="336"/>
      <c r="L44" s="336"/>
      <c r="M44" s="338"/>
      <c r="N44" s="321" t="s">
        <v>65</v>
      </c>
      <c r="O44" s="322"/>
      <c r="P44" s="322"/>
      <c r="Q44" s="322"/>
      <c r="R44" s="322"/>
      <c r="S44" s="322"/>
      <c r="T44" s="323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hidden="1" x14ac:dyDescent="0.2">
      <c r="A45" s="336"/>
      <c r="B45" s="336"/>
      <c r="C45" s="336"/>
      <c r="D45" s="336"/>
      <c r="E45" s="336"/>
      <c r="F45" s="336"/>
      <c r="G45" s="336"/>
      <c r="H45" s="336"/>
      <c r="I45" s="336"/>
      <c r="J45" s="336"/>
      <c r="K45" s="336"/>
      <c r="L45" s="336"/>
      <c r="M45" s="338"/>
      <c r="N45" s="321" t="s">
        <v>65</v>
      </c>
      <c r="O45" s="322"/>
      <c r="P45" s="322"/>
      <c r="Q45" s="322"/>
      <c r="R45" s="322"/>
      <c r="S45" s="322"/>
      <c r="T45" s="323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hidden="1" customHeight="1" x14ac:dyDescent="0.2">
      <c r="A46" s="377" t="s">
        <v>92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48"/>
      <c r="Z46" s="48"/>
    </row>
    <row r="47" spans="1:53" ht="16.5" hidden="1" customHeight="1" x14ac:dyDescent="0.25">
      <c r="A47" s="364" t="s">
        <v>93</v>
      </c>
      <c r="B47" s="336"/>
      <c r="C47" s="336"/>
      <c r="D47" s="336"/>
      <c r="E47" s="336"/>
      <c r="F47" s="336"/>
      <c r="G47" s="336"/>
      <c r="H47" s="336"/>
      <c r="I47" s="336"/>
      <c r="J47" s="336"/>
      <c r="K47" s="336"/>
      <c r="L47" s="336"/>
      <c r="M47" s="336"/>
      <c r="N47" s="336"/>
      <c r="O47" s="336"/>
      <c r="P47" s="336"/>
      <c r="Q47" s="336"/>
      <c r="R47" s="336"/>
      <c r="S47" s="336"/>
      <c r="T47" s="336"/>
      <c r="U47" s="336"/>
      <c r="V47" s="336"/>
      <c r="W47" s="336"/>
      <c r="X47" s="336"/>
      <c r="Y47" s="310"/>
      <c r="Z47" s="310"/>
    </row>
    <row r="48" spans="1:53" ht="14.25" hidden="1" customHeight="1" x14ac:dyDescent="0.25">
      <c r="A48" s="335" t="s">
        <v>94</v>
      </c>
      <c r="B48" s="336"/>
      <c r="C48" s="336"/>
      <c r="D48" s="336"/>
      <c r="E48" s="336"/>
      <c r="F48" s="336"/>
      <c r="G48" s="336"/>
      <c r="H48" s="336"/>
      <c r="I48" s="336"/>
      <c r="J48" s="336"/>
      <c r="K48" s="336"/>
      <c r="L48" s="336"/>
      <c r="M48" s="336"/>
      <c r="N48" s="336"/>
      <c r="O48" s="336"/>
      <c r="P48" s="336"/>
      <c r="Q48" s="336"/>
      <c r="R48" s="336"/>
      <c r="S48" s="336"/>
      <c r="T48" s="336"/>
      <c r="U48" s="336"/>
      <c r="V48" s="336"/>
      <c r="W48" s="336"/>
      <c r="X48" s="336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3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9"/>
      <c r="P49" s="329"/>
      <c r="Q49" s="329"/>
      <c r="R49" s="330"/>
      <c r="S49" s="34"/>
      <c r="T49" s="34"/>
      <c r="U49" s="35" t="s">
        <v>64</v>
      </c>
      <c r="V49" s="315">
        <v>60</v>
      </c>
      <c r="W49" s="316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3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9"/>
      <c r="P50" s="329"/>
      <c r="Q50" s="329"/>
      <c r="R50" s="330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37"/>
      <c r="B51" s="336"/>
      <c r="C51" s="336"/>
      <c r="D51" s="336"/>
      <c r="E51" s="336"/>
      <c r="F51" s="336"/>
      <c r="G51" s="336"/>
      <c r="H51" s="336"/>
      <c r="I51" s="336"/>
      <c r="J51" s="336"/>
      <c r="K51" s="336"/>
      <c r="L51" s="336"/>
      <c r="M51" s="338"/>
      <c r="N51" s="321" t="s">
        <v>65</v>
      </c>
      <c r="O51" s="322"/>
      <c r="P51" s="322"/>
      <c r="Q51" s="322"/>
      <c r="R51" s="322"/>
      <c r="S51" s="322"/>
      <c r="T51" s="323"/>
      <c r="U51" s="37" t="s">
        <v>66</v>
      </c>
      <c r="V51" s="317">
        <f>IFERROR(V49/H49,"0")+IFERROR(V50/H50,"0")</f>
        <v>5.5555555555555554</v>
      </c>
      <c r="W51" s="317">
        <f>IFERROR(W49/H49,"0")+IFERROR(W50/H50,"0")</f>
        <v>6.0000000000000009</v>
      </c>
      <c r="X51" s="317">
        <f>IFERROR(IF(X49="",0,X49),"0")+IFERROR(IF(X50="",0,X50),"0")</f>
        <v>0.1305</v>
      </c>
      <c r="Y51" s="318"/>
      <c r="Z51" s="318"/>
    </row>
    <row r="52" spans="1:53" x14ac:dyDescent="0.2">
      <c r="A52" s="336"/>
      <c r="B52" s="336"/>
      <c r="C52" s="336"/>
      <c r="D52" s="336"/>
      <c r="E52" s="336"/>
      <c r="F52" s="336"/>
      <c r="G52" s="336"/>
      <c r="H52" s="336"/>
      <c r="I52" s="336"/>
      <c r="J52" s="336"/>
      <c r="K52" s="336"/>
      <c r="L52" s="336"/>
      <c r="M52" s="338"/>
      <c r="N52" s="321" t="s">
        <v>65</v>
      </c>
      <c r="O52" s="322"/>
      <c r="P52" s="322"/>
      <c r="Q52" s="322"/>
      <c r="R52" s="322"/>
      <c r="S52" s="322"/>
      <c r="T52" s="323"/>
      <c r="U52" s="37" t="s">
        <v>64</v>
      </c>
      <c r="V52" s="317">
        <f>IFERROR(SUM(V49:V50),"0")</f>
        <v>60</v>
      </c>
      <c r="W52" s="317">
        <f>IFERROR(SUM(W49:W50),"0")</f>
        <v>64.800000000000011</v>
      </c>
      <c r="X52" s="37"/>
      <c r="Y52" s="318"/>
      <c r="Z52" s="318"/>
    </row>
    <row r="53" spans="1:53" ht="16.5" hidden="1" customHeight="1" x14ac:dyDescent="0.25">
      <c r="A53" s="364" t="s">
        <v>101</v>
      </c>
      <c r="B53" s="336"/>
      <c r="C53" s="336"/>
      <c r="D53" s="336"/>
      <c r="E53" s="336"/>
      <c r="F53" s="336"/>
      <c r="G53" s="336"/>
      <c r="H53" s="336"/>
      <c r="I53" s="336"/>
      <c r="J53" s="336"/>
      <c r="K53" s="336"/>
      <c r="L53" s="336"/>
      <c r="M53" s="336"/>
      <c r="N53" s="336"/>
      <c r="O53" s="336"/>
      <c r="P53" s="336"/>
      <c r="Q53" s="336"/>
      <c r="R53" s="336"/>
      <c r="S53" s="336"/>
      <c r="T53" s="336"/>
      <c r="U53" s="336"/>
      <c r="V53" s="336"/>
      <c r="W53" s="336"/>
      <c r="X53" s="336"/>
      <c r="Y53" s="310"/>
      <c r="Z53" s="310"/>
    </row>
    <row r="54" spans="1:53" ht="14.25" hidden="1" customHeight="1" x14ac:dyDescent="0.25">
      <c r="A54" s="335" t="s">
        <v>102</v>
      </c>
      <c r="B54" s="336"/>
      <c r="C54" s="336"/>
      <c r="D54" s="336"/>
      <c r="E54" s="336"/>
      <c r="F54" s="336"/>
      <c r="G54" s="336"/>
      <c r="H54" s="336"/>
      <c r="I54" s="336"/>
      <c r="J54" s="336"/>
      <c r="K54" s="336"/>
      <c r="L54" s="336"/>
      <c r="M54" s="336"/>
      <c r="N54" s="336"/>
      <c r="O54" s="336"/>
      <c r="P54" s="336"/>
      <c r="Q54" s="336"/>
      <c r="R54" s="336"/>
      <c r="S54" s="336"/>
      <c r="T54" s="336"/>
      <c r="U54" s="336"/>
      <c r="V54" s="336"/>
      <c r="W54" s="336"/>
      <c r="X54" s="336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3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9"/>
      <c r="P55" s="329"/>
      <c r="Q55" s="329"/>
      <c r="R55" s="330"/>
      <c r="S55" s="34"/>
      <c r="T55" s="34"/>
      <c r="U55" s="35" t="s">
        <v>64</v>
      </c>
      <c r="V55" s="315">
        <v>200</v>
      </c>
      <c r="W55" s="31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3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636" t="s">
        <v>107</v>
      </c>
      <c r="O56" s="329"/>
      <c r="P56" s="329"/>
      <c r="Q56" s="329"/>
      <c r="R56" s="33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3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9"/>
      <c r="P57" s="329"/>
      <c r="Q57" s="329"/>
      <c r="R57" s="330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3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538" t="s">
        <v>112</v>
      </c>
      <c r="O58" s="329"/>
      <c r="P58" s="329"/>
      <c r="Q58" s="329"/>
      <c r="R58" s="33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6"/>
      <c r="C59" s="336"/>
      <c r="D59" s="336"/>
      <c r="E59" s="336"/>
      <c r="F59" s="336"/>
      <c r="G59" s="336"/>
      <c r="H59" s="336"/>
      <c r="I59" s="336"/>
      <c r="J59" s="336"/>
      <c r="K59" s="336"/>
      <c r="L59" s="336"/>
      <c r="M59" s="338"/>
      <c r="N59" s="321" t="s">
        <v>65</v>
      </c>
      <c r="O59" s="322"/>
      <c r="P59" s="322"/>
      <c r="Q59" s="322"/>
      <c r="R59" s="322"/>
      <c r="S59" s="322"/>
      <c r="T59" s="323"/>
      <c r="U59" s="37" t="s">
        <v>66</v>
      </c>
      <c r="V59" s="317">
        <f>IFERROR(V55/H55,"0")+IFERROR(V56/H56,"0")+IFERROR(V57/H57,"0")+IFERROR(V58/H58,"0")</f>
        <v>18.518518518518519</v>
      </c>
      <c r="W59" s="317">
        <f>IFERROR(W55/H55,"0")+IFERROR(W56/H56,"0")+IFERROR(W57/H57,"0")+IFERROR(W58/H58,"0")</f>
        <v>19</v>
      </c>
      <c r="X59" s="317">
        <f>IFERROR(IF(X55="",0,X55),"0")+IFERROR(IF(X56="",0,X56),"0")+IFERROR(IF(X57="",0,X57),"0")+IFERROR(IF(X58="",0,X58),"0")</f>
        <v>0.41324999999999995</v>
      </c>
      <c r="Y59" s="318"/>
      <c r="Z59" s="318"/>
    </row>
    <row r="60" spans="1:53" x14ac:dyDescent="0.2">
      <c r="A60" s="336"/>
      <c r="B60" s="336"/>
      <c r="C60" s="336"/>
      <c r="D60" s="336"/>
      <c r="E60" s="336"/>
      <c r="F60" s="336"/>
      <c r="G60" s="336"/>
      <c r="H60" s="336"/>
      <c r="I60" s="336"/>
      <c r="J60" s="336"/>
      <c r="K60" s="336"/>
      <c r="L60" s="336"/>
      <c r="M60" s="338"/>
      <c r="N60" s="321" t="s">
        <v>65</v>
      </c>
      <c r="O60" s="322"/>
      <c r="P60" s="322"/>
      <c r="Q60" s="322"/>
      <c r="R60" s="322"/>
      <c r="S60" s="322"/>
      <c r="T60" s="323"/>
      <c r="U60" s="37" t="s">
        <v>64</v>
      </c>
      <c r="V60" s="317">
        <f>IFERROR(SUM(V55:V58),"0")</f>
        <v>200</v>
      </c>
      <c r="W60" s="317">
        <f>IFERROR(SUM(W55:W58),"0")</f>
        <v>205.20000000000002</v>
      </c>
      <c r="X60" s="37"/>
      <c r="Y60" s="318"/>
      <c r="Z60" s="318"/>
    </row>
    <row r="61" spans="1:53" ht="16.5" hidden="1" customHeight="1" x14ac:dyDescent="0.25">
      <c r="A61" s="364" t="s">
        <v>92</v>
      </c>
      <c r="B61" s="336"/>
      <c r="C61" s="336"/>
      <c r="D61" s="336"/>
      <c r="E61" s="336"/>
      <c r="F61" s="336"/>
      <c r="G61" s="336"/>
      <c r="H61" s="336"/>
      <c r="I61" s="336"/>
      <c r="J61" s="336"/>
      <c r="K61" s="336"/>
      <c r="L61" s="336"/>
      <c r="M61" s="336"/>
      <c r="N61" s="336"/>
      <c r="O61" s="336"/>
      <c r="P61" s="336"/>
      <c r="Q61" s="336"/>
      <c r="R61" s="336"/>
      <c r="S61" s="336"/>
      <c r="T61" s="336"/>
      <c r="U61" s="336"/>
      <c r="V61" s="336"/>
      <c r="W61" s="336"/>
      <c r="X61" s="336"/>
      <c r="Y61" s="310"/>
      <c r="Z61" s="310"/>
    </row>
    <row r="62" spans="1:53" ht="14.25" hidden="1" customHeight="1" x14ac:dyDescent="0.25">
      <c r="A62" s="335" t="s">
        <v>102</v>
      </c>
      <c r="B62" s="336"/>
      <c r="C62" s="336"/>
      <c r="D62" s="336"/>
      <c r="E62" s="336"/>
      <c r="F62" s="336"/>
      <c r="G62" s="336"/>
      <c r="H62" s="336"/>
      <c r="I62" s="336"/>
      <c r="J62" s="336"/>
      <c r="K62" s="336"/>
      <c r="L62" s="336"/>
      <c r="M62" s="336"/>
      <c r="N62" s="336"/>
      <c r="O62" s="336"/>
      <c r="P62" s="336"/>
      <c r="Q62" s="336"/>
      <c r="R62" s="336"/>
      <c r="S62" s="336"/>
      <c r="T62" s="336"/>
      <c r="U62" s="336"/>
      <c r="V62" s="336"/>
      <c r="W62" s="336"/>
      <c r="X62" s="336"/>
      <c r="Y62" s="311"/>
      <c r="Z62" s="311"/>
    </row>
    <row r="63" spans="1:53" ht="27" hidden="1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3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578" t="s">
        <v>115</v>
      </c>
      <c r="O63" s="329"/>
      <c r="P63" s="329"/>
      <c r="Q63" s="329"/>
      <c r="R63" s="33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3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626" t="s">
        <v>119</v>
      </c>
      <c r="O64" s="329"/>
      <c r="P64" s="329"/>
      <c r="Q64" s="329"/>
      <c r="R64" s="33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3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9"/>
      <c r="P65" s="329"/>
      <c r="Q65" s="329"/>
      <c r="R65" s="330"/>
      <c r="S65" s="34"/>
      <c r="T65" s="34"/>
      <c r="U65" s="35" t="s">
        <v>64</v>
      </c>
      <c r="V65" s="315">
        <v>40</v>
      </c>
      <c r="W65" s="316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16.5" hidden="1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3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445" t="s">
        <v>125</v>
      </c>
      <c r="O66" s="329"/>
      <c r="P66" s="329"/>
      <c r="Q66" s="329"/>
      <c r="R66" s="33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3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9"/>
      <c r="P67" s="329"/>
      <c r="Q67" s="329"/>
      <c r="R67" s="33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3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9"/>
      <c r="P68" s="329"/>
      <c r="Q68" s="329"/>
      <c r="R68" s="33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3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9"/>
      <c r="P69" s="329"/>
      <c r="Q69" s="329"/>
      <c r="R69" s="33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3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4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9"/>
      <c r="P70" s="329"/>
      <c r="Q70" s="329"/>
      <c r="R70" s="33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3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9"/>
      <c r="P71" s="329"/>
      <c r="Q71" s="329"/>
      <c r="R71" s="33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hidden="1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3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38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9"/>
      <c r="P72" s="329"/>
      <c r="Q72" s="329"/>
      <c r="R72" s="33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3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9"/>
      <c r="P73" s="329"/>
      <c r="Q73" s="329"/>
      <c r="R73" s="330"/>
      <c r="S73" s="34"/>
      <c r="T73" s="34"/>
      <c r="U73" s="35" t="s">
        <v>64</v>
      </c>
      <c r="V73" s="315">
        <v>22</v>
      </c>
      <c r="W73" s="316">
        <f t="shared" si="2"/>
        <v>22.5</v>
      </c>
      <c r="X73" s="36">
        <f t="shared" si="3"/>
        <v>4.6850000000000003E-2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3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525" t="s">
        <v>142</v>
      </c>
      <c r="O74" s="329"/>
      <c r="P74" s="329"/>
      <c r="Q74" s="329"/>
      <c r="R74" s="33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3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592" t="s">
        <v>144</v>
      </c>
      <c r="O75" s="329"/>
      <c r="P75" s="329"/>
      <c r="Q75" s="329"/>
      <c r="R75" s="33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3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530" t="s">
        <v>147</v>
      </c>
      <c r="O76" s="329"/>
      <c r="P76" s="329"/>
      <c r="Q76" s="329"/>
      <c r="R76" s="33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3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9"/>
      <c r="P77" s="329"/>
      <c r="Q77" s="329"/>
      <c r="R77" s="33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3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5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9"/>
      <c r="P78" s="329"/>
      <c r="Q78" s="329"/>
      <c r="R78" s="33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3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3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9"/>
      <c r="P79" s="329"/>
      <c r="Q79" s="329"/>
      <c r="R79" s="33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3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9"/>
      <c r="P80" s="329"/>
      <c r="Q80" s="329"/>
      <c r="R80" s="33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37"/>
      <c r="B81" s="336"/>
      <c r="C81" s="336"/>
      <c r="D81" s="336"/>
      <c r="E81" s="336"/>
      <c r="F81" s="336"/>
      <c r="G81" s="336"/>
      <c r="H81" s="336"/>
      <c r="I81" s="336"/>
      <c r="J81" s="336"/>
      <c r="K81" s="336"/>
      <c r="L81" s="336"/>
      <c r="M81" s="338"/>
      <c r="N81" s="321" t="s">
        <v>65</v>
      </c>
      <c r="O81" s="322"/>
      <c r="P81" s="322"/>
      <c r="Q81" s="322"/>
      <c r="R81" s="322"/>
      <c r="S81" s="322"/>
      <c r="T81" s="323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8.5925925925925917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0.13385</v>
      </c>
      <c r="Y81" s="318"/>
      <c r="Z81" s="318"/>
    </row>
    <row r="82" spans="1:53" x14ac:dyDescent="0.2">
      <c r="A82" s="336"/>
      <c r="B82" s="336"/>
      <c r="C82" s="336"/>
      <c r="D82" s="336"/>
      <c r="E82" s="336"/>
      <c r="F82" s="336"/>
      <c r="G82" s="336"/>
      <c r="H82" s="336"/>
      <c r="I82" s="336"/>
      <c r="J82" s="336"/>
      <c r="K82" s="336"/>
      <c r="L82" s="336"/>
      <c r="M82" s="338"/>
      <c r="N82" s="321" t="s">
        <v>65</v>
      </c>
      <c r="O82" s="322"/>
      <c r="P82" s="322"/>
      <c r="Q82" s="322"/>
      <c r="R82" s="322"/>
      <c r="S82" s="322"/>
      <c r="T82" s="323"/>
      <c r="U82" s="37" t="s">
        <v>64</v>
      </c>
      <c r="V82" s="317">
        <f>IFERROR(SUM(V63:V80),"0")</f>
        <v>62</v>
      </c>
      <c r="W82" s="317">
        <f>IFERROR(SUM(W63:W80),"0")</f>
        <v>65.7</v>
      </c>
      <c r="X82" s="37"/>
      <c r="Y82" s="318"/>
      <c r="Z82" s="318"/>
    </row>
    <row r="83" spans="1:53" ht="14.25" hidden="1" customHeight="1" x14ac:dyDescent="0.25">
      <c r="A83" s="335" t="s">
        <v>94</v>
      </c>
      <c r="B83" s="336"/>
      <c r="C83" s="336"/>
      <c r="D83" s="336"/>
      <c r="E83" s="336"/>
      <c r="F83" s="336"/>
      <c r="G83" s="336"/>
      <c r="H83" s="336"/>
      <c r="I83" s="336"/>
      <c r="J83" s="336"/>
      <c r="K83" s="336"/>
      <c r="L83" s="336"/>
      <c r="M83" s="336"/>
      <c r="N83" s="336"/>
      <c r="O83" s="336"/>
      <c r="P83" s="336"/>
      <c r="Q83" s="336"/>
      <c r="R83" s="336"/>
      <c r="S83" s="336"/>
      <c r="T83" s="336"/>
      <c r="U83" s="336"/>
      <c r="V83" s="336"/>
      <c r="W83" s="336"/>
      <c r="X83" s="336"/>
      <c r="Y83" s="311"/>
      <c r="Z83" s="311"/>
    </row>
    <row r="84" spans="1:53" ht="27" hidden="1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3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347" t="s">
        <v>158</v>
      </c>
      <c r="O84" s="329"/>
      <c r="P84" s="329"/>
      <c r="Q84" s="329"/>
      <c r="R84" s="33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3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3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9"/>
      <c r="P85" s="329"/>
      <c r="Q85" s="329"/>
      <c r="R85" s="33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3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561" t="s">
        <v>163</v>
      </c>
      <c r="O86" s="329"/>
      <c r="P86" s="329"/>
      <c r="Q86" s="329"/>
      <c r="R86" s="33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3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496" t="s">
        <v>166</v>
      </c>
      <c r="O87" s="329"/>
      <c r="P87" s="329"/>
      <c r="Q87" s="329"/>
      <c r="R87" s="33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3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363" t="s">
        <v>170</v>
      </c>
      <c r="O88" s="329"/>
      <c r="P88" s="329"/>
      <c r="Q88" s="329"/>
      <c r="R88" s="33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3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4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9"/>
      <c r="P89" s="329"/>
      <c r="Q89" s="329"/>
      <c r="R89" s="33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3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36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9"/>
      <c r="P90" s="329"/>
      <c r="Q90" s="329"/>
      <c r="R90" s="330"/>
      <c r="S90" s="34"/>
      <c r="T90" s="34"/>
      <c r="U90" s="35" t="s">
        <v>64</v>
      </c>
      <c r="V90" s="315">
        <v>15</v>
      </c>
      <c r="W90" s="316">
        <f t="shared" si="4"/>
        <v>15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37"/>
      <c r="B91" s="336"/>
      <c r="C91" s="336"/>
      <c r="D91" s="336"/>
      <c r="E91" s="336"/>
      <c r="F91" s="336"/>
      <c r="G91" s="336"/>
      <c r="H91" s="336"/>
      <c r="I91" s="336"/>
      <c r="J91" s="336"/>
      <c r="K91" s="336"/>
      <c r="L91" s="336"/>
      <c r="M91" s="338"/>
      <c r="N91" s="321" t="s">
        <v>65</v>
      </c>
      <c r="O91" s="322"/>
      <c r="P91" s="322"/>
      <c r="Q91" s="322"/>
      <c r="R91" s="322"/>
      <c r="S91" s="322"/>
      <c r="T91" s="323"/>
      <c r="U91" s="37" t="s">
        <v>66</v>
      </c>
      <c r="V91" s="317">
        <f>IFERROR(V84/H84,"0")+IFERROR(V85/H85,"0")+IFERROR(V86/H86,"0")+IFERROR(V87/H87,"0")+IFERROR(V88/H88,"0")+IFERROR(V89/H89,"0")+IFERROR(V90/H90,"0")</f>
        <v>5</v>
      </c>
      <c r="W91" s="317">
        <f>IFERROR(W84/H84,"0")+IFERROR(W85/H85,"0")+IFERROR(W86/H86,"0")+IFERROR(W87/H87,"0")+IFERROR(W88/H88,"0")+IFERROR(W89/H89,"0")+IFERROR(W90/H90,"0")</f>
        <v>5</v>
      </c>
      <c r="X91" s="317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318"/>
      <c r="Z91" s="318"/>
    </row>
    <row r="92" spans="1:53" x14ac:dyDescent="0.2">
      <c r="A92" s="336"/>
      <c r="B92" s="336"/>
      <c r="C92" s="336"/>
      <c r="D92" s="336"/>
      <c r="E92" s="336"/>
      <c r="F92" s="336"/>
      <c r="G92" s="336"/>
      <c r="H92" s="336"/>
      <c r="I92" s="336"/>
      <c r="J92" s="336"/>
      <c r="K92" s="336"/>
      <c r="L92" s="336"/>
      <c r="M92" s="338"/>
      <c r="N92" s="321" t="s">
        <v>65</v>
      </c>
      <c r="O92" s="322"/>
      <c r="P92" s="322"/>
      <c r="Q92" s="322"/>
      <c r="R92" s="322"/>
      <c r="S92" s="322"/>
      <c r="T92" s="323"/>
      <c r="U92" s="37" t="s">
        <v>64</v>
      </c>
      <c r="V92" s="317">
        <f>IFERROR(SUM(V84:V90),"0")</f>
        <v>15</v>
      </c>
      <c r="W92" s="317">
        <f>IFERROR(SUM(W84:W90),"0")</f>
        <v>15</v>
      </c>
      <c r="X92" s="37"/>
      <c r="Y92" s="318"/>
      <c r="Z92" s="318"/>
    </row>
    <row r="93" spans="1:53" ht="14.25" hidden="1" customHeight="1" x14ac:dyDescent="0.25">
      <c r="A93" s="335" t="s">
        <v>59</v>
      </c>
      <c r="B93" s="336"/>
      <c r="C93" s="336"/>
      <c r="D93" s="336"/>
      <c r="E93" s="336"/>
      <c r="F93" s="336"/>
      <c r="G93" s="336"/>
      <c r="H93" s="336"/>
      <c r="I93" s="336"/>
      <c r="J93" s="336"/>
      <c r="K93" s="336"/>
      <c r="L93" s="336"/>
      <c r="M93" s="336"/>
      <c r="N93" s="336"/>
      <c r="O93" s="336"/>
      <c r="P93" s="336"/>
      <c r="Q93" s="336"/>
      <c r="R93" s="336"/>
      <c r="S93" s="336"/>
      <c r="T93" s="336"/>
      <c r="U93" s="336"/>
      <c r="V93" s="336"/>
      <c r="W93" s="336"/>
      <c r="X93" s="336"/>
      <c r="Y93" s="311"/>
      <c r="Z93" s="311"/>
    </row>
    <row r="94" spans="1:53" ht="16.5" hidden="1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3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9"/>
      <c r="P94" s="329"/>
      <c r="Q94" s="329"/>
      <c r="R94" s="33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3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9"/>
      <c r="P95" s="329"/>
      <c r="Q95" s="329"/>
      <c r="R95" s="33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3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9"/>
      <c r="P96" s="329"/>
      <c r="Q96" s="329"/>
      <c r="R96" s="33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3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9"/>
      <c r="P97" s="329"/>
      <c r="Q97" s="329"/>
      <c r="R97" s="33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3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9"/>
      <c r="P98" s="329"/>
      <c r="Q98" s="329"/>
      <c r="R98" s="330"/>
      <c r="S98" s="34"/>
      <c r="T98" s="34"/>
      <c r="U98" s="35" t="s">
        <v>64</v>
      </c>
      <c r="V98" s="315">
        <v>30</v>
      </c>
      <c r="W98" s="316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3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9"/>
      <c r="P99" s="329"/>
      <c r="Q99" s="329"/>
      <c r="R99" s="33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3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60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9"/>
      <c r="P100" s="329"/>
      <c r="Q100" s="329"/>
      <c r="R100" s="33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3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9"/>
      <c r="P101" s="329"/>
      <c r="Q101" s="329"/>
      <c r="R101" s="33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3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595" t="s">
        <v>193</v>
      </c>
      <c r="O102" s="329"/>
      <c r="P102" s="329"/>
      <c r="Q102" s="329"/>
      <c r="R102" s="33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3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648" t="s">
        <v>193</v>
      </c>
      <c r="O103" s="329"/>
      <c r="P103" s="329"/>
      <c r="Q103" s="329"/>
      <c r="R103" s="33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37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8"/>
      <c r="N104" s="321" t="s">
        <v>65</v>
      </c>
      <c r="O104" s="322"/>
      <c r="P104" s="322"/>
      <c r="Q104" s="322"/>
      <c r="R104" s="322"/>
      <c r="S104" s="322"/>
      <c r="T104" s="323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3.3333333333333335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18"/>
      <c r="Z104" s="318"/>
    </row>
    <row r="105" spans="1:53" x14ac:dyDescent="0.2">
      <c r="A105" s="336"/>
      <c r="B105" s="336"/>
      <c r="C105" s="336"/>
      <c r="D105" s="336"/>
      <c r="E105" s="336"/>
      <c r="F105" s="336"/>
      <c r="G105" s="336"/>
      <c r="H105" s="336"/>
      <c r="I105" s="336"/>
      <c r="J105" s="336"/>
      <c r="K105" s="336"/>
      <c r="L105" s="336"/>
      <c r="M105" s="338"/>
      <c r="N105" s="321" t="s">
        <v>65</v>
      </c>
      <c r="O105" s="322"/>
      <c r="P105" s="322"/>
      <c r="Q105" s="322"/>
      <c r="R105" s="322"/>
      <c r="S105" s="322"/>
      <c r="T105" s="323"/>
      <c r="U105" s="37" t="s">
        <v>64</v>
      </c>
      <c r="V105" s="317">
        <f>IFERROR(SUM(V94:V103),"0")</f>
        <v>30</v>
      </c>
      <c r="W105" s="317">
        <f>IFERROR(SUM(W94:W103),"0")</f>
        <v>36</v>
      </c>
      <c r="X105" s="37"/>
      <c r="Y105" s="318"/>
      <c r="Z105" s="318"/>
    </row>
    <row r="106" spans="1:53" ht="14.25" hidden="1" customHeight="1" x14ac:dyDescent="0.25">
      <c r="A106" s="335" t="s">
        <v>67</v>
      </c>
      <c r="B106" s="336"/>
      <c r="C106" s="336"/>
      <c r="D106" s="336"/>
      <c r="E106" s="336"/>
      <c r="F106" s="336"/>
      <c r="G106" s="336"/>
      <c r="H106" s="336"/>
      <c r="I106" s="336"/>
      <c r="J106" s="336"/>
      <c r="K106" s="336"/>
      <c r="L106" s="336"/>
      <c r="M106" s="336"/>
      <c r="N106" s="336"/>
      <c r="O106" s="336"/>
      <c r="P106" s="336"/>
      <c r="Q106" s="336"/>
      <c r="R106" s="336"/>
      <c r="S106" s="336"/>
      <c r="T106" s="336"/>
      <c r="U106" s="336"/>
      <c r="V106" s="336"/>
      <c r="W106" s="336"/>
      <c r="X106" s="336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3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473" t="s">
        <v>197</v>
      </c>
      <c r="O107" s="329"/>
      <c r="P107" s="329"/>
      <c r="Q107" s="329"/>
      <c r="R107" s="330"/>
      <c r="S107" s="34"/>
      <c r="T107" s="34"/>
      <c r="U107" s="35" t="s">
        <v>64</v>
      </c>
      <c r="V107" s="315">
        <v>80</v>
      </c>
      <c r="W107" s="316">
        <f t="shared" ref="W107:W117" si="6">IFERROR(IF(V107="",0,CEILING((V107/$H107),1)*$H107),"")</f>
        <v>81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3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470" t="s">
        <v>199</v>
      </c>
      <c r="O108" s="329"/>
      <c r="P108" s="329"/>
      <c r="Q108" s="329"/>
      <c r="R108" s="33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3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459" t="s">
        <v>202</v>
      </c>
      <c r="O109" s="329"/>
      <c r="P109" s="329"/>
      <c r="Q109" s="329"/>
      <c r="R109" s="33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3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9"/>
      <c r="P110" s="329"/>
      <c r="Q110" s="329"/>
      <c r="R110" s="33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3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452" t="s">
        <v>207</v>
      </c>
      <c r="O111" s="329"/>
      <c r="P111" s="329"/>
      <c r="Q111" s="329"/>
      <c r="R111" s="33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3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634" t="s">
        <v>209</v>
      </c>
      <c r="O112" s="329"/>
      <c r="P112" s="329"/>
      <c r="Q112" s="329"/>
      <c r="R112" s="33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3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605" t="s">
        <v>212</v>
      </c>
      <c r="O113" s="329"/>
      <c r="P113" s="329"/>
      <c r="Q113" s="329"/>
      <c r="R113" s="33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3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462" t="s">
        <v>215</v>
      </c>
      <c r="O114" s="329"/>
      <c r="P114" s="329"/>
      <c r="Q114" s="329"/>
      <c r="R114" s="33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3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482" t="s">
        <v>218</v>
      </c>
      <c r="O115" s="329"/>
      <c r="P115" s="329"/>
      <c r="Q115" s="329"/>
      <c r="R115" s="33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3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9"/>
      <c r="P116" s="329"/>
      <c r="Q116" s="329"/>
      <c r="R116" s="33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3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428" t="s">
        <v>223</v>
      </c>
      <c r="O117" s="329"/>
      <c r="P117" s="329"/>
      <c r="Q117" s="329"/>
      <c r="R117" s="33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37"/>
      <c r="B118" s="336"/>
      <c r="C118" s="336"/>
      <c r="D118" s="336"/>
      <c r="E118" s="336"/>
      <c r="F118" s="336"/>
      <c r="G118" s="336"/>
      <c r="H118" s="336"/>
      <c r="I118" s="336"/>
      <c r="J118" s="336"/>
      <c r="K118" s="336"/>
      <c r="L118" s="336"/>
      <c r="M118" s="338"/>
      <c r="N118" s="321" t="s">
        <v>65</v>
      </c>
      <c r="O118" s="322"/>
      <c r="P118" s="322"/>
      <c r="Q118" s="322"/>
      <c r="R118" s="322"/>
      <c r="S118" s="322"/>
      <c r="T118" s="323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9.8765432098765444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18"/>
      <c r="Z118" s="318"/>
    </row>
    <row r="119" spans="1:53" x14ac:dyDescent="0.2">
      <c r="A119" s="336"/>
      <c r="B119" s="336"/>
      <c r="C119" s="336"/>
      <c r="D119" s="336"/>
      <c r="E119" s="336"/>
      <c r="F119" s="336"/>
      <c r="G119" s="336"/>
      <c r="H119" s="336"/>
      <c r="I119" s="336"/>
      <c r="J119" s="336"/>
      <c r="K119" s="336"/>
      <c r="L119" s="336"/>
      <c r="M119" s="338"/>
      <c r="N119" s="321" t="s">
        <v>65</v>
      </c>
      <c r="O119" s="322"/>
      <c r="P119" s="322"/>
      <c r="Q119" s="322"/>
      <c r="R119" s="322"/>
      <c r="S119" s="322"/>
      <c r="T119" s="323"/>
      <c r="U119" s="37" t="s">
        <v>64</v>
      </c>
      <c r="V119" s="317">
        <f>IFERROR(SUM(V107:V117),"0")</f>
        <v>80</v>
      </c>
      <c r="W119" s="317">
        <f>IFERROR(SUM(W107:W117),"0")</f>
        <v>81</v>
      </c>
      <c r="X119" s="37"/>
      <c r="Y119" s="318"/>
      <c r="Z119" s="318"/>
    </row>
    <row r="120" spans="1:53" ht="14.25" hidden="1" customHeight="1" x14ac:dyDescent="0.25">
      <c r="A120" s="335" t="s">
        <v>224</v>
      </c>
      <c r="B120" s="336"/>
      <c r="C120" s="336"/>
      <c r="D120" s="336"/>
      <c r="E120" s="336"/>
      <c r="F120" s="336"/>
      <c r="G120" s="336"/>
      <c r="H120" s="336"/>
      <c r="I120" s="336"/>
      <c r="J120" s="336"/>
      <c r="K120" s="336"/>
      <c r="L120" s="336"/>
      <c r="M120" s="336"/>
      <c r="N120" s="336"/>
      <c r="O120" s="336"/>
      <c r="P120" s="336"/>
      <c r="Q120" s="336"/>
      <c r="R120" s="336"/>
      <c r="S120" s="336"/>
      <c r="T120" s="336"/>
      <c r="U120" s="336"/>
      <c r="V120" s="336"/>
      <c r="W120" s="336"/>
      <c r="X120" s="336"/>
      <c r="Y120" s="311"/>
      <c r="Z120" s="311"/>
    </row>
    <row r="121" spans="1:53" ht="27" hidden="1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3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9"/>
      <c r="P121" s="329"/>
      <c r="Q121" s="329"/>
      <c r="R121" s="33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3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36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9"/>
      <c r="P122" s="329"/>
      <c r="Q122" s="329"/>
      <c r="R122" s="33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3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435" t="s">
        <v>231</v>
      </c>
      <c r="O123" s="329"/>
      <c r="P123" s="329"/>
      <c r="Q123" s="329"/>
      <c r="R123" s="33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3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9"/>
      <c r="P124" s="329"/>
      <c r="Q124" s="329"/>
      <c r="R124" s="33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3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614" t="s">
        <v>236</v>
      </c>
      <c r="O125" s="329"/>
      <c r="P125" s="329"/>
      <c r="Q125" s="329"/>
      <c r="R125" s="33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37"/>
      <c r="B126" s="336"/>
      <c r="C126" s="336"/>
      <c r="D126" s="336"/>
      <c r="E126" s="336"/>
      <c r="F126" s="336"/>
      <c r="G126" s="336"/>
      <c r="H126" s="336"/>
      <c r="I126" s="336"/>
      <c r="J126" s="336"/>
      <c r="K126" s="336"/>
      <c r="L126" s="336"/>
      <c r="M126" s="338"/>
      <c r="N126" s="321" t="s">
        <v>65</v>
      </c>
      <c r="O126" s="322"/>
      <c r="P126" s="322"/>
      <c r="Q126" s="322"/>
      <c r="R126" s="322"/>
      <c r="S126" s="322"/>
      <c r="T126" s="323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hidden="1" x14ac:dyDescent="0.2">
      <c r="A127" s="336"/>
      <c r="B127" s="336"/>
      <c r="C127" s="336"/>
      <c r="D127" s="336"/>
      <c r="E127" s="336"/>
      <c r="F127" s="336"/>
      <c r="G127" s="336"/>
      <c r="H127" s="336"/>
      <c r="I127" s="336"/>
      <c r="J127" s="336"/>
      <c r="K127" s="336"/>
      <c r="L127" s="336"/>
      <c r="M127" s="338"/>
      <c r="N127" s="321" t="s">
        <v>65</v>
      </c>
      <c r="O127" s="322"/>
      <c r="P127" s="322"/>
      <c r="Q127" s="322"/>
      <c r="R127" s="322"/>
      <c r="S127" s="322"/>
      <c r="T127" s="323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hidden="1" customHeight="1" x14ac:dyDescent="0.25">
      <c r="A128" s="364" t="s">
        <v>237</v>
      </c>
      <c r="B128" s="336"/>
      <c r="C128" s="336"/>
      <c r="D128" s="336"/>
      <c r="E128" s="336"/>
      <c r="F128" s="336"/>
      <c r="G128" s="336"/>
      <c r="H128" s="336"/>
      <c r="I128" s="336"/>
      <c r="J128" s="336"/>
      <c r="K128" s="336"/>
      <c r="L128" s="336"/>
      <c r="M128" s="336"/>
      <c r="N128" s="336"/>
      <c r="O128" s="336"/>
      <c r="P128" s="336"/>
      <c r="Q128" s="336"/>
      <c r="R128" s="336"/>
      <c r="S128" s="336"/>
      <c r="T128" s="336"/>
      <c r="U128" s="336"/>
      <c r="V128" s="336"/>
      <c r="W128" s="336"/>
      <c r="X128" s="336"/>
      <c r="Y128" s="310"/>
      <c r="Z128" s="310"/>
    </row>
    <row r="129" spans="1:53" ht="14.25" hidden="1" customHeight="1" x14ac:dyDescent="0.25">
      <c r="A129" s="335" t="s">
        <v>67</v>
      </c>
      <c r="B129" s="336"/>
      <c r="C129" s="336"/>
      <c r="D129" s="336"/>
      <c r="E129" s="336"/>
      <c r="F129" s="336"/>
      <c r="G129" s="336"/>
      <c r="H129" s="336"/>
      <c r="I129" s="336"/>
      <c r="J129" s="336"/>
      <c r="K129" s="336"/>
      <c r="L129" s="336"/>
      <c r="M129" s="336"/>
      <c r="N129" s="336"/>
      <c r="O129" s="336"/>
      <c r="P129" s="336"/>
      <c r="Q129" s="336"/>
      <c r="R129" s="336"/>
      <c r="S129" s="336"/>
      <c r="T129" s="336"/>
      <c r="U129" s="336"/>
      <c r="V129" s="336"/>
      <c r="W129" s="336"/>
      <c r="X129" s="336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3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446" t="s">
        <v>240</v>
      </c>
      <c r="O130" s="329"/>
      <c r="P130" s="329"/>
      <c r="Q130" s="329"/>
      <c r="R130" s="330"/>
      <c r="S130" s="34"/>
      <c r="T130" s="34"/>
      <c r="U130" s="35" t="s">
        <v>64</v>
      </c>
      <c r="V130" s="315">
        <v>30</v>
      </c>
      <c r="W130" s="316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3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6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9"/>
      <c r="P131" s="329"/>
      <c r="Q131" s="329"/>
      <c r="R131" s="33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3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9"/>
      <c r="P132" s="329"/>
      <c r="Q132" s="329"/>
      <c r="R132" s="33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37"/>
      <c r="B133" s="336"/>
      <c r="C133" s="336"/>
      <c r="D133" s="336"/>
      <c r="E133" s="336"/>
      <c r="F133" s="336"/>
      <c r="G133" s="336"/>
      <c r="H133" s="336"/>
      <c r="I133" s="336"/>
      <c r="J133" s="336"/>
      <c r="K133" s="336"/>
      <c r="L133" s="336"/>
      <c r="M133" s="338"/>
      <c r="N133" s="321" t="s">
        <v>65</v>
      </c>
      <c r="O133" s="322"/>
      <c r="P133" s="322"/>
      <c r="Q133" s="322"/>
      <c r="R133" s="322"/>
      <c r="S133" s="322"/>
      <c r="T133" s="323"/>
      <c r="U133" s="37" t="s">
        <v>66</v>
      </c>
      <c r="V133" s="317">
        <f>IFERROR(V130/H130,"0")+IFERROR(V131/H131,"0")+IFERROR(V132/H132,"0")</f>
        <v>3.5714285714285712</v>
      </c>
      <c r="W133" s="317">
        <f>IFERROR(W130/H130,"0")+IFERROR(W131/H131,"0")+IFERROR(W132/H132,"0")</f>
        <v>4</v>
      </c>
      <c r="X133" s="317">
        <f>IFERROR(IF(X130="",0,X130),"0")+IFERROR(IF(X131="",0,X131),"0")+IFERROR(IF(X132="",0,X132),"0")</f>
        <v>8.6999999999999994E-2</v>
      </c>
      <c r="Y133" s="318"/>
      <c r="Z133" s="318"/>
    </row>
    <row r="134" spans="1:53" x14ac:dyDescent="0.2">
      <c r="A134" s="336"/>
      <c r="B134" s="336"/>
      <c r="C134" s="336"/>
      <c r="D134" s="336"/>
      <c r="E134" s="336"/>
      <c r="F134" s="336"/>
      <c r="G134" s="336"/>
      <c r="H134" s="336"/>
      <c r="I134" s="336"/>
      <c r="J134" s="336"/>
      <c r="K134" s="336"/>
      <c r="L134" s="336"/>
      <c r="M134" s="338"/>
      <c r="N134" s="321" t="s">
        <v>65</v>
      </c>
      <c r="O134" s="322"/>
      <c r="P134" s="322"/>
      <c r="Q134" s="322"/>
      <c r="R134" s="322"/>
      <c r="S134" s="322"/>
      <c r="T134" s="323"/>
      <c r="U134" s="37" t="s">
        <v>64</v>
      </c>
      <c r="V134" s="317">
        <f>IFERROR(SUM(V130:V132),"0")</f>
        <v>30</v>
      </c>
      <c r="W134" s="317">
        <f>IFERROR(SUM(W130:W132),"0")</f>
        <v>33.6</v>
      </c>
      <c r="X134" s="37"/>
      <c r="Y134" s="318"/>
      <c r="Z134" s="318"/>
    </row>
    <row r="135" spans="1:53" ht="27.75" hidden="1" customHeight="1" x14ac:dyDescent="0.2">
      <c r="A135" s="377" t="s">
        <v>245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378"/>
      <c r="Y135" s="48"/>
      <c r="Z135" s="48"/>
    </row>
    <row r="136" spans="1:53" ht="16.5" hidden="1" customHeight="1" x14ac:dyDescent="0.25">
      <c r="A136" s="364" t="s">
        <v>246</v>
      </c>
      <c r="B136" s="336"/>
      <c r="C136" s="336"/>
      <c r="D136" s="336"/>
      <c r="E136" s="336"/>
      <c r="F136" s="336"/>
      <c r="G136" s="336"/>
      <c r="H136" s="336"/>
      <c r="I136" s="336"/>
      <c r="J136" s="336"/>
      <c r="K136" s="336"/>
      <c r="L136" s="336"/>
      <c r="M136" s="336"/>
      <c r="N136" s="336"/>
      <c r="O136" s="336"/>
      <c r="P136" s="336"/>
      <c r="Q136" s="336"/>
      <c r="R136" s="336"/>
      <c r="S136" s="336"/>
      <c r="T136" s="336"/>
      <c r="U136" s="336"/>
      <c r="V136" s="336"/>
      <c r="W136" s="336"/>
      <c r="X136" s="336"/>
      <c r="Y136" s="310"/>
      <c r="Z136" s="310"/>
    </row>
    <row r="137" spans="1:53" ht="14.25" hidden="1" customHeight="1" x14ac:dyDescent="0.25">
      <c r="A137" s="335" t="s">
        <v>102</v>
      </c>
      <c r="B137" s="336"/>
      <c r="C137" s="336"/>
      <c r="D137" s="336"/>
      <c r="E137" s="336"/>
      <c r="F137" s="336"/>
      <c r="G137" s="336"/>
      <c r="H137" s="336"/>
      <c r="I137" s="336"/>
      <c r="J137" s="336"/>
      <c r="K137" s="336"/>
      <c r="L137" s="336"/>
      <c r="M137" s="336"/>
      <c r="N137" s="336"/>
      <c r="O137" s="336"/>
      <c r="P137" s="336"/>
      <c r="Q137" s="336"/>
      <c r="R137" s="336"/>
      <c r="S137" s="336"/>
      <c r="T137" s="336"/>
      <c r="U137" s="336"/>
      <c r="V137" s="336"/>
      <c r="W137" s="336"/>
      <c r="X137" s="336"/>
      <c r="Y137" s="311"/>
      <c r="Z137" s="311"/>
    </row>
    <row r="138" spans="1:53" ht="27" hidden="1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3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5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9"/>
      <c r="P138" s="329"/>
      <c r="Q138" s="329"/>
      <c r="R138" s="33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3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4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9"/>
      <c r="P139" s="329"/>
      <c r="Q139" s="329"/>
      <c r="R139" s="33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3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9"/>
      <c r="P140" s="329"/>
      <c r="Q140" s="329"/>
      <c r="R140" s="33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7"/>
      <c r="B141" s="336"/>
      <c r="C141" s="336"/>
      <c r="D141" s="336"/>
      <c r="E141" s="336"/>
      <c r="F141" s="336"/>
      <c r="G141" s="336"/>
      <c r="H141" s="336"/>
      <c r="I141" s="336"/>
      <c r="J141" s="336"/>
      <c r="K141" s="336"/>
      <c r="L141" s="336"/>
      <c r="M141" s="338"/>
      <c r="N141" s="321" t="s">
        <v>65</v>
      </c>
      <c r="O141" s="322"/>
      <c r="P141" s="322"/>
      <c r="Q141" s="322"/>
      <c r="R141" s="322"/>
      <c r="S141" s="322"/>
      <c r="T141" s="323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hidden="1" x14ac:dyDescent="0.2">
      <c r="A142" s="336"/>
      <c r="B142" s="336"/>
      <c r="C142" s="336"/>
      <c r="D142" s="336"/>
      <c r="E142" s="336"/>
      <c r="F142" s="336"/>
      <c r="G142" s="336"/>
      <c r="H142" s="336"/>
      <c r="I142" s="336"/>
      <c r="J142" s="336"/>
      <c r="K142" s="336"/>
      <c r="L142" s="336"/>
      <c r="M142" s="338"/>
      <c r="N142" s="321" t="s">
        <v>65</v>
      </c>
      <c r="O142" s="322"/>
      <c r="P142" s="322"/>
      <c r="Q142" s="322"/>
      <c r="R142" s="322"/>
      <c r="S142" s="322"/>
      <c r="T142" s="323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hidden="1" customHeight="1" x14ac:dyDescent="0.25">
      <c r="A143" s="364" t="s">
        <v>253</v>
      </c>
      <c r="B143" s="336"/>
      <c r="C143" s="336"/>
      <c r="D143" s="336"/>
      <c r="E143" s="336"/>
      <c r="F143" s="336"/>
      <c r="G143" s="336"/>
      <c r="H143" s="336"/>
      <c r="I143" s="336"/>
      <c r="J143" s="336"/>
      <c r="K143" s="336"/>
      <c r="L143" s="336"/>
      <c r="M143" s="336"/>
      <c r="N143" s="336"/>
      <c r="O143" s="336"/>
      <c r="P143" s="336"/>
      <c r="Q143" s="336"/>
      <c r="R143" s="336"/>
      <c r="S143" s="336"/>
      <c r="T143" s="336"/>
      <c r="U143" s="336"/>
      <c r="V143" s="336"/>
      <c r="W143" s="336"/>
      <c r="X143" s="336"/>
      <c r="Y143" s="310"/>
      <c r="Z143" s="310"/>
    </row>
    <row r="144" spans="1:53" ht="14.25" hidden="1" customHeight="1" x14ac:dyDescent="0.25">
      <c r="A144" s="335" t="s">
        <v>59</v>
      </c>
      <c r="B144" s="336"/>
      <c r="C144" s="336"/>
      <c r="D144" s="336"/>
      <c r="E144" s="336"/>
      <c r="F144" s="336"/>
      <c r="G144" s="336"/>
      <c r="H144" s="336"/>
      <c r="I144" s="336"/>
      <c r="J144" s="336"/>
      <c r="K144" s="336"/>
      <c r="L144" s="336"/>
      <c r="M144" s="336"/>
      <c r="N144" s="336"/>
      <c r="O144" s="336"/>
      <c r="P144" s="336"/>
      <c r="Q144" s="336"/>
      <c r="R144" s="336"/>
      <c r="S144" s="336"/>
      <c r="T144" s="336"/>
      <c r="U144" s="336"/>
      <c r="V144" s="336"/>
      <c r="W144" s="336"/>
      <c r="X144" s="336"/>
      <c r="Y144" s="311"/>
      <c r="Z144" s="311"/>
    </row>
    <row r="145" spans="1:53" ht="16.5" hidden="1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3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526" t="s">
        <v>256</v>
      </c>
      <c r="O145" s="329"/>
      <c r="P145" s="329"/>
      <c r="Q145" s="329"/>
      <c r="R145" s="33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3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3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9"/>
      <c r="P146" s="329"/>
      <c r="Q146" s="329"/>
      <c r="R146" s="33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3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9"/>
      <c r="P147" s="329"/>
      <c r="Q147" s="329"/>
      <c r="R147" s="33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3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9"/>
      <c r="P148" s="329"/>
      <c r="Q148" s="329"/>
      <c r="R148" s="33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3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5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9"/>
      <c r="P149" s="329"/>
      <c r="Q149" s="329"/>
      <c r="R149" s="33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3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9"/>
      <c r="P150" s="329"/>
      <c r="Q150" s="329"/>
      <c r="R150" s="33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3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3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9"/>
      <c r="P151" s="329"/>
      <c r="Q151" s="329"/>
      <c r="R151" s="33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3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9"/>
      <c r="P152" s="329"/>
      <c r="Q152" s="329"/>
      <c r="R152" s="33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3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9"/>
      <c r="P153" s="329"/>
      <c r="Q153" s="329"/>
      <c r="R153" s="33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idden="1" x14ac:dyDescent="0.2">
      <c r="A154" s="337"/>
      <c r="B154" s="336"/>
      <c r="C154" s="336"/>
      <c r="D154" s="336"/>
      <c r="E154" s="336"/>
      <c r="F154" s="336"/>
      <c r="G154" s="336"/>
      <c r="H154" s="336"/>
      <c r="I154" s="336"/>
      <c r="J154" s="336"/>
      <c r="K154" s="336"/>
      <c r="L154" s="336"/>
      <c r="M154" s="338"/>
      <c r="N154" s="321" t="s">
        <v>65</v>
      </c>
      <c r="O154" s="322"/>
      <c r="P154" s="322"/>
      <c r="Q154" s="322"/>
      <c r="R154" s="322"/>
      <c r="S154" s="322"/>
      <c r="T154" s="323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hidden="1" x14ac:dyDescent="0.2">
      <c r="A155" s="336"/>
      <c r="B155" s="336"/>
      <c r="C155" s="336"/>
      <c r="D155" s="336"/>
      <c r="E155" s="336"/>
      <c r="F155" s="336"/>
      <c r="G155" s="336"/>
      <c r="H155" s="336"/>
      <c r="I155" s="336"/>
      <c r="J155" s="336"/>
      <c r="K155" s="336"/>
      <c r="L155" s="336"/>
      <c r="M155" s="338"/>
      <c r="N155" s="321" t="s">
        <v>65</v>
      </c>
      <c r="O155" s="322"/>
      <c r="P155" s="322"/>
      <c r="Q155" s="322"/>
      <c r="R155" s="322"/>
      <c r="S155" s="322"/>
      <c r="T155" s="323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hidden="1" customHeight="1" x14ac:dyDescent="0.25">
      <c r="A156" s="364" t="s">
        <v>274</v>
      </c>
      <c r="B156" s="336"/>
      <c r="C156" s="336"/>
      <c r="D156" s="336"/>
      <c r="E156" s="336"/>
      <c r="F156" s="336"/>
      <c r="G156" s="336"/>
      <c r="H156" s="336"/>
      <c r="I156" s="336"/>
      <c r="J156" s="336"/>
      <c r="K156" s="336"/>
      <c r="L156" s="336"/>
      <c r="M156" s="336"/>
      <c r="N156" s="336"/>
      <c r="O156" s="336"/>
      <c r="P156" s="336"/>
      <c r="Q156" s="336"/>
      <c r="R156" s="336"/>
      <c r="S156" s="336"/>
      <c r="T156" s="336"/>
      <c r="U156" s="336"/>
      <c r="V156" s="336"/>
      <c r="W156" s="336"/>
      <c r="X156" s="336"/>
      <c r="Y156" s="310"/>
      <c r="Z156" s="310"/>
    </row>
    <row r="157" spans="1:53" ht="14.25" hidden="1" customHeight="1" x14ac:dyDescent="0.25">
      <c r="A157" s="335" t="s">
        <v>102</v>
      </c>
      <c r="B157" s="336"/>
      <c r="C157" s="336"/>
      <c r="D157" s="336"/>
      <c r="E157" s="336"/>
      <c r="F157" s="336"/>
      <c r="G157" s="336"/>
      <c r="H157" s="336"/>
      <c r="I157" s="336"/>
      <c r="J157" s="336"/>
      <c r="K157" s="336"/>
      <c r="L157" s="336"/>
      <c r="M157" s="336"/>
      <c r="N157" s="336"/>
      <c r="O157" s="336"/>
      <c r="P157" s="336"/>
      <c r="Q157" s="336"/>
      <c r="R157" s="336"/>
      <c r="S157" s="336"/>
      <c r="T157" s="336"/>
      <c r="U157" s="336"/>
      <c r="V157" s="336"/>
      <c r="W157" s="336"/>
      <c r="X157" s="336"/>
      <c r="Y157" s="311"/>
      <c r="Z157" s="311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3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9"/>
      <c r="P158" s="329"/>
      <c r="Q158" s="329"/>
      <c r="R158" s="33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3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4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9"/>
      <c r="P159" s="329"/>
      <c r="Q159" s="329"/>
      <c r="R159" s="33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7"/>
      <c r="B160" s="336"/>
      <c r="C160" s="336"/>
      <c r="D160" s="336"/>
      <c r="E160" s="336"/>
      <c r="F160" s="336"/>
      <c r="G160" s="336"/>
      <c r="H160" s="336"/>
      <c r="I160" s="336"/>
      <c r="J160" s="336"/>
      <c r="K160" s="336"/>
      <c r="L160" s="336"/>
      <c r="M160" s="338"/>
      <c r="N160" s="321" t="s">
        <v>65</v>
      </c>
      <c r="O160" s="322"/>
      <c r="P160" s="322"/>
      <c r="Q160" s="322"/>
      <c r="R160" s="322"/>
      <c r="S160" s="322"/>
      <c r="T160" s="323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hidden="1" x14ac:dyDescent="0.2">
      <c r="A161" s="336"/>
      <c r="B161" s="336"/>
      <c r="C161" s="336"/>
      <c r="D161" s="336"/>
      <c r="E161" s="336"/>
      <c r="F161" s="336"/>
      <c r="G161" s="336"/>
      <c r="H161" s="336"/>
      <c r="I161" s="336"/>
      <c r="J161" s="336"/>
      <c r="K161" s="336"/>
      <c r="L161" s="336"/>
      <c r="M161" s="338"/>
      <c r="N161" s="321" t="s">
        <v>65</v>
      </c>
      <c r="O161" s="322"/>
      <c r="P161" s="322"/>
      <c r="Q161" s="322"/>
      <c r="R161" s="322"/>
      <c r="S161" s="322"/>
      <c r="T161" s="323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hidden="1" customHeight="1" x14ac:dyDescent="0.25">
      <c r="A162" s="335" t="s">
        <v>94</v>
      </c>
      <c r="B162" s="336"/>
      <c r="C162" s="336"/>
      <c r="D162" s="336"/>
      <c r="E162" s="336"/>
      <c r="F162" s="336"/>
      <c r="G162" s="336"/>
      <c r="H162" s="336"/>
      <c r="I162" s="336"/>
      <c r="J162" s="336"/>
      <c r="K162" s="336"/>
      <c r="L162" s="336"/>
      <c r="M162" s="336"/>
      <c r="N162" s="336"/>
      <c r="O162" s="336"/>
      <c r="P162" s="336"/>
      <c r="Q162" s="336"/>
      <c r="R162" s="336"/>
      <c r="S162" s="336"/>
      <c r="T162" s="336"/>
      <c r="U162" s="336"/>
      <c r="V162" s="336"/>
      <c r="W162" s="336"/>
      <c r="X162" s="336"/>
      <c r="Y162" s="311"/>
      <c r="Z162" s="311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3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527" t="s">
        <v>281</v>
      </c>
      <c r="O163" s="329"/>
      <c r="P163" s="329"/>
      <c r="Q163" s="329"/>
      <c r="R163" s="33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3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9"/>
      <c r="P164" s="329"/>
      <c r="Q164" s="329"/>
      <c r="R164" s="33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7"/>
      <c r="B165" s="336"/>
      <c r="C165" s="336"/>
      <c r="D165" s="336"/>
      <c r="E165" s="336"/>
      <c r="F165" s="336"/>
      <c r="G165" s="336"/>
      <c r="H165" s="336"/>
      <c r="I165" s="336"/>
      <c r="J165" s="336"/>
      <c r="K165" s="336"/>
      <c r="L165" s="336"/>
      <c r="M165" s="338"/>
      <c r="N165" s="321" t="s">
        <v>65</v>
      </c>
      <c r="O165" s="322"/>
      <c r="P165" s="322"/>
      <c r="Q165" s="322"/>
      <c r="R165" s="322"/>
      <c r="S165" s="322"/>
      <c r="T165" s="323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hidden="1" x14ac:dyDescent="0.2">
      <c r="A166" s="336"/>
      <c r="B166" s="336"/>
      <c r="C166" s="336"/>
      <c r="D166" s="336"/>
      <c r="E166" s="336"/>
      <c r="F166" s="336"/>
      <c r="G166" s="336"/>
      <c r="H166" s="336"/>
      <c r="I166" s="336"/>
      <c r="J166" s="336"/>
      <c r="K166" s="336"/>
      <c r="L166" s="336"/>
      <c r="M166" s="338"/>
      <c r="N166" s="321" t="s">
        <v>65</v>
      </c>
      <c r="O166" s="322"/>
      <c r="P166" s="322"/>
      <c r="Q166" s="322"/>
      <c r="R166" s="322"/>
      <c r="S166" s="322"/>
      <c r="T166" s="323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hidden="1" customHeight="1" x14ac:dyDescent="0.25">
      <c r="A167" s="335" t="s">
        <v>59</v>
      </c>
      <c r="B167" s="336"/>
      <c r="C167" s="336"/>
      <c r="D167" s="336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11"/>
      <c r="Z167" s="311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3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9"/>
      <c r="P168" s="329"/>
      <c r="Q168" s="329"/>
      <c r="R168" s="33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3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9"/>
      <c r="P169" s="329"/>
      <c r="Q169" s="329"/>
      <c r="R169" s="33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3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9"/>
      <c r="P170" s="329"/>
      <c r="Q170" s="329"/>
      <c r="R170" s="33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3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9"/>
      <c r="P171" s="329"/>
      <c r="Q171" s="329"/>
      <c r="R171" s="33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37"/>
      <c r="B172" s="336"/>
      <c r="C172" s="336"/>
      <c r="D172" s="336"/>
      <c r="E172" s="336"/>
      <c r="F172" s="336"/>
      <c r="G172" s="336"/>
      <c r="H172" s="336"/>
      <c r="I172" s="336"/>
      <c r="J172" s="336"/>
      <c r="K172" s="336"/>
      <c r="L172" s="336"/>
      <c r="M172" s="338"/>
      <c r="N172" s="321" t="s">
        <v>65</v>
      </c>
      <c r="O172" s="322"/>
      <c r="P172" s="322"/>
      <c r="Q172" s="322"/>
      <c r="R172" s="322"/>
      <c r="S172" s="322"/>
      <c r="T172" s="323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hidden="1" x14ac:dyDescent="0.2">
      <c r="A173" s="336"/>
      <c r="B173" s="336"/>
      <c r="C173" s="336"/>
      <c r="D173" s="336"/>
      <c r="E173" s="336"/>
      <c r="F173" s="336"/>
      <c r="G173" s="336"/>
      <c r="H173" s="336"/>
      <c r="I173" s="336"/>
      <c r="J173" s="336"/>
      <c r="K173" s="336"/>
      <c r="L173" s="336"/>
      <c r="M173" s="338"/>
      <c r="N173" s="321" t="s">
        <v>65</v>
      </c>
      <c r="O173" s="322"/>
      <c r="P173" s="322"/>
      <c r="Q173" s="322"/>
      <c r="R173" s="322"/>
      <c r="S173" s="322"/>
      <c r="T173" s="323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hidden="1" customHeight="1" x14ac:dyDescent="0.25">
      <c r="A174" s="335" t="s">
        <v>67</v>
      </c>
      <c r="B174" s="336"/>
      <c r="C174" s="336"/>
      <c r="D174" s="336"/>
      <c r="E174" s="336"/>
      <c r="F174" s="336"/>
      <c r="G174" s="336"/>
      <c r="H174" s="336"/>
      <c r="I174" s="336"/>
      <c r="J174" s="336"/>
      <c r="K174" s="336"/>
      <c r="L174" s="336"/>
      <c r="M174" s="336"/>
      <c r="N174" s="336"/>
      <c r="O174" s="336"/>
      <c r="P174" s="336"/>
      <c r="Q174" s="336"/>
      <c r="R174" s="336"/>
      <c r="S174" s="336"/>
      <c r="T174" s="336"/>
      <c r="U174" s="336"/>
      <c r="V174" s="336"/>
      <c r="W174" s="336"/>
      <c r="X174" s="336"/>
      <c r="Y174" s="311"/>
      <c r="Z174" s="311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3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9"/>
      <c r="P175" s="329"/>
      <c r="Q175" s="329"/>
      <c r="R175" s="33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3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625" t="s">
        <v>296</v>
      </c>
      <c r="O176" s="329"/>
      <c r="P176" s="329"/>
      <c r="Q176" s="329"/>
      <c r="R176" s="33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3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4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9"/>
      <c r="P177" s="329"/>
      <c r="Q177" s="329"/>
      <c r="R177" s="33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3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641" t="s">
        <v>301</v>
      </c>
      <c r="O178" s="329"/>
      <c r="P178" s="329"/>
      <c r="Q178" s="329"/>
      <c r="R178" s="33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3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9"/>
      <c r="P179" s="329"/>
      <c r="Q179" s="329"/>
      <c r="R179" s="33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3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3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9"/>
      <c r="P180" s="329"/>
      <c r="Q180" s="329"/>
      <c r="R180" s="33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3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637" t="s">
        <v>308</v>
      </c>
      <c r="O181" s="329"/>
      <c r="P181" s="329"/>
      <c r="Q181" s="329"/>
      <c r="R181" s="33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3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343" t="s">
        <v>311</v>
      </c>
      <c r="O182" s="329"/>
      <c r="P182" s="329"/>
      <c r="Q182" s="329"/>
      <c r="R182" s="33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3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4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9"/>
      <c r="P183" s="329"/>
      <c r="Q183" s="329"/>
      <c r="R183" s="33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3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9"/>
      <c r="P184" s="329"/>
      <c r="Q184" s="329"/>
      <c r="R184" s="33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3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3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9"/>
      <c r="P185" s="329"/>
      <c r="Q185" s="329"/>
      <c r="R185" s="33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3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64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9"/>
      <c r="P186" s="329"/>
      <c r="Q186" s="329"/>
      <c r="R186" s="33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3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4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9"/>
      <c r="P187" s="329"/>
      <c r="Q187" s="329"/>
      <c r="R187" s="33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3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9"/>
      <c r="P188" s="329"/>
      <c r="Q188" s="329"/>
      <c r="R188" s="33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3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3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9"/>
      <c r="P189" s="329"/>
      <c r="Q189" s="329"/>
      <c r="R189" s="33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3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9"/>
      <c r="P190" s="329"/>
      <c r="Q190" s="329"/>
      <c r="R190" s="33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3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6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9"/>
      <c r="P191" s="329"/>
      <c r="Q191" s="329"/>
      <c r="R191" s="33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37"/>
      <c r="B192" s="336"/>
      <c r="C192" s="336"/>
      <c r="D192" s="336"/>
      <c r="E192" s="336"/>
      <c r="F192" s="336"/>
      <c r="G192" s="336"/>
      <c r="H192" s="336"/>
      <c r="I192" s="336"/>
      <c r="J192" s="336"/>
      <c r="K192" s="336"/>
      <c r="L192" s="336"/>
      <c r="M192" s="338"/>
      <c r="N192" s="321" t="s">
        <v>65</v>
      </c>
      <c r="O192" s="322"/>
      <c r="P192" s="322"/>
      <c r="Q192" s="322"/>
      <c r="R192" s="322"/>
      <c r="S192" s="322"/>
      <c r="T192" s="323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hidden="1" x14ac:dyDescent="0.2">
      <c r="A193" s="336"/>
      <c r="B193" s="336"/>
      <c r="C193" s="336"/>
      <c r="D193" s="336"/>
      <c r="E193" s="336"/>
      <c r="F193" s="336"/>
      <c r="G193" s="336"/>
      <c r="H193" s="336"/>
      <c r="I193" s="336"/>
      <c r="J193" s="336"/>
      <c r="K193" s="336"/>
      <c r="L193" s="336"/>
      <c r="M193" s="338"/>
      <c r="N193" s="321" t="s">
        <v>65</v>
      </c>
      <c r="O193" s="322"/>
      <c r="P193" s="322"/>
      <c r="Q193" s="322"/>
      <c r="R193" s="322"/>
      <c r="S193" s="322"/>
      <c r="T193" s="323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hidden="1" customHeight="1" x14ac:dyDescent="0.25">
      <c r="A194" s="335" t="s">
        <v>224</v>
      </c>
      <c r="B194" s="336"/>
      <c r="C194" s="336"/>
      <c r="D194" s="336"/>
      <c r="E194" s="336"/>
      <c r="F194" s="336"/>
      <c r="G194" s="336"/>
      <c r="H194" s="336"/>
      <c r="I194" s="336"/>
      <c r="J194" s="336"/>
      <c r="K194" s="336"/>
      <c r="L194" s="336"/>
      <c r="M194" s="336"/>
      <c r="N194" s="336"/>
      <c r="O194" s="336"/>
      <c r="P194" s="336"/>
      <c r="Q194" s="336"/>
      <c r="R194" s="336"/>
      <c r="S194" s="336"/>
      <c r="T194" s="336"/>
      <c r="U194" s="336"/>
      <c r="V194" s="336"/>
      <c r="W194" s="336"/>
      <c r="X194" s="336"/>
      <c r="Y194" s="311"/>
      <c r="Z194" s="311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3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601" t="s">
        <v>332</v>
      </c>
      <c r="O195" s="329"/>
      <c r="P195" s="329"/>
      <c r="Q195" s="329"/>
      <c r="R195" s="33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3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402" t="s">
        <v>335</v>
      </c>
      <c r="O196" s="329"/>
      <c r="P196" s="329"/>
      <c r="Q196" s="329"/>
      <c r="R196" s="33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3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59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9"/>
      <c r="P197" s="329"/>
      <c r="Q197" s="329"/>
      <c r="R197" s="33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3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9"/>
      <c r="P198" s="329"/>
      <c r="Q198" s="329"/>
      <c r="R198" s="33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7"/>
      <c r="B199" s="336"/>
      <c r="C199" s="336"/>
      <c r="D199" s="336"/>
      <c r="E199" s="336"/>
      <c r="F199" s="336"/>
      <c r="G199" s="336"/>
      <c r="H199" s="336"/>
      <c r="I199" s="336"/>
      <c r="J199" s="336"/>
      <c r="K199" s="336"/>
      <c r="L199" s="336"/>
      <c r="M199" s="338"/>
      <c r="N199" s="321" t="s">
        <v>65</v>
      </c>
      <c r="O199" s="322"/>
      <c r="P199" s="322"/>
      <c r="Q199" s="322"/>
      <c r="R199" s="322"/>
      <c r="S199" s="322"/>
      <c r="T199" s="323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hidden="1" x14ac:dyDescent="0.2">
      <c r="A200" s="336"/>
      <c r="B200" s="336"/>
      <c r="C200" s="336"/>
      <c r="D200" s="336"/>
      <c r="E200" s="336"/>
      <c r="F200" s="336"/>
      <c r="G200" s="336"/>
      <c r="H200" s="336"/>
      <c r="I200" s="336"/>
      <c r="J200" s="336"/>
      <c r="K200" s="336"/>
      <c r="L200" s="336"/>
      <c r="M200" s="338"/>
      <c r="N200" s="321" t="s">
        <v>65</v>
      </c>
      <c r="O200" s="322"/>
      <c r="P200" s="322"/>
      <c r="Q200" s="322"/>
      <c r="R200" s="322"/>
      <c r="S200" s="322"/>
      <c r="T200" s="323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hidden="1" customHeight="1" x14ac:dyDescent="0.25">
      <c r="A201" s="364" t="s">
        <v>340</v>
      </c>
      <c r="B201" s="336"/>
      <c r="C201" s="336"/>
      <c r="D201" s="336"/>
      <c r="E201" s="336"/>
      <c r="F201" s="336"/>
      <c r="G201" s="336"/>
      <c r="H201" s="336"/>
      <c r="I201" s="336"/>
      <c r="J201" s="336"/>
      <c r="K201" s="336"/>
      <c r="L201" s="336"/>
      <c r="M201" s="336"/>
      <c r="N201" s="336"/>
      <c r="O201" s="336"/>
      <c r="P201" s="336"/>
      <c r="Q201" s="336"/>
      <c r="R201" s="336"/>
      <c r="S201" s="336"/>
      <c r="T201" s="336"/>
      <c r="U201" s="336"/>
      <c r="V201" s="336"/>
      <c r="W201" s="336"/>
      <c r="X201" s="336"/>
      <c r="Y201" s="310"/>
      <c r="Z201" s="310"/>
    </row>
    <row r="202" spans="1:53" ht="14.25" hidden="1" customHeight="1" x14ac:dyDescent="0.25">
      <c r="A202" s="335" t="s">
        <v>59</v>
      </c>
      <c r="B202" s="336"/>
      <c r="C202" s="336"/>
      <c r="D202" s="336"/>
      <c r="E202" s="336"/>
      <c r="F202" s="336"/>
      <c r="G202" s="336"/>
      <c r="H202" s="336"/>
      <c r="I202" s="336"/>
      <c r="J202" s="336"/>
      <c r="K202" s="336"/>
      <c r="L202" s="336"/>
      <c r="M202" s="336"/>
      <c r="N202" s="336"/>
      <c r="O202" s="336"/>
      <c r="P202" s="336"/>
      <c r="Q202" s="336"/>
      <c r="R202" s="336"/>
      <c r="S202" s="336"/>
      <c r="T202" s="336"/>
      <c r="U202" s="336"/>
      <c r="V202" s="336"/>
      <c r="W202" s="336"/>
      <c r="X202" s="336"/>
      <c r="Y202" s="311"/>
      <c r="Z202" s="311"/>
    </row>
    <row r="203" spans="1:53" ht="27" hidden="1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3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42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9"/>
      <c r="P203" s="329"/>
      <c r="Q203" s="329"/>
      <c r="R203" s="33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37"/>
      <c r="B204" s="336"/>
      <c r="C204" s="336"/>
      <c r="D204" s="336"/>
      <c r="E204" s="336"/>
      <c r="F204" s="336"/>
      <c r="G204" s="336"/>
      <c r="H204" s="336"/>
      <c r="I204" s="336"/>
      <c r="J204" s="336"/>
      <c r="K204" s="336"/>
      <c r="L204" s="336"/>
      <c r="M204" s="338"/>
      <c r="N204" s="321" t="s">
        <v>65</v>
      </c>
      <c r="O204" s="322"/>
      <c r="P204" s="322"/>
      <c r="Q204" s="322"/>
      <c r="R204" s="322"/>
      <c r="S204" s="322"/>
      <c r="T204" s="323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hidden="1" x14ac:dyDescent="0.2">
      <c r="A205" s="336"/>
      <c r="B205" s="336"/>
      <c r="C205" s="336"/>
      <c r="D205" s="336"/>
      <c r="E205" s="336"/>
      <c r="F205" s="336"/>
      <c r="G205" s="336"/>
      <c r="H205" s="336"/>
      <c r="I205" s="336"/>
      <c r="J205" s="336"/>
      <c r="K205" s="336"/>
      <c r="L205" s="336"/>
      <c r="M205" s="338"/>
      <c r="N205" s="321" t="s">
        <v>65</v>
      </c>
      <c r="O205" s="322"/>
      <c r="P205" s="322"/>
      <c r="Q205" s="322"/>
      <c r="R205" s="322"/>
      <c r="S205" s="322"/>
      <c r="T205" s="323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hidden="1" customHeight="1" x14ac:dyDescent="0.25">
      <c r="A206" s="364" t="s">
        <v>343</v>
      </c>
      <c r="B206" s="336"/>
      <c r="C206" s="336"/>
      <c r="D206" s="336"/>
      <c r="E206" s="336"/>
      <c r="F206" s="336"/>
      <c r="G206" s="336"/>
      <c r="H206" s="336"/>
      <c r="I206" s="336"/>
      <c r="J206" s="336"/>
      <c r="K206" s="336"/>
      <c r="L206" s="336"/>
      <c r="M206" s="336"/>
      <c r="N206" s="336"/>
      <c r="O206" s="336"/>
      <c r="P206" s="336"/>
      <c r="Q206" s="336"/>
      <c r="R206" s="336"/>
      <c r="S206" s="336"/>
      <c r="T206" s="336"/>
      <c r="U206" s="336"/>
      <c r="V206" s="336"/>
      <c r="W206" s="336"/>
      <c r="X206" s="336"/>
      <c r="Y206" s="310"/>
      <c r="Z206" s="310"/>
    </row>
    <row r="207" spans="1:53" ht="14.25" hidden="1" customHeight="1" x14ac:dyDescent="0.25">
      <c r="A207" s="335" t="s">
        <v>102</v>
      </c>
      <c r="B207" s="336"/>
      <c r="C207" s="336"/>
      <c r="D207" s="336"/>
      <c r="E207" s="336"/>
      <c r="F207" s="336"/>
      <c r="G207" s="336"/>
      <c r="H207" s="336"/>
      <c r="I207" s="336"/>
      <c r="J207" s="336"/>
      <c r="K207" s="336"/>
      <c r="L207" s="336"/>
      <c r="M207" s="336"/>
      <c r="N207" s="336"/>
      <c r="O207" s="336"/>
      <c r="P207" s="336"/>
      <c r="Q207" s="336"/>
      <c r="R207" s="336"/>
      <c r="S207" s="336"/>
      <c r="T207" s="336"/>
      <c r="U207" s="336"/>
      <c r="V207" s="336"/>
      <c r="W207" s="336"/>
      <c r="X207" s="336"/>
      <c r="Y207" s="311"/>
      <c r="Z207" s="311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3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41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9"/>
      <c r="P208" s="329"/>
      <c r="Q208" s="329"/>
      <c r="R208" s="33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3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3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9"/>
      <c r="P209" s="329"/>
      <c r="Q209" s="329"/>
      <c r="R209" s="330"/>
      <c r="S209" s="34"/>
      <c r="T209" s="34"/>
      <c r="U209" s="35" t="s">
        <v>64</v>
      </c>
      <c r="V209" s="315">
        <v>100</v>
      </c>
      <c r="W209" s="316">
        <f t="shared" si="10"/>
        <v>108</v>
      </c>
      <c r="X209" s="36">
        <f>IFERROR(IF(W209=0,"",ROUNDUP(W209/H209,0)*0.02039),"")</f>
        <v>0.20389999999999997</v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3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9"/>
      <c r="P210" s="329"/>
      <c r="Q210" s="329"/>
      <c r="R210" s="33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3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4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9"/>
      <c r="P211" s="329"/>
      <c r="Q211" s="329"/>
      <c r="R211" s="33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3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9"/>
      <c r="P212" s="329"/>
      <c r="Q212" s="329"/>
      <c r="R212" s="33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3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9"/>
      <c r="P213" s="329"/>
      <c r="Q213" s="329"/>
      <c r="R213" s="330"/>
      <c r="S213" s="34"/>
      <c r="T213" s="34"/>
      <c r="U213" s="35" t="s">
        <v>64</v>
      </c>
      <c r="V213" s="315">
        <v>50</v>
      </c>
      <c r="W213" s="316">
        <f t="shared" si="10"/>
        <v>54</v>
      </c>
      <c r="X213" s="36">
        <f>IFERROR(IF(W213=0,"",ROUNDUP(W213/H213,0)*0.02175),"")</f>
        <v>0.10874999999999999</v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3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4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9"/>
      <c r="P214" s="329"/>
      <c r="Q214" s="329"/>
      <c r="R214" s="33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3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48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9"/>
      <c r="P215" s="329"/>
      <c r="Q215" s="329"/>
      <c r="R215" s="33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3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9"/>
      <c r="P216" s="329"/>
      <c r="Q216" s="329"/>
      <c r="R216" s="330"/>
      <c r="S216" s="34"/>
      <c r="T216" s="34"/>
      <c r="U216" s="35" t="s">
        <v>64</v>
      </c>
      <c r="V216" s="315">
        <v>25</v>
      </c>
      <c r="W216" s="316">
        <f t="shared" si="10"/>
        <v>25</v>
      </c>
      <c r="X216" s="36">
        <f t="shared" ref="X216:X222" si="11">IFERROR(IF(W216=0,"",ROUNDUP(W216/H216,0)*0.00937),"")</f>
        <v>4.6850000000000003E-2</v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3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3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9"/>
      <c r="P217" s="329"/>
      <c r="Q217" s="329"/>
      <c r="R217" s="33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3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5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9"/>
      <c r="P218" s="329"/>
      <c r="Q218" s="329"/>
      <c r="R218" s="330"/>
      <c r="S218" s="34"/>
      <c r="T218" s="34"/>
      <c r="U218" s="35" t="s">
        <v>64</v>
      </c>
      <c r="V218" s="315">
        <v>25</v>
      </c>
      <c r="W218" s="316">
        <f t="shared" si="10"/>
        <v>25</v>
      </c>
      <c r="X218" s="36">
        <f t="shared" si="11"/>
        <v>4.6850000000000003E-2</v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3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9"/>
      <c r="P219" s="329"/>
      <c r="Q219" s="329"/>
      <c r="R219" s="33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3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9"/>
      <c r="P220" s="329"/>
      <c r="Q220" s="329"/>
      <c r="R220" s="33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3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5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9"/>
      <c r="P221" s="329"/>
      <c r="Q221" s="329"/>
      <c r="R221" s="33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3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5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9"/>
      <c r="P222" s="329"/>
      <c r="Q222" s="329"/>
      <c r="R222" s="33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37"/>
      <c r="B223" s="336"/>
      <c r="C223" s="336"/>
      <c r="D223" s="336"/>
      <c r="E223" s="336"/>
      <c r="F223" s="336"/>
      <c r="G223" s="336"/>
      <c r="H223" s="336"/>
      <c r="I223" s="336"/>
      <c r="J223" s="336"/>
      <c r="K223" s="336"/>
      <c r="L223" s="336"/>
      <c r="M223" s="338"/>
      <c r="N223" s="321" t="s">
        <v>65</v>
      </c>
      <c r="O223" s="322"/>
      <c r="P223" s="322"/>
      <c r="Q223" s="322"/>
      <c r="R223" s="322"/>
      <c r="S223" s="322"/>
      <c r="T223" s="323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23.888888888888889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25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0.40634999999999999</v>
      </c>
      <c r="Y223" s="318"/>
      <c r="Z223" s="318"/>
    </row>
    <row r="224" spans="1:53" x14ac:dyDescent="0.2">
      <c r="A224" s="336"/>
      <c r="B224" s="336"/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8"/>
      <c r="N224" s="321" t="s">
        <v>65</v>
      </c>
      <c r="O224" s="322"/>
      <c r="P224" s="322"/>
      <c r="Q224" s="322"/>
      <c r="R224" s="322"/>
      <c r="S224" s="322"/>
      <c r="T224" s="323"/>
      <c r="U224" s="37" t="s">
        <v>64</v>
      </c>
      <c r="V224" s="317">
        <f>IFERROR(SUM(V208:V222),"0")</f>
        <v>200</v>
      </c>
      <c r="W224" s="317">
        <f>IFERROR(SUM(W208:W222),"0")</f>
        <v>212</v>
      </c>
      <c r="X224" s="37"/>
      <c r="Y224" s="318"/>
      <c r="Z224" s="318"/>
    </row>
    <row r="225" spans="1:53" ht="14.25" hidden="1" customHeight="1" x14ac:dyDescent="0.25">
      <c r="A225" s="335" t="s">
        <v>94</v>
      </c>
      <c r="B225" s="336"/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6"/>
      <c r="S225" s="336"/>
      <c r="T225" s="336"/>
      <c r="U225" s="336"/>
      <c r="V225" s="336"/>
      <c r="W225" s="336"/>
      <c r="X225" s="336"/>
      <c r="Y225" s="311"/>
      <c r="Z225" s="311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3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5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9"/>
      <c r="P226" s="329"/>
      <c r="Q226" s="329"/>
      <c r="R226" s="33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7"/>
      <c r="B227" s="336"/>
      <c r="C227" s="336"/>
      <c r="D227" s="336"/>
      <c r="E227" s="336"/>
      <c r="F227" s="336"/>
      <c r="G227" s="336"/>
      <c r="H227" s="336"/>
      <c r="I227" s="336"/>
      <c r="J227" s="336"/>
      <c r="K227" s="336"/>
      <c r="L227" s="336"/>
      <c r="M227" s="338"/>
      <c r="N227" s="321" t="s">
        <v>65</v>
      </c>
      <c r="O227" s="322"/>
      <c r="P227" s="322"/>
      <c r="Q227" s="322"/>
      <c r="R227" s="322"/>
      <c r="S227" s="322"/>
      <c r="T227" s="323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6"/>
      <c r="B228" s="336"/>
      <c r="C228" s="336"/>
      <c r="D228" s="336"/>
      <c r="E228" s="336"/>
      <c r="F228" s="336"/>
      <c r="G228" s="336"/>
      <c r="H228" s="336"/>
      <c r="I228" s="336"/>
      <c r="J228" s="336"/>
      <c r="K228" s="336"/>
      <c r="L228" s="336"/>
      <c r="M228" s="338"/>
      <c r="N228" s="321" t="s">
        <v>65</v>
      </c>
      <c r="O228" s="322"/>
      <c r="P228" s="322"/>
      <c r="Q228" s="322"/>
      <c r="R228" s="322"/>
      <c r="S228" s="322"/>
      <c r="T228" s="323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5" t="s">
        <v>59</v>
      </c>
      <c r="B229" s="336"/>
      <c r="C229" s="336"/>
      <c r="D229" s="336"/>
      <c r="E229" s="336"/>
      <c r="F229" s="336"/>
      <c r="G229" s="336"/>
      <c r="H229" s="336"/>
      <c r="I229" s="336"/>
      <c r="J229" s="336"/>
      <c r="K229" s="336"/>
      <c r="L229" s="336"/>
      <c r="M229" s="336"/>
      <c r="N229" s="336"/>
      <c r="O229" s="336"/>
      <c r="P229" s="336"/>
      <c r="Q229" s="336"/>
      <c r="R229" s="336"/>
      <c r="S229" s="336"/>
      <c r="T229" s="336"/>
      <c r="U229" s="336"/>
      <c r="V229" s="336"/>
      <c r="W229" s="336"/>
      <c r="X229" s="336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3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9"/>
      <c r="P230" s="329"/>
      <c r="Q230" s="329"/>
      <c r="R230" s="330"/>
      <c r="S230" s="34"/>
      <c r="T230" s="34"/>
      <c r="U230" s="35" t="s">
        <v>64</v>
      </c>
      <c r="V230" s="315">
        <v>100</v>
      </c>
      <c r="W230" s="316">
        <f>IFERROR(IF(V230="",0,CEILING((V230/$H230),1)*$H230),"")</f>
        <v>100.80000000000001</v>
      </c>
      <c r="X230" s="36">
        <f>IFERROR(IF(W230=0,"",ROUNDUP(W230/H230,0)*0.00753),"")</f>
        <v>0.18071999999999999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3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5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9"/>
      <c r="P231" s="329"/>
      <c r="Q231" s="329"/>
      <c r="R231" s="330"/>
      <c r="S231" s="34"/>
      <c r="T231" s="34"/>
      <c r="U231" s="35" t="s">
        <v>64</v>
      </c>
      <c r="V231" s="315">
        <v>70</v>
      </c>
      <c r="W231" s="316">
        <f>IFERROR(IF(V231="",0,CEILING((V231/$H231),1)*$H231),"")</f>
        <v>71.400000000000006</v>
      </c>
      <c r="X231" s="36">
        <f>IFERROR(IF(W231=0,"",ROUNDUP(W231/H231,0)*0.00753),"")</f>
        <v>0.12801000000000001</v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3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9"/>
      <c r="P232" s="329"/>
      <c r="Q232" s="329"/>
      <c r="R232" s="33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37"/>
      <c r="B233" s="336"/>
      <c r="C233" s="336"/>
      <c r="D233" s="336"/>
      <c r="E233" s="336"/>
      <c r="F233" s="336"/>
      <c r="G233" s="336"/>
      <c r="H233" s="336"/>
      <c r="I233" s="336"/>
      <c r="J233" s="336"/>
      <c r="K233" s="336"/>
      <c r="L233" s="336"/>
      <c r="M233" s="338"/>
      <c r="N233" s="321" t="s">
        <v>65</v>
      </c>
      <c r="O233" s="322"/>
      <c r="P233" s="322"/>
      <c r="Q233" s="322"/>
      <c r="R233" s="322"/>
      <c r="S233" s="322"/>
      <c r="T233" s="323"/>
      <c r="U233" s="37" t="s">
        <v>66</v>
      </c>
      <c r="V233" s="317">
        <f>IFERROR(V230/H230,"0")+IFERROR(V231/H231,"0")+IFERROR(V232/H232,"0")</f>
        <v>40.476190476190474</v>
      </c>
      <c r="W233" s="317">
        <f>IFERROR(W230/H230,"0")+IFERROR(W231/H231,"0")+IFERROR(W232/H232,"0")</f>
        <v>41</v>
      </c>
      <c r="X233" s="317">
        <f>IFERROR(IF(X230="",0,X230),"0")+IFERROR(IF(X231="",0,X231),"0")+IFERROR(IF(X232="",0,X232),"0")</f>
        <v>0.30873</v>
      </c>
      <c r="Y233" s="318"/>
      <c r="Z233" s="318"/>
    </row>
    <row r="234" spans="1:53" x14ac:dyDescent="0.2">
      <c r="A234" s="336"/>
      <c r="B234" s="336"/>
      <c r="C234" s="336"/>
      <c r="D234" s="336"/>
      <c r="E234" s="336"/>
      <c r="F234" s="336"/>
      <c r="G234" s="336"/>
      <c r="H234" s="336"/>
      <c r="I234" s="336"/>
      <c r="J234" s="336"/>
      <c r="K234" s="336"/>
      <c r="L234" s="336"/>
      <c r="M234" s="338"/>
      <c r="N234" s="321" t="s">
        <v>65</v>
      </c>
      <c r="O234" s="322"/>
      <c r="P234" s="322"/>
      <c r="Q234" s="322"/>
      <c r="R234" s="322"/>
      <c r="S234" s="322"/>
      <c r="T234" s="323"/>
      <c r="U234" s="37" t="s">
        <v>64</v>
      </c>
      <c r="V234" s="317">
        <f>IFERROR(SUM(V230:V232),"0")</f>
        <v>170</v>
      </c>
      <c r="W234" s="317">
        <f>IFERROR(SUM(W230:W232),"0")</f>
        <v>172.20000000000002</v>
      </c>
      <c r="X234" s="37"/>
      <c r="Y234" s="318"/>
      <c r="Z234" s="318"/>
    </row>
    <row r="235" spans="1:53" ht="14.25" hidden="1" customHeight="1" x14ac:dyDescent="0.25">
      <c r="A235" s="335" t="s">
        <v>67</v>
      </c>
      <c r="B235" s="336"/>
      <c r="C235" s="336"/>
      <c r="D235" s="336"/>
      <c r="E235" s="336"/>
      <c r="F235" s="336"/>
      <c r="G235" s="336"/>
      <c r="H235" s="336"/>
      <c r="I235" s="336"/>
      <c r="J235" s="336"/>
      <c r="K235" s="336"/>
      <c r="L235" s="336"/>
      <c r="M235" s="336"/>
      <c r="N235" s="336"/>
      <c r="O235" s="336"/>
      <c r="P235" s="336"/>
      <c r="Q235" s="336"/>
      <c r="R235" s="336"/>
      <c r="S235" s="336"/>
      <c r="T235" s="336"/>
      <c r="U235" s="336"/>
      <c r="V235" s="336"/>
      <c r="W235" s="336"/>
      <c r="X235" s="336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3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9"/>
      <c r="P236" s="329"/>
      <c r="Q236" s="329"/>
      <c r="R236" s="330"/>
      <c r="S236" s="34"/>
      <c r="T236" s="34"/>
      <c r="U236" s="35" t="s">
        <v>64</v>
      </c>
      <c r="V236" s="315">
        <v>1800</v>
      </c>
      <c r="W236" s="316">
        <f t="shared" ref="W236:W244" si="12">IFERROR(IF(V236="",0,CEILING((V236/$H236),1)*$H236),"")</f>
        <v>1806.3</v>
      </c>
      <c r="X236" s="36">
        <f>IFERROR(IF(W236=0,"",ROUNDUP(W236/H236,0)*0.02175),"")</f>
        <v>4.85025</v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3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9"/>
      <c r="P237" s="329"/>
      <c r="Q237" s="329"/>
      <c r="R237" s="33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3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9"/>
      <c r="P238" s="329"/>
      <c r="Q238" s="329"/>
      <c r="R238" s="33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3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366" t="s">
        <v>388</v>
      </c>
      <c r="O239" s="329"/>
      <c r="P239" s="329"/>
      <c r="Q239" s="329"/>
      <c r="R239" s="33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3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486" t="s">
        <v>391</v>
      </c>
      <c r="O240" s="329"/>
      <c r="P240" s="329"/>
      <c r="Q240" s="329"/>
      <c r="R240" s="33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3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5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9"/>
      <c r="P241" s="329"/>
      <c r="Q241" s="329"/>
      <c r="R241" s="33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3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9"/>
      <c r="P242" s="329"/>
      <c r="Q242" s="329"/>
      <c r="R242" s="33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3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9"/>
      <c r="P243" s="329"/>
      <c r="Q243" s="329"/>
      <c r="R243" s="33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3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9"/>
      <c r="P244" s="329"/>
      <c r="Q244" s="329"/>
      <c r="R244" s="33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6"/>
      <c r="C245" s="336"/>
      <c r="D245" s="336"/>
      <c r="E245" s="336"/>
      <c r="F245" s="336"/>
      <c r="G245" s="336"/>
      <c r="H245" s="336"/>
      <c r="I245" s="336"/>
      <c r="J245" s="336"/>
      <c r="K245" s="336"/>
      <c r="L245" s="336"/>
      <c r="M245" s="338"/>
      <c r="N245" s="321" t="s">
        <v>65</v>
      </c>
      <c r="O245" s="322"/>
      <c r="P245" s="322"/>
      <c r="Q245" s="322"/>
      <c r="R245" s="322"/>
      <c r="S245" s="322"/>
      <c r="T245" s="323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222.22222222222223</v>
      </c>
      <c r="W245" s="317">
        <f>IFERROR(W236/H236,"0")+IFERROR(W237/H237,"0")+IFERROR(W238/H238,"0")+IFERROR(W239/H239,"0")+IFERROR(W240/H240,"0")+IFERROR(W241/H241,"0")+IFERROR(W242/H242,"0")+IFERROR(W243/H243,"0")+IFERROR(W244/H244,"0")</f>
        <v>223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4.85025</v>
      </c>
      <c r="Y245" s="318"/>
      <c r="Z245" s="318"/>
    </row>
    <row r="246" spans="1:53" x14ac:dyDescent="0.2">
      <c r="A246" s="336"/>
      <c r="B246" s="336"/>
      <c r="C246" s="336"/>
      <c r="D246" s="336"/>
      <c r="E246" s="336"/>
      <c r="F246" s="336"/>
      <c r="G246" s="336"/>
      <c r="H246" s="336"/>
      <c r="I246" s="336"/>
      <c r="J246" s="336"/>
      <c r="K246" s="336"/>
      <c r="L246" s="336"/>
      <c r="M246" s="338"/>
      <c r="N246" s="321" t="s">
        <v>65</v>
      </c>
      <c r="O246" s="322"/>
      <c r="P246" s="322"/>
      <c r="Q246" s="322"/>
      <c r="R246" s="322"/>
      <c r="S246" s="322"/>
      <c r="T246" s="323"/>
      <c r="U246" s="37" t="s">
        <v>64</v>
      </c>
      <c r="V246" s="317">
        <f>IFERROR(SUM(V236:V244),"0")</f>
        <v>1800</v>
      </c>
      <c r="W246" s="317">
        <f>IFERROR(SUM(W236:W244),"0")</f>
        <v>1806.3</v>
      </c>
      <c r="X246" s="37"/>
      <c r="Y246" s="318"/>
      <c r="Z246" s="318"/>
    </row>
    <row r="247" spans="1:53" ht="14.25" hidden="1" customHeight="1" x14ac:dyDescent="0.25">
      <c r="A247" s="335" t="s">
        <v>224</v>
      </c>
      <c r="B247" s="336"/>
      <c r="C247" s="336"/>
      <c r="D247" s="336"/>
      <c r="E247" s="336"/>
      <c r="F247" s="336"/>
      <c r="G247" s="336"/>
      <c r="H247" s="336"/>
      <c r="I247" s="336"/>
      <c r="J247" s="336"/>
      <c r="K247" s="336"/>
      <c r="L247" s="336"/>
      <c r="M247" s="336"/>
      <c r="N247" s="336"/>
      <c r="O247" s="336"/>
      <c r="P247" s="336"/>
      <c r="Q247" s="336"/>
      <c r="R247" s="336"/>
      <c r="S247" s="336"/>
      <c r="T247" s="336"/>
      <c r="U247" s="336"/>
      <c r="V247" s="336"/>
      <c r="W247" s="336"/>
      <c r="X247" s="336"/>
      <c r="Y247" s="311"/>
      <c r="Z247" s="311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3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9"/>
      <c r="P248" s="329"/>
      <c r="Q248" s="329"/>
      <c r="R248" s="33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3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3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9"/>
      <c r="P249" s="329"/>
      <c r="Q249" s="329"/>
      <c r="R249" s="330"/>
      <c r="S249" s="34"/>
      <c r="T249" s="34"/>
      <c r="U249" s="35" t="s">
        <v>64</v>
      </c>
      <c r="V249" s="315">
        <v>50</v>
      </c>
      <c r="W249" s="316">
        <f>IFERROR(IF(V249="",0,CEILING((V249/$H249),1)*$H249),"")</f>
        <v>54.6</v>
      </c>
      <c r="X249" s="36">
        <f>IFERROR(IF(W249=0,"",ROUNDUP(W249/H249,0)*0.02175),"")</f>
        <v>0.15225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3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41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9"/>
      <c r="P250" s="329"/>
      <c r="Q250" s="329"/>
      <c r="R250" s="33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7"/>
      <c r="B251" s="336"/>
      <c r="C251" s="336"/>
      <c r="D251" s="336"/>
      <c r="E251" s="336"/>
      <c r="F251" s="336"/>
      <c r="G251" s="336"/>
      <c r="H251" s="336"/>
      <c r="I251" s="336"/>
      <c r="J251" s="336"/>
      <c r="K251" s="336"/>
      <c r="L251" s="336"/>
      <c r="M251" s="338"/>
      <c r="N251" s="321" t="s">
        <v>65</v>
      </c>
      <c r="O251" s="322"/>
      <c r="P251" s="322"/>
      <c r="Q251" s="322"/>
      <c r="R251" s="322"/>
      <c r="S251" s="322"/>
      <c r="T251" s="323"/>
      <c r="U251" s="37" t="s">
        <v>66</v>
      </c>
      <c r="V251" s="317">
        <f>IFERROR(V248/H248,"0")+IFERROR(V249/H249,"0")+IFERROR(V250/H250,"0")</f>
        <v>6.4102564102564106</v>
      </c>
      <c r="W251" s="317">
        <f>IFERROR(W248/H248,"0")+IFERROR(W249/H249,"0")+IFERROR(W250/H250,"0")</f>
        <v>7</v>
      </c>
      <c r="X251" s="317">
        <f>IFERROR(IF(X248="",0,X248),"0")+IFERROR(IF(X249="",0,X249),"0")+IFERROR(IF(X250="",0,X250),"0")</f>
        <v>0.15225</v>
      </c>
      <c r="Y251" s="318"/>
      <c r="Z251" s="318"/>
    </row>
    <row r="252" spans="1:53" x14ac:dyDescent="0.2">
      <c r="A252" s="336"/>
      <c r="B252" s="336"/>
      <c r="C252" s="336"/>
      <c r="D252" s="336"/>
      <c r="E252" s="336"/>
      <c r="F252" s="336"/>
      <c r="G252" s="336"/>
      <c r="H252" s="336"/>
      <c r="I252" s="336"/>
      <c r="J252" s="336"/>
      <c r="K252" s="336"/>
      <c r="L252" s="336"/>
      <c r="M252" s="338"/>
      <c r="N252" s="321" t="s">
        <v>65</v>
      </c>
      <c r="O252" s="322"/>
      <c r="P252" s="322"/>
      <c r="Q252" s="322"/>
      <c r="R252" s="322"/>
      <c r="S252" s="322"/>
      <c r="T252" s="323"/>
      <c r="U252" s="37" t="s">
        <v>64</v>
      </c>
      <c r="V252" s="317">
        <f>IFERROR(SUM(V248:V250),"0")</f>
        <v>50</v>
      </c>
      <c r="W252" s="317">
        <f>IFERROR(SUM(W248:W250),"0")</f>
        <v>54.6</v>
      </c>
      <c r="X252" s="37"/>
      <c r="Y252" s="318"/>
      <c r="Z252" s="318"/>
    </row>
    <row r="253" spans="1:53" ht="14.25" hidden="1" customHeight="1" x14ac:dyDescent="0.25">
      <c r="A253" s="335" t="s">
        <v>80</v>
      </c>
      <c r="B253" s="336"/>
      <c r="C253" s="336"/>
      <c r="D253" s="336"/>
      <c r="E253" s="336"/>
      <c r="F253" s="336"/>
      <c r="G253" s="336"/>
      <c r="H253" s="336"/>
      <c r="I253" s="336"/>
      <c r="J253" s="336"/>
      <c r="K253" s="336"/>
      <c r="L253" s="336"/>
      <c r="M253" s="336"/>
      <c r="N253" s="336"/>
      <c r="O253" s="336"/>
      <c r="P253" s="336"/>
      <c r="Q253" s="336"/>
      <c r="R253" s="336"/>
      <c r="S253" s="336"/>
      <c r="T253" s="336"/>
      <c r="U253" s="336"/>
      <c r="V253" s="336"/>
      <c r="W253" s="336"/>
      <c r="X253" s="336"/>
      <c r="Y253" s="311"/>
      <c r="Z253" s="311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3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465" t="s">
        <v>408</v>
      </c>
      <c r="O254" s="329"/>
      <c r="P254" s="329"/>
      <c r="Q254" s="329"/>
      <c r="R254" s="33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3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564" t="s">
        <v>411</v>
      </c>
      <c r="O255" s="329"/>
      <c r="P255" s="329"/>
      <c r="Q255" s="329"/>
      <c r="R255" s="33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3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4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9"/>
      <c r="P256" s="329"/>
      <c r="Q256" s="329"/>
      <c r="R256" s="33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37"/>
      <c r="B257" s="336"/>
      <c r="C257" s="336"/>
      <c r="D257" s="336"/>
      <c r="E257" s="336"/>
      <c r="F257" s="336"/>
      <c r="G257" s="336"/>
      <c r="H257" s="336"/>
      <c r="I257" s="336"/>
      <c r="J257" s="336"/>
      <c r="K257" s="336"/>
      <c r="L257" s="336"/>
      <c r="M257" s="338"/>
      <c r="N257" s="321" t="s">
        <v>65</v>
      </c>
      <c r="O257" s="322"/>
      <c r="P257" s="322"/>
      <c r="Q257" s="322"/>
      <c r="R257" s="322"/>
      <c r="S257" s="322"/>
      <c r="T257" s="323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hidden="1" x14ac:dyDescent="0.2">
      <c r="A258" s="336"/>
      <c r="B258" s="336"/>
      <c r="C258" s="336"/>
      <c r="D258" s="336"/>
      <c r="E258" s="336"/>
      <c r="F258" s="336"/>
      <c r="G258" s="336"/>
      <c r="H258" s="336"/>
      <c r="I258" s="336"/>
      <c r="J258" s="336"/>
      <c r="K258" s="336"/>
      <c r="L258" s="336"/>
      <c r="M258" s="338"/>
      <c r="N258" s="321" t="s">
        <v>65</v>
      </c>
      <c r="O258" s="322"/>
      <c r="P258" s="322"/>
      <c r="Q258" s="322"/>
      <c r="R258" s="322"/>
      <c r="S258" s="322"/>
      <c r="T258" s="323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hidden="1" customHeight="1" x14ac:dyDescent="0.25">
      <c r="A259" s="335" t="s">
        <v>414</v>
      </c>
      <c r="B259" s="336"/>
      <c r="C259" s="336"/>
      <c r="D259" s="336"/>
      <c r="E259" s="336"/>
      <c r="F259" s="336"/>
      <c r="G259" s="336"/>
      <c r="H259" s="336"/>
      <c r="I259" s="336"/>
      <c r="J259" s="336"/>
      <c r="K259" s="336"/>
      <c r="L259" s="336"/>
      <c r="M259" s="336"/>
      <c r="N259" s="336"/>
      <c r="O259" s="336"/>
      <c r="P259" s="336"/>
      <c r="Q259" s="336"/>
      <c r="R259" s="336"/>
      <c r="S259" s="336"/>
      <c r="T259" s="336"/>
      <c r="U259" s="336"/>
      <c r="V259" s="336"/>
      <c r="W259" s="336"/>
      <c r="X259" s="336"/>
      <c r="Y259" s="311"/>
      <c r="Z259" s="311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3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9"/>
      <c r="P260" s="329"/>
      <c r="Q260" s="329"/>
      <c r="R260" s="33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3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9"/>
      <c r="P261" s="329"/>
      <c r="Q261" s="329"/>
      <c r="R261" s="33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3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9"/>
      <c r="P262" s="329"/>
      <c r="Q262" s="329"/>
      <c r="R262" s="33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37"/>
      <c r="B263" s="336"/>
      <c r="C263" s="336"/>
      <c r="D263" s="336"/>
      <c r="E263" s="336"/>
      <c r="F263" s="336"/>
      <c r="G263" s="336"/>
      <c r="H263" s="336"/>
      <c r="I263" s="336"/>
      <c r="J263" s="336"/>
      <c r="K263" s="336"/>
      <c r="L263" s="336"/>
      <c r="M263" s="338"/>
      <c r="N263" s="321" t="s">
        <v>65</v>
      </c>
      <c r="O263" s="322"/>
      <c r="P263" s="322"/>
      <c r="Q263" s="322"/>
      <c r="R263" s="322"/>
      <c r="S263" s="322"/>
      <c r="T263" s="323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6"/>
      <c r="B264" s="336"/>
      <c r="C264" s="336"/>
      <c r="D264" s="336"/>
      <c r="E264" s="336"/>
      <c r="F264" s="336"/>
      <c r="G264" s="336"/>
      <c r="H264" s="336"/>
      <c r="I264" s="336"/>
      <c r="J264" s="336"/>
      <c r="K264" s="336"/>
      <c r="L264" s="336"/>
      <c r="M264" s="338"/>
      <c r="N264" s="321" t="s">
        <v>65</v>
      </c>
      <c r="O264" s="322"/>
      <c r="P264" s="322"/>
      <c r="Q264" s="322"/>
      <c r="R264" s="322"/>
      <c r="S264" s="322"/>
      <c r="T264" s="323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4" t="s">
        <v>423</v>
      </c>
      <c r="B265" s="336"/>
      <c r="C265" s="336"/>
      <c r="D265" s="336"/>
      <c r="E265" s="336"/>
      <c r="F265" s="336"/>
      <c r="G265" s="336"/>
      <c r="H265" s="336"/>
      <c r="I265" s="336"/>
      <c r="J265" s="336"/>
      <c r="K265" s="336"/>
      <c r="L265" s="336"/>
      <c r="M265" s="336"/>
      <c r="N265" s="336"/>
      <c r="O265" s="336"/>
      <c r="P265" s="336"/>
      <c r="Q265" s="336"/>
      <c r="R265" s="336"/>
      <c r="S265" s="336"/>
      <c r="T265" s="336"/>
      <c r="U265" s="336"/>
      <c r="V265" s="336"/>
      <c r="W265" s="336"/>
      <c r="X265" s="336"/>
      <c r="Y265" s="310"/>
      <c r="Z265" s="310"/>
    </row>
    <row r="266" spans="1:53" ht="14.25" hidden="1" customHeight="1" x14ac:dyDescent="0.25">
      <c r="A266" s="335" t="s">
        <v>102</v>
      </c>
      <c r="B266" s="336"/>
      <c r="C266" s="336"/>
      <c r="D266" s="336"/>
      <c r="E266" s="336"/>
      <c r="F266" s="336"/>
      <c r="G266" s="336"/>
      <c r="H266" s="336"/>
      <c r="I266" s="336"/>
      <c r="J266" s="336"/>
      <c r="K266" s="336"/>
      <c r="L266" s="336"/>
      <c r="M266" s="336"/>
      <c r="N266" s="336"/>
      <c r="O266" s="336"/>
      <c r="P266" s="336"/>
      <c r="Q266" s="336"/>
      <c r="R266" s="336"/>
      <c r="S266" s="336"/>
      <c r="T266" s="336"/>
      <c r="U266" s="336"/>
      <c r="V266" s="336"/>
      <c r="W266" s="336"/>
      <c r="X266" s="336"/>
      <c r="Y266" s="311"/>
      <c r="Z266" s="311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3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6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9"/>
      <c r="P267" s="329"/>
      <c r="Q267" s="329"/>
      <c r="R267" s="33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3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4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9"/>
      <c r="P268" s="329"/>
      <c r="Q268" s="329"/>
      <c r="R268" s="33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3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45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9"/>
      <c r="P269" s="329"/>
      <c r="Q269" s="329"/>
      <c r="R269" s="33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3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654" t="s">
        <v>430</v>
      </c>
      <c r="O270" s="329"/>
      <c r="P270" s="329"/>
      <c r="Q270" s="329"/>
      <c r="R270" s="330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3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6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9"/>
      <c r="P271" s="329"/>
      <c r="Q271" s="329"/>
      <c r="R271" s="33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3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9"/>
      <c r="P272" s="329"/>
      <c r="Q272" s="329"/>
      <c r="R272" s="33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3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9"/>
      <c r="P273" s="329"/>
      <c r="Q273" s="329"/>
      <c r="R273" s="33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37"/>
      <c r="B274" s="336"/>
      <c r="C274" s="336"/>
      <c r="D274" s="336"/>
      <c r="E274" s="336"/>
      <c r="F274" s="336"/>
      <c r="G274" s="336"/>
      <c r="H274" s="336"/>
      <c r="I274" s="336"/>
      <c r="J274" s="336"/>
      <c r="K274" s="336"/>
      <c r="L274" s="336"/>
      <c r="M274" s="338"/>
      <c r="N274" s="321" t="s">
        <v>65</v>
      </c>
      <c r="O274" s="322"/>
      <c r="P274" s="322"/>
      <c r="Q274" s="322"/>
      <c r="R274" s="322"/>
      <c r="S274" s="322"/>
      <c r="T274" s="323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6"/>
      <c r="B275" s="336"/>
      <c r="C275" s="336"/>
      <c r="D275" s="336"/>
      <c r="E275" s="336"/>
      <c r="F275" s="336"/>
      <c r="G275" s="336"/>
      <c r="H275" s="336"/>
      <c r="I275" s="336"/>
      <c r="J275" s="336"/>
      <c r="K275" s="336"/>
      <c r="L275" s="336"/>
      <c r="M275" s="338"/>
      <c r="N275" s="321" t="s">
        <v>65</v>
      </c>
      <c r="O275" s="322"/>
      <c r="P275" s="322"/>
      <c r="Q275" s="322"/>
      <c r="R275" s="322"/>
      <c r="S275" s="322"/>
      <c r="T275" s="323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5" t="s">
        <v>59</v>
      </c>
      <c r="B276" s="336"/>
      <c r="C276" s="336"/>
      <c r="D276" s="336"/>
      <c r="E276" s="336"/>
      <c r="F276" s="336"/>
      <c r="G276" s="336"/>
      <c r="H276" s="336"/>
      <c r="I276" s="336"/>
      <c r="J276" s="336"/>
      <c r="K276" s="336"/>
      <c r="L276" s="336"/>
      <c r="M276" s="336"/>
      <c r="N276" s="336"/>
      <c r="O276" s="336"/>
      <c r="P276" s="336"/>
      <c r="Q276" s="336"/>
      <c r="R276" s="336"/>
      <c r="S276" s="336"/>
      <c r="T276" s="336"/>
      <c r="U276" s="336"/>
      <c r="V276" s="336"/>
      <c r="W276" s="336"/>
      <c r="X276" s="336"/>
      <c r="Y276" s="311"/>
      <c r="Z276" s="311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3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9"/>
      <c r="P277" s="329"/>
      <c r="Q277" s="329"/>
      <c r="R277" s="33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3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9"/>
      <c r="P278" s="329"/>
      <c r="Q278" s="329"/>
      <c r="R278" s="33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7"/>
      <c r="B279" s="336"/>
      <c r="C279" s="336"/>
      <c r="D279" s="336"/>
      <c r="E279" s="336"/>
      <c r="F279" s="336"/>
      <c r="G279" s="336"/>
      <c r="H279" s="336"/>
      <c r="I279" s="336"/>
      <c r="J279" s="336"/>
      <c r="K279" s="336"/>
      <c r="L279" s="336"/>
      <c r="M279" s="338"/>
      <c r="N279" s="321" t="s">
        <v>65</v>
      </c>
      <c r="O279" s="322"/>
      <c r="P279" s="322"/>
      <c r="Q279" s="322"/>
      <c r="R279" s="322"/>
      <c r="S279" s="322"/>
      <c r="T279" s="323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6"/>
      <c r="B280" s="336"/>
      <c r="C280" s="336"/>
      <c r="D280" s="336"/>
      <c r="E280" s="336"/>
      <c r="F280" s="336"/>
      <c r="G280" s="336"/>
      <c r="H280" s="336"/>
      <c r="I280" s="336"/>
      <c r="J280" s="336"/>
      <c r="K280" s="336"/>
      <c r="L280" s="336"/>
      <c r="M280" s="338"/>
      <c r="N280" s="321" t="s">
        <v>65</v>
      </c>
      <c r="O280" s="322"/>
      <c r="P280" s="322"/>
      <c r="Q280" s="322"/>
      <c r="R280" s="322"/>
      <c r="S280" s="322"/>
      <c r="T280" s="323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4" t="s">
        <v>441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336"/>
      <c r="Y281" s="310"/>
      <c r="Z281" s="310"/>
    </row>
    <row r="282" spans="1:53" ht="14.25" hidden="1" customHeight="1" x14ac:dyDescent="0.25">
      <c r="A282" s="335" t="s">
        <v>59</v>
      </c>
      <c r="B282" s="336"/>
      <c r="C282" s="336"/>
      <c r="D282" s="336"/>
      <c r="E282" s="336"/>
      <c r="F282" s="336"/>
      <c r="G282" s="336"/>
      <c r="H282" s="336"/>
      <c r="I282" s="336"/>
      <c r="J282" s="336"/>
      <c r="K282" s="336"/>
      <c r="L282" s="336"/>
      <c r="M282" s="336"/>
      <c r="N282" s="336"/>
      <c r="O282" s="336"/>
      <c r="P282" s="336"/>
      <c r="Q282" s="336"/>
      <c r="R282" s="336"/>
      <c r="S282" s="336"/>
      <c r="T282" s="336"/>
      <c r="U282" s="336"/>
      <c r="V282" s="336"/>
      <c r="W282" s="336"/>
      <c r="X282" s="336"/>
      <c r="Y282" s="311"/>
      <c r="Z282" s="311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3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9"/>
      <c r="P283" s="329"/>
      <c r="Q283" s="329"/>
      <c r="R283" s="33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37"/>
      <c r="B284" s="336"/>
      <c r="C284" s="336"/>
      <c r="D284" s="336"/>
      <c r="E284" s="336"/>
      <c r="F284" s="336"/>
      <c r="G284" s="336"/>
      <c r="H284" s="336"/>
      <c r="I284" s="336"/>
      <c r="J284" s="336"/>
      <c r="K284" s="336"/>
      <c r="L284" s="336"/>
      <c r="M284" s="338"/>
      <c r="N284" s="321" t="s">
        <v>65</v>
      </c>
      <c r="O284" s="322"/>
      <c r="P284" s="322"/>
      <c r="Q284" s="322"/>
      <c r="R284" s="322"/>
      <c r="S284" s="322"/>
      <c r="T284" s="323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hidden="1" x14ac:dyDescent="0.2">
      <c r="A285" s="336"/>
      <c r="B285" s="336"/>
      <c r="C285" s="336"/>
      <c r="D285" s="336"/>
      <c r="E285" s="336"/>
      <c r="F285" s="336"/>
      <c r="G285" s="336"/>
      <c r="H285" s="336"/>
      <c r="I285" s="336"/>
      <c r="J285" s="336"/>
      <c r="K285" s="336"/>
      <c r="L285" s="336"/>
      <c r="M285" s="338"/>
      <c r="N285" s="321" t="s">
        <v>65</v>
      </c>
      <c r="O285" s="322"/>
      <c r="P285" s="322"/>
      <c r="Q285" s="322"/>
      <c r="R285" s="322"/>
      <c r="S285" s="322"/>
      <c r="T285" s="323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hidden="1" customHeight="1" x14ac:dyDescent="0.25">
      <c r="A286" s="335" t="s">
        <v>67</v>
      </c>
      <c r="B286" s="336"/>
      <c r="C286" s="336"/>
      <c r="D286" s="336"/>
      <c r="E286" s="336"/>
      <c r="F286" s="336"/>
      <c r="G286" s="336"/>
      <c r="H286" s="336"/>
      <c r="I286" s="336"/>
      <c r="J286" s="336"/>
      <c r="K286" s="336"/>
      <c r="L286" s="336"/>
      <c r="M286" s="336"/>
      <c r="N286" s="336"/>
      <c r="O286" s="336"/>
      <c r="P286" s="336"/>
      <c r="Q286" s="336"/>
      <c r="R286" s="336"/>
      <c r="S286" s="336"/>
      <c r="T286" s="336"/>
      <c r="U286" s="336"/>
      <c r="V286" s="336"/>
      <c r="W286" s="336"/>
      <c r="X286" s="336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3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4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9"/>
      <c r="P287" s="329"/>
      <c r="Q287" s="329"/>
      <c r="R287" s="330"/>
      <c r="S287" s="34"/>
      <c r="T287" s="34"/>
      <c r="U287" s="35" t="s">
        <v>64</v>
      </c>
      <c r="V287" s="315">
        <v>50</v>
      </c>
      <c r="W287" s="316">
        <f>IFERROR(IF(V287="",0,CEILING((V287/$H287),1)*$H287),"")</f>
        <v>56.699999999999996</v>
      </c>
      <c r="X287" s="36">
        <f>IFERROR(IF(W287=0,"",ROUNDUP(W287/H287,0)*0.02175),"")</f>
        <v>0.15225</v>
      </c>
      <c r="Y287" s="56"/>
      <c r="Z287" s="57"/>
      <c r="AD287" s="58"/>
      <c r="BA287" s="218" t="s">
        <v>1</v>
      </c>
    </row>
    <row r="288" spans="1:53" x14ac:dyDescent="0.2">
      <c r="A288" s="337"/>
      <c r="B288" s="336"/>
      <c r="C288" s="336"/>
      <c r="D288" s="336"/>
      <c r="E288" s="336"/>
      <c r="F288" s="336"/>
      <c r="G288" s="336"/>
      <c r="H288" s="336"/>
      <c r="I288" s="336"/>
      <c r="J288" s="336"/>
      <c r="K288" s="336"/>
      <c r="L288" s="336"/>
      <c r="M288" s="338"/>
      <c r="N288" s="321" t="s">
        <v>65</v>
      </c>
      <c r="O288" s="322"/>
      <c r="P288" s="322"/>
      <c r="Q288" s="322"/>
      <c r="R288" s="322"/>
      <c r="S288" s="322"/>
      <c r="T288" s="323"/>
      <c r="U288" s="37" t="s">
        <v>66</v>
      </c>
      <c r="V288" s="317">
        <f>IFERROR(V287/H287,"0")</f>
        <v>6.1728395061728394</v>
      </c>
      <c r="W288" s="317">
        <f>IFERROR(W287/H287,"0")</f>
        <v>7</v>
      </c>
      <c r="X288" s="317">
        <f>IFERROR(IF(X287="",0,X287),"0")</f>
        <v>0.15225</v>
      </c>
      <c r="Y288" s="318"/>
      <c r="Z288" s="318"/>
    </row>
    <row r="289" spans="1:53" x14ac:dyDescent="0.2">
      <c r="A289" s="336"/>
      <c r="B289" s="336"/>
      <c r="C289" s="336"/>
      <c r="D289" s="336"/>
      <c r="E289" s="336"/>
      <c r="F289" s="336"/>
      <c r="G289" s="336"/>
      <c r="H289" s="336"/>
      <c r="I289" s="336"/>
      <c r="J289" s="336"/>
      <c r="K289" s="336"/>
      <c r="L289" s="336"/>
      <c r="M289" s="338"/>
      <c r="N289" s="321" t="s">
        <v>65</v>
      </c>
      <c r="O289" s="322"/>
      <c r="P289" s="322"/>
      <c r="Q289" s="322"/>
      <c r="R289" s="322"/>
      <c r="S289" s="322"/>
      <c r="T289" s="323"/>
      <c r="U289" s="37" t="s">
        <v>64</v>
      </c>
      <c r="V289" s="317">
        <f>IFERROR(SUM(V287:V287),"0")</f>
        <v>50</v>
      </c>
      <c r="W289" s="317">
        <f>IFERROR(SUM(W287:W287),"0")</f>
        <v>56.699999999999996</v>
      </c>
      <c r="X289" s="37"/>
      <c r="Y289" s="318"/>
      <c r="Z289" s="318"/>
    </row>
    <row r="290" spans="1:53" ht="14.25" hidden="1" customHeight="1" x14ac:dyDescent="0.25">
      <c r="A290" s="335" t="s">
        <v>224</v>
      </c>
      <c r="B290" s="336"/>
      <c r="C290" s="336"/>
      <c r="D290" s="336"/>
      <c r="E290" s="336"/>
      <c r="F290" s="336"/>
      <c r="G290" s="336"/>
      <c r="H290" s="336"/>
      <c r="I290" s="336"/>
      <c r="J290" s="336"/>
      <c r="K290" s="336"/>
      <c r="L290" s="336"/>
      <c r="M290" s="336"/>
      <c r="N290" s="336"/>
      <c r="O290" s="336"/>
      <c r="P290" s="336"/>
      <c r="Q290" s="336"/>
      <c r="R290" s="336"/>
      <c r="S290" s="336"/>
      <c r="T290" s="336"/>
      <c r="U290" s="336"/>
      <c r="V290" s="336"/>
      <c r="W290" s="336"/>
      <c r="X290" s="336"/>
      <c r="Y290" s="311"/>
      <c r="Z290" s="311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3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3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9"/>
      <c r="P291" s="329"/>
      <c r="Q291" s="329"/>
      <c r="R291" s="33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37"/>
      <c r="B292" s="336"/>
      <c r="C292" s="336"/>
      <c r="D292" s="336"/>
      <c r="E292" s="336"/>
      <c r="F292" s="336"/>
      <c r="G292" s="336"/>
      <c r="H292" s="336"/>
      <c r="I292" s="336"/>
      <c r="J292" s="336"/>
      <c r="K292" s="336"/>
      <c r="L292" s="336"/>
      <c r="M292" s="338"/>
      <c r="N292" s="321" t="s">
        <v>65</v>
      </c>
      <c r="O292" s="322"/>
      <c r="P292" s="322"/>
      <c r="Q292" s="322"/>
      <c r="R292" s="322"/>
      <c r="S292" s="322"/>
      <c r="T292" s="323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hidden="1" x14ac:dyDescent="0.2">
      <c r="A293" s="336"/>
      <c r="B293" s="336"/>
      <c r="C293" s="336"/>
      <c r="D293" s="336"/>
      <c r="E293" s="336"/>
      <c r="F293" s="336"/>
      <c r="G293" s="336"/>
      <c r="H293" s="336"/>
      <c r="I293" s="336"/>
      <c r="J293" s="336"/>
      <c r="K293" s="336"/>
      <c r="L293" s="336"/>
      <c r="M293" s="338"/>
      <c r="N293" s="321" t="s">
        <v>65</v>
      </c>
      <c r="O293" s="322"/>
      <c r="P293" s="322"/>
      <c r="Q293" s="322"/>
      <c r="R293" s="322"/>
      <c r="S293" s="322"/>
      <c r="T293" s="323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hidden="1" customHeight="1" x14ac:dyDescent="0.25">
      <c r="A294" s="335" t="s">
        <v>80</v>
      </c>
      <c r="B294" s="336"/>
      <c r="C294" s="336"/>
      <c r="D294" s="336"/>
      <c r="E294" s="336"/>
      <c r="F294" s="336"/>
      <c r="G294" s="336"/>
      <c r="H294" s="336"/>
      <c r="I294" s="336"/>
      <c r="J294" s="336"/>
      <c r="K294" s="336"/>
      <c r="L294" s="336"/>
      <c r="M294" s="336"/>
      <c r="N294" s="336"/>
      <c r="O294" s="336"/>
      <c r="P294" s="336"/>
      <c r="Q294" s="336"/>
      <c r="R294" s="336"/>
      <c r="S294" s="336"/>
      <c r="T294" s="336"/>
      <c r="U294" s="336"/>
      <c r="V294" s="336"/>
      <c r="W294" s="336"/>
      <c r="X294" s="336"/>
      <c r="Y294" s="311"/>
      <c r="Z294" s="311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3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9"/>
      <c r="P295" s="329"/>
      <c r="Q295" s="329"/>
      <c r="R295" s="33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7"/>
      <c r="B296" s="336"/>
      <c r="C296" s="336"/>
      <c r="D296" s="336"/>
      <c r="E296" s="336"/>
      <c r="F296" s="336"/>
      <c r="G296" s="336"/>
      <c r="H296" s="336"/>
      <c r="I296" s="336"/>
      <c r="J296" s="336"/>
      <c r="K296" s="336"/>
      <c r="L296" s="336"/>
      <c r="M296" s="338"/>
      <c r="N296" s="321" t="s">
        <v>65</v>
      </c>
      <c r="O296" s="322"/>
      <c r="P296" s="322"/>
      <c r="Q296" s="322"/>
      <c r="R296" s="322"/>
      <c r="S296" s="322"/>
      <c r="T296" s="323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6"/>
      <c r="B297" s="336"/>
      <c r="C297" s="336"/>
      <c r="D297" s="336"/>
      <c r="E297" s="336"/>
      <c r="F297" s="336"/>
      <c r="G297" s="336"/>
      <c r="H297" s="336"/>
      <c r="I297" s="336"/>
      <c r="J297" s="336"/>
      <c r="K297" s="336"/>
      <c r="L297" s="336"/>
      <c r="M297" s="338"/>
      <c r="N297" s="321" t="s">
        <v>65</v>
      </c>
      <c r="O297" s="322"/>
      <c r="P297" s="322"/>
      <c r="Q297" s="322"/>
      <c r="R297" s="322"/>
      <c r="S297" s="322"/>
      <c r="T297" s="323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77" t="s">
        <v>450</v>
      </c>
      <c r="B298" s="378"/>
      <c r="C298" s="378"/>
      <c r="D298" s="378"/>
      <c r="E298" s="378"/>
      <c r="F298" s="378"/>
      <c r="G298" s="378"/>
      <c r="H298" s="378"/>
      <c r="I298" s="378"/>
      <c r="J298" s="378"/>
      <c r="K298" s="378"/>
      <c r="L298" s="378"/>
      <c r="M298" s="378"/>
      <c r="N298" s="378"/>
      <c r="O298" s="378"/>
      <c r="P298" s="378"/>
      <c r="Q298" s="378"/>
      <c r="R298" s="378"/>
      <c r="S298" s="378"/>
      <c r="T298" s="378"/>
      <c r="U298" s="378"/>
      <c r="V298" s="378"/>
      <c r="W298" s="378"/>
      <c r="X298" s="378"/>
      <c r="Y298" s="48"/>
      <c r="Z298" s="48"/>
    </row>
    <row r="299" spans="1:53" ht="16.5" hidden="1" customHeight="1" x14ac:dyDescent="0.25">
      <c r="A299" s="364" t="s">
        <v>451</v>
      </c>
      <c r="B299" s="336"/>
      <c r="C299" s="336"/>
      <c r="D299" s="336"/>
      <c r="E299" s="336"/>
      <c r="F299" s="336"/>
      <c r="G299" s="336"/>
      <c r="H299" s="336"/>
      <c r="I299" s="336"/>
      <c r="J299" s="336"/>
      <c r="K299" s="336"/>
      <c r="L299" s="336"/>
      <c r="M299" s="336"/>
      <c r="N299" s="336"/>
      <c r="O299" s="336"/>
      <c r="P299" s="336"/>
      <c r="Q299" s="336"/>
      <c r="R299" s="336"/>
      <c r="S299" s="336"/>
      <c r="T299" s="336"/>
      <c r="U299" s="336"/>
      <c r="V299" s="336"/>
      <c r="W299" s="336"/>
      <c r="X299" s="336"/>
      <c r="Y299" s="310"/>
      <c r="Z299" s="310"/>
    </row>
    <row r="300" spans="1:53" ht="14.25" hidden="1" customHeight="1" x14ac:dyDescent="0.25">
      <c r="A300" s="335" t="s">
        <v>102</v>
      </c>
      <c r="B300" s="336"/>
      <c r="C300" s="336"/>
      <c r="D300" s="336"/>
      <c r="E300" s="336"/>
      <c r="F300" s="336"/>
      <c r="G300" s="336"/>
      <c r="H300" s="336"/>
      <c r="I300" s="336"/>
      <c r="J300" s="336"/>
      <c r="K300" s="336"/>
      <c r="L300" s="336"/>
      <c r="M300" s="336"/>
      <c r="N300" s="336"/>
      <c r="O300" s="336"/>
      <c r="P300" s="336"/>
      <c r="Q300" s="336"/>
      <c r="R300" s="336"/>
      <c r="S300" s="336"/>
      <c r="T300" s="336"/>
      <c r="U300" s="336"/>
      <c r="V300" s="336"/>
      <c r="W300" s="336"/>
      <c r="X300" s="336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3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9"/>
      <c r="P301" s="329"/>
      <c r="Q301" s="329"/>
      <c r="R301" s="330"/>
      <c r="S301" s="34"/>
      <c r="T301" s="34"/>
      <c r="U301" s="35" t="s">
        <v>64</v>
      </c>
      <c r="V301" s="315">
        <v>300</v>
      </c>
      <c r="W301" s="316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3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6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9"/>
      <c r="P302" s="329"/>
      <c r="Q302" s="329"/>
      <c r="R302" s="33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3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9"/>
      <c r="P303" s="329"/>
      <c r="Q303" s="329"/>
      <c r="R303" s="33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3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4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9"/>
      <c r="P304" s="329"/>
      <c r="Q304" s="329"/>
      <c r="R304" s="33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3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57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9"/>
      <c r="P305" s="329"/>
      <c r="Q305" s="329"/>
      <c r="R305" s="330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3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355" t="s">
        <v>461</v>
      </c>
      <c r="O306" s="329"/>
      <c r="P306" s="329"/>
      <c r="Q306" s="329"/>
      <c r="R306" s="33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3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9"/>
      <c r="P307" s="329"/>
      <c r="Q307" s="329"/>
      <c r="R307" s="33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3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54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9"/>
      <c r="P308" s="329"/>
      <c r="Q308" s="329"/>
      <c r="R308" s="33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7"/>
      <c r="B309" s="336"/>
      <c r="C309" s="336"/>
      <c r="D309" s="336"/>
      <c r="E309" s="336"/>
      <c r="F309" s="336"/>
      <c r="G309" s="336"/>
      <c r="H309" s="336"/>
      <c r="I309" s="336"/>
      <c r="J309" s="336"/>
      <c r="K309" s="336"/>
      <c r="L309" s="336"/>
      <c r="M309" s="338"/>
      <c r="N309" s="321" t="s">
        <v>65</v>
      </c>
      <c r="O309" s="322"/>
      <c r="P309" s="322"/>
      <c r="Q309" s="322"/>
      <c r="R309" s="322"/>
      <c r="S309" s="322"/>
      <c r="T309" s="323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30</v>
      </c>
      <c r="W309" s="317">
        <f>IFERROR(W301/H301,"0")+IFERROR(W302/H302,"0")+IFERROR(W303/H303,"0")+IFERROR(W304/H304,"0")+IFERROR(W305/H305,"0")+IFERROR(W306/H306,"0")+IFERROR(W307/H307,"0")+IFERROR(W308/H308,"0")</f>
        <v>30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0.65249999999999986</v>
      </c>
      <c r="Y309" s="318"/>
      <c r="Z309" s="318"/>
    </row>
    <row r="310" spans="1:53" x14ac:dyDescent="0.2">
      <c r="A310" s="336"/>
      <c r="B310" s="336"/>
      <c r="C310" s="336"/>
      <c r="D310" s="336"/>
      <c r="E310" s="336"/>
      <c r="F310" s="336"/>
      <c r="G310" s="336"/>
      <c r="H310" s="336"/>
      <c r="I310" s="336"/>
      <c r="J310" s="336"/>
      <c r="K310" s="336"/>
      <c r="L310" s="336"/>
      <c r="M310" s="338"/>
      <c r="N310" s="321" t="s">
        <v>65</v>
      </c>
      <c r="O310" s="322"/>
      <c r="P310" s="322"/>
      <c r="Q310" s="322"/>
      <c r="R310" s="322"/>
      <c r="S310" s="322"/>
      <c r="T310" s="323"/>
      <c r="U310" s="37" t="s">
        <v>64</v>
      </c>
      <c r="V310" s="317">
        <f>IFERROR(SUM(V301:V308),"0")</f>
        <v>450</v>
      </c>
      <c r="W310" s="317">
        <f>IFERROR(SUM(W301:W308),"0")</f>
        <v>450</v>
      </c>
      <c r="X310" s="37"/>
      <c r="Y310" s="318"/>
      <c r="Z310" s="318"/>
    </row>
    <row r="311" spans="1:53" ht="14.25" hidden="1" customHeight="1" x14ac:dyDescent="0.25">
      <c r="A311" s="335" t="s">
        <v>94</v>
      </c>
      <c r="B311" s="336"/>
      <c r="C311" s="336"/>
      <c r="D311" s="336"/>
      <c r="E311" s="336"/>
      <c r="F311" s="336"/>
      <c r="G311" s="336"/>
      <c r="H311" s="336"/>
      <c r="I311" s="336"/>
      <c r="J311" s="336"/>
      <c r="K311" s="336"/>
      <c r="L311" s="336"/>
      <c r="M311" s="336"/>
      <c r="N311" s="336"/>
      <c r="O311" s="336"/>
      <c r="P311" s="336"/>
      <c r="Q311" s="336"/>
      <c r="R311" s="336"/>
      <c r="S311" s="336"/>
      <c r="T311" s="336"/>
      <c r="U311" s="336"/>
      <c r="V311" s="336"/>
      <c r="W311" s="336"/>
      <c r="X311" s="336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3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9"/>
      <c r="P312" s="329"/>
      <c r="Q312" s="329"/>
      <c r="R312" s="330"/>
      <c r="S312" s="34"/>
      <c r="T312" s="34"/>
      <c r="U312" s="35" t="s">
        <v>64</v>
      </c>
      <c r="V312" s="315">
        <v>150</v>
      </c>
      <c r="W312" s="316">
        <f>IFERROR(IF(V312="",0,CEILING((V312/$H312),1)*$H312),"")</f>
        <v>150</v>
      </c>
      <c r="X312" s="36">
        <f>IFERROR(IF(W312=0,"",ROUNDUP(W312/H312,0)*0.02175),"")</f>
        <v>0.21749999999999997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3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328" t="s">
        <v>470</v>
      </c>
      <c r="O313" s="329"/>
      <c r="P313" s="329"/>
      <c r="Q313" s="329"/>
      <c r="R313" s="33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3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5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9"/>
      <c r="P314" s="329"/>
      <c r="Q314" s="329"/>
      <c r="R314" s="33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7"/>
      <c r="B315" s="336"/>
      <c r="C315" s="336"/>
      <c r="D315" s="336"/>
      <c r="E315" s="336"/>
      <c r="F315" s="336"/>
      <c r="G315" s="336"/>
      <c r="H315" s="336"/>
      <c r="I315" s="336"/>
      <c r="J315" s="336"/>
      <c r="K315" s="336"/>
      <c r="L315" s="336"/>
      <c r="M315" s="338"/>
      <c r="N315" s="321" t="s">
        <v>65</v>
      </c>
      <c r="O315" s="322"/>
      <c r="P315" s="322"/>
      <c r="Q315" s="322"/>
      <c r="R315" s="322"/>
      <c r="S315" s="322"/>
      <c r="T315" s="323"/>
      <c r="U315" s="37" t="s">
        <v>66</v>
      </c>
      <c r="V315" s="317">
        <f>IFERROR(V312/H312,"0")+IFERROR(V313/H313,"0")+IFERROR(V314/H314,"0")</f>
        <v>10</v>
      </c>
      <c r="W315" s="317">
        <f>IFERROR(W312/H312,"0")+IFERROR(W313/H313,"0")+IFERROR(W314/H314,"0")</f>
        <v>10</v>
      </c>
      <c r="X315" s="317">
        <f>IFERROR(IF(X312="",0,X312),"0")+IFERROR(IF(X313="",0,X313),"0")+IFERROR(IF(X314="",0,X314),"0")</f>
        <v>0.21749999999999997</v>
      </c>
      <c r="Y315" s="318"/>
      <c r="Z315" s="318"/>
    </row>
    <row r="316" spans="1:53" x14ac:dyDescent="0.2">
      <c r="A316" s="336"/>
      <c r="B316" s="336"/>
      <c r="C316" s="336"/>
      <c r="D316" s="336"/>
      <c r="E316" s="336"/>
      <c r="F316" s="336"/>
      <c r="G316" s="336"/>
      <c r="H316" s="336"/>
      <c r="I316" s="336"/>
      <c r="J316" s="336"/>
      <c r="K316" s="336"/>
      <c r="L316" s="336"/>
      <c r="M316" s="338"/>
      <c r="N316" s="321" t="s">
        <v>65</v>
      </c>
      <c r="O316" s="322"/>
      <c r="P316" s="322"/>
      <c r="Q316" s="322"/>
      <c r="R316" s="322"/>
      <c r="S316" s="322"/>
      <c r="T316" s="323"/>
      <c r="U316" s="37" t="s">
        <v>64</v>
      </c>
      <c r="V316" s="317">
        <f>IFERROR(SUM(V312:V314),"0")</f>
        <v>150</v>
      </c>
      <c r="W316" s="317">
        <f>IFERROR(SUM(W312:W314),"0")</f>
        <v>150</v>
      </c>
      <c r="X316" s="37"/>
      <c r="Y316" s="318"/>
      <c r="Z316" s="318"/>
    </row>
    <row r="317" spans="1:53" ht="14.25" hidden="1" customHeight="1" x14ac:dyDescent="0.25">
      <c r="A317" s="335" t="s">
        <v>67</v>
      </c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36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11"/>
      <c r="Z317" s="311"/>
    </row>
    <row r="318" spans="1:53" ht="27" hidden="1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3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9"/>
      <c r="P318" s="329"/>
      <c r="Q318" s="329"/>
      <c r="R318" s="33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7"/>
      <c r="B319" s="336"/>
      <c r="C319" s="336"/>
      <c r="D319" s="336"/>
      <c r="E319" s="336"/>
      <c r="F319" s="336"/>
      <c r="G319" s="336"/>
      <c r="H319" s="336"/>
      <c r="I319" s="336"/>
      <c r="J319" s="336"/>
      <c r="K319" s="336"/>
      <c r="L319" s="336"/>
      <c r="M319" s="338"/>
      <c r="N319" s="321" t="s">
        <v>65</v>
      </c>
      <c r="O319" s="322"/>
      <c r="P319" s="322"/>
      <c r="Q319" s="322"/>
      <c r="R319" s="322"/>
      <c r="S319" s="322"/>
      <c r="T319" s="323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hidden="1" x14ac:dyDescent="0.2">
      <c r="A320" s="336"/>
      <c r="B320" s="336"/>
      <c r="C320" s="336"/>
      <c r="D320" s="336"/>
      <c r="E320" s="336"/>
      <c r="F320" s="336"/>
      <c r="G320" s="336"/>
      <c r="H320" s="336"/>
      <c r="I320" s="336"/>
      <c r="J320" s="336"/>
      <c r="K320" s="336"/>
      <c r="L320" s="336"/>
      <c r="M320" s="338"/>
      <c r="N320" s="321" t="s">
        <v>65</v>
      </c>
      <c r="O320" s="322"/>
      <c r="P320" s="322"/>
      <c r="Q320" s="322"/>
      <c r="R320" s="322"/>
      <c r="S320" s="322"/>
      <c r="T320" s="323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hidden="1" customHeight="1" x14ac:dyDescent="0.25">
      <c r="A321" s="335" t="s">
        <v>224</v>
      </c>
      <c r="B321" s="336"/>
      <c r="C321" s="336"/>
      <c r="D321" s="336"/>
      <c r="E321" s="336"/>
      <c r="F321" s="336"/>
      <c r="G321" s="336"/>
      <c r="H321" s="336"/>
      <c r="I321" s="336"/>
      <c r="J321" s="336"/>
      <c r="K321" s="336"/>
      <c r="L321" s="336"/>
      <c r="M321" s="336"/>
      <c r="N321" s="336"/>
      <c r="O321" s="336"/>
      <c r="P321" s="336"/>
      <c r="Q321" s="336"/>
      <c r="R321" s="336"/>
      <c r="S321" s="336"/>
      <c r="T321" s="336"/>
      <c r="U321" s="336"/>
      <c r="V321" s="336"/>
      <c r="W321" s="336"/>
      <c r="X321" s="336"/>
      <c r="Y321" s="311"/>
      <c r="Z321" s="311"/>
    </row>
    <row r="322" spans="1:53" ht="16.5" hidden="1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3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9"/>
      <c r="P322" s="329"/>
      <c r="Q322" s="329"/>
      <c r="R322" s="33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7"/>
      <c r="B323" s="336"/>
      <c r="C323" s="336"/>
      <c r="D323" s="336"/>
      <c r="E323" s="336"/>
      <c r="F323" s="336"/>
      <c r="G323" s="336"/>
      <c r="H323" s="336"/>
      <c r="I323" s="336"/>
      <c r="J323" s="336"/>
      <c r="K323" s="336"/>
      <c r="L323" s="336"/>
      <c r="M323" s="338"/>
      <c r="N323" s="321" t="s">
        <v>65</v>
      </c>
      <c r="O323" s="322"/>
      <c r="P323" s="322"/>
      <c r="Q323" s="322"/>
      <c r="R323" s="322"/>
      <c r="S323" s="322"/>
      <c r="T323" s="323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hidden="1" x14ac:dyDescent="0.2">
      <c r="A324" s="336"/>
      <c r="B324" s="336"/>
      <c r="C324" s="336"/>
      <c r="D324" s="336"/>
      <c r="E324" s="336"/>
      <c r="F324" s="336"/>
      <c r="G324" s="336"/>
      <c r="H324" s="336"/>
      <c r="I324" s="336"/>
      <c r="J324" s="336"/>
      <c r="K324" s="336"/>
      <c r="L324" s="336"/>
      <c r="M324" s="338"/>
      <c r="N324" s="321" t="s">
        <v>65</v>
      </c>
      <c r="O324" s="322"/>
      <c r="P324" s="322"/>
      <c r="Q324" s="322"/>
      <c r="R324" s="322"/>
      <c r="S324" s="322"/>
      <c r="T324" s="323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hidden="1" customHeight="1" x14ac:dyDescent="0.25">
      <c r="A325" s="364" t="s">
        <v>477</v>
      </c>
      <c r="B325" s="336"/>
      <c r="C325" s="336"/>
      <c r="D325" s="336"/>
      <c r="E325" s="336"/>
      <c r="F325" s="336"/>
      <c r="G325" s="336"/>
      <c r="H325" s="336"/>
      <c r="I325" s="336"/>
      <c r="J325" s="336"/>
      <c r="K325" s="336"/>
      <c r="L325" s="336"/>
      <c r="M325" s="336"/>
      <c r="N325" s="336"/>
      <c r="O325" s="336"/>
      <c r="P325" s="336"/>
      <c r="Q325" s="336"/>
      <c r="R325" s="336"/>
      <c r="S325" s="336"/>
      <c r="T325" s="336"/>
      <c r="U325" s="336"/>
      <c r="V325" s="336"/>
      <c r="W325" s="336"/>
      <c r="X325" s="336"/>
      <c r="Y325" s="310"/>
      <c r="Z325" s="310"/>
    </row>
    <row r="326" spans="1:53" ht="14.25" hidden="1" customHeight="1" x14ac:dyDescent="0.25">
      <c r="A326" s="335" t="s">
        <v>102</v>
      </c>
      <c r="B326" s="336"/>
      <c r="C326" s="336"/>
      <c r="D326" s="336"/>
      <c r="E326" s="336"/>
      <c r="F326" s="336"/>
      <c r="G326" s="336"/>
      <c r="H326" s="336"/>
      <c r="I326" s="336"/>
      <c r="J326" s="336"/>
      <c r="K326" s="336"/>
      <c r="L326" s="336"/>
      <c r="M326" s="336"/>
      <c r="N326" s="336"/>
      <c r="O326" s="336"/>
      <c r="P326" s="336"/>
      <c r="Q326" s="336"/>
      <c r="R326" s="336"/>
      <c r="S326" s="336"/>
      <c r="T326" s="336"/>
      <c r="U326" s="336"/>
      <c r="V326" s="336"/>
      <c r="W326" s="336"/>
      <c r="X326" s="336"/>
      <c r="Y326" s="311"/>
      <c r="Z326" s="311"/>
    </row>
    <row r="327" spans="1:53" ht="27" hidden="1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3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37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9"/>
      <c r="P327" s="329"/>
      <c r="Q327" s="329"/>
      <c r="R327" s="33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3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9"/>
      <c r="P328" s="329"/>
      <c r="Q328" s="329"/>
      <c r="R328" s="33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3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4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9"/>
      <c r="P329" s="329"/>
      <c r="Q329" s="329"/>
      <c r="R329" s="33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3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4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9"/>
      <c r="P330" s="329"/>
      <c r="Q330" s="329"/>
      <c r="R330" s="33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7"/>
      <c r="B331" s="336"/>
      <c r="C331" s="336"/>
      <c r="D331" s="336"/>
      <c r="E331" s="336"/>
      <c r="F331" s="336"/>
      <c r="G331" s="336"/>
      <c r="H331" s="336"/>
      <c r="I331" s="336"/>
      <c r="J331" s="336"/>
      <c r="K331" s="336"/>
      <c r="L331" s="336"/>
      <c r="M331" s="338"/>
      <c r="N331" s="321" t="s">
        <v>65</v>
      </c>
      <c r="O331" s="322"/>
      <c r="P331" s="322"/>
      <c r="Q331" s="322"/>
      <c r="R331" s="322"/>
      <c r="S331" s="322"/>
      <c r="T331" s="323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hidden="1" x14ac:dyDescent="0.2">
      <c r="A332" s="336"/>
      <c r="B332" s="336"/>
      <c r="C332" s="336"/>
      <c r="D332" s="336"/>
      <c r="E332" s="336"/>
      <c r="F332" s="336"/>
      <c r="G332" s="336"/>
      <c r="H332" s="336"/>
      <c r="I332" s="336"/>
      <c r="J332" s="336"/>
      <c r="K332" s="336"/>
      <c r="L332" s="336"/>
      <c r="M332" s="338"/>
      <c r="N332" s="321" t="s">
        <v>65</v>
      </c>
      <c r="O332" s="322"/>
      <c r="P332" s="322"/>
      <c r="Q332" s="322"/>
      <c r="R332" s="322"/>
      <c r="S332" s="322"/>
      <c r="T332" s="323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hidden="1" customHeight="1" x14ac:dyDescent="0.25">
      <c r="A333" s="335" t="s">
        <v>59</v>
      </c>
      <c r="B333" s="336"/>
      <c r="C333" s="336"/>
      <c r="D333" s="336"/>
      <c r="E333" s="336"/>
      <c r="F333" s="336"/>
      <c r="G333" s="336"/>
      <c r="H333" s="336"/>
      <c r="I333" s="336"/>
      <c r="J333" s="336"/>
      <c r="K333" s="336"/>
      <c r="L333" s="336"/>
      <c r="M333" s="336"/>
      <c r="N333" s="336"/>
      <c r="O333" s="336"/>
      <c r="P333" s="336"/>
      <c r="Q333" s="336"/>
      <c r="R333" s="336"/>
      <c r="S333" s="336"/>
      <c r="T333" s="336"/>
      <c r="U333" s="336"/>
      <c r="V333" s="336"/>
      <c r="W333" s="336"/>
      <c r="X333" s="336"/>
      <c r="Y333" s="311"/>
      <c r="Z333" s="311"/>
    </row>
    <row r="334" spans="1:53" ht="27" hidden="1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3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6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9"/>
      <c r="P334" s="329"/>
      <c r="Q334" s="329"/>
      <c r="R334" s="33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3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9"/>
      <c r="P335" s="329"/>
      <c r="Q335" s="329"/>
      <c r="R335" s="33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7"/>
      <c r="B336" s="336"/>
      <c r="C336" s="336"/>
      <c r="D336" s="336"/>
      <c r="E336" s="336"/>
      <c r="F336" s="336"/>
      <c r="G336" s="336"/>
      <c r="H336" s="336"/>
      <c r="I336" s="336"/>
      <c r="J336" s="336"/>
      <c r="K336" s="336"/>
      <c r="L336" s="336"/>
      <c r="M336" s="338"/>
      <c r="N336" s="321" t="s">
        <v>65</v>
      </c>
      <c r="O336" s="322"/>
      <c r="P336" s="322"/>
      <c r="Q336" s="322"/>
      <c r="R336" s="322"/>
      <c r="S336" s="322"/>
      <c r="T336" s="323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6"/>
      <c r="B337" s="336"/>
      <c r="C337" s="336"/>
      <c r="D337" s="336"/>
      <c r="E337" s="336"/>
      <c r="F337" s="336"/>
      <c r="G337" s="336"/>
      <c r="H337" s="336"/>
      <c r="I337" s="336"/>
      <c r="J337" s="336"/>
      <c r="K337" s="336"/>
      <c r="L337" s="336"/>
      <c r="M337" s="338"/>
      <c r="N337" s="321" t="s">
        <v>65</v>
      </c>
      <c r="O337" s="322"/>
      <c r="P337" s="322"/>
      <c r="Q337" s="322"/>
      <c r="R337" s="322"/>
      <c r="S337" s="322"/>
      <c r="T337" s="323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5" t="s">
        <v>67</v>
      </c>
      <c r="B338" s="336"/>
      <c r="C338" s="336"/>
      <c r="D338" s="336"/>
      <c r="E338" s="336"/>
      <c r="F338" s="336"/>
      <c r="G338" s="336"/>
      <c r="H338" s="336"/>
      <c r="I338" s="336"/>
      <c r="J338" s="336"/>
      <c r="K338" s="336"/>
      <c r="L338" s="336"/>
      <c r="M338" s="336"/>
      <c r="N338" s="336"/>
      <c r="O338" s="336"/>
      <c r="P338" s="336"/>
      <c r="Q338" s="336"/>
      <c r="R338" s="336"/>
      <c r="S338" s="336"/>
      <c r="T338" s="336"/>
      <c r="U338" s="336"/>
      <c r="V338" s="336"/>
      <c r="W338" s="336"/>
      <c r="X338" s="336"/>
      <c r="Y338" s="311"/>
      <c r="Z338" s="311"/>
    </row>
    <row r="339" spans="1:53" ht="27" hidden="1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3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6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9"/>
      <c r="P339" s="329"/>
      <c r="Q339" s="329"/>
      <c r="R339" s="33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3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3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9"/>
      <c r="P340" s="329"/>
      <c r="Q340" s="329"/>
      <c r="R340" s="33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3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4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9"/>
      <c r="P341" s="329"/>
      <c r="Q341" s="329"/>
      <c r="R341" s="33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3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9"/>
      <c r="P342" s="329"/>
      <c r="Q342" s="329"/>
      <c r="R342" s="33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7"/>
      <c r="B343" s="336"/>
      <c r="C343" s="336"/>
      <c r="D343" s="336"/>
      <c r="E343" s="336"/>
      <c r="F343" s="336"/>
      <c r="G343" s="336"/>
      <c r="H343" s="336"/>
      <c r="I343" s="336"/>
      <c r="J343" s="336"/>
      <c r="K343" s="336"/>
      <c r="L343" s="336"/>
      <c r="M343" s="338"/>
      <c r="N343" s="321" t="s">
        <v>65</v>
      </c>
      <c r="O343" s="322"/>
      <c r="P343" s="322"/>
      <c r="Q343" s="322"/>
      <c r="R343" s="322"/>
      <c r="S343" s="322"/>
      <c r="T343" s="323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hidden="1" x14ac:dyDescent="0.2">
      <c r="A344" s="336"/>
      <c r="B344" s="336"/>
      <c r="C344" s="336"/>
      <c r="D344" s="336"/>
      <c r="E344" s="336"/>
      <c r="F344" s="336"/>
      <c r="G344" s="336"/>
      <c r="H344" s="336"/>
      <c r="I344" s="336"/>
      <c r="J344" s="336"/>
      <c r="K344" s="336"/>
      <c r="L344" s="336"/>
      <c r="M344" s="338"/>
      <c r="N344" s="321" t="s">
        <v>65</v>
      </c>
      <c r="O344" s="322"/>
      <c r="P344" s="322"/>
      <c r="Q344" s="322"/>
      <c r="R344" s="322"/>
      <c r="S344" s="322"/>
      <c r="T344" s="323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hidden="1" customHeight="1" x14ac:dyDescent="0.25">
      <c r="A345" s="335" t="s">
        <v>224</v>
      </c>
      <c r="B345" s="336"/>
      <c r="C345" s="336"/>
      <c r="D345" s="336"/>
      <c r="E345" s="336"/>
      <c r="F345" s="336"/>
      <c r="G345" s="336"/>
      <c r="H345" s="336"/>
      <c r="I345" s="336"/>
      <c r="J345" s="336"/>
      <c r="K345" s="336"/>
      <c r="L345" s="336"/>
      <c r="M345" s="336"/>
      <c r="N345" s="336"/>
      <c r="O345" s="336"/>
      <c r="P345" s="336"/>
      <c r="Q345" s="336"/>
      <c r="R345" s="336"/>
      <c r="S345" s="336"/>
      <c r="T345" s="336"/>
      <c r="U345" s="336"/>
      <c r="V345" s="336"/>
      <c r="W345" s="336"/>
      <c r="X345" s="336"/>
      <c r="Y345" s="311"/>
      <c r="Z345" s="311"/>
    </row>
    <row r="346" spans="1:53" ht="27" hidden="1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3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9"/>
      <c r="P346" s="329"/>
      <c r="Q346" s="329"/>
      <c r="R346" s="33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7"/>
      <c r="B347" s="336"/>
      <c r="C347" s="336"/>
      <c r="D347" s="336"/>
      <c r="E347" s="336"/>
      <c r="F347" s="336"/>
      <c r="G347" s="336"/>
      <c r="H347" s="336"/>
      <c r="I347" s="336"/>
      <c r="J347" s="336"/>
      <c r="K347" s="336"/>
      <c r="L347" s="336"/>
      <c r="M347" s="338"/>
      <c r="N347" s="321" t="s">
        <v>65</v>
      </c>
      <c r="O347" s="322"/>
      <c r="P347" s="322"/>
      <c r="Q347" s="322"/>
      <c r="R347" s="322"/>
      <c r="S347" s="322"/>
      <c r="T347" s="323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6"/>
      <c r="B348" s="336"/>
      <c r="C348" s="336"/>
      <c r="D348" s="336"/>
      <c r="E348" s="336"/>
      <c r="F348" s="336"/>
      <c r="G348" s="336"/>
      <c r="H348" s="336"/>
      <c r="I348" s="336"/>
      <c r="J348" s="336"/>
      <c r="K348" s="336"/>
      <c r="L348" s="336"/>
      <c r="M348" s="338"/>
      <c r="N348" s="321" t="s">
        <v>65</v>
      </c>
      <c r="O348" s="322"/>
      <c r="P348" s="322"/>
      <c r="Q348" s="322"/>
      <c r="R348" s="322"/>
      <c r="S348" s="322"/>
      <c r="T348" s="323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77" t="s">
        <v>500</v>
      </c>
      <c r="B349" s="378"/>
      <c r="C349" s="378"/>
      <c r="D349" s="378"/>
      <c r="E349" s="378"/>
      <c r="F349" s="378"/>
      <c r="G349" s="378"/>
      <c r="H349" s="378"/>
      <c r="I349" s="378"/>
      <c r="J349" s="378"/>
      <c r="K349" s="378"/>
      <c r="L349" s="378"/>
      <c r="M349" s="378"/>
      <c r="N349" s="378"/>
      <c r="O349" s="378"/>
      <c r="P349" s="378"/>
      <c r="Q349" s="378"/>
      <c r="R349" s="378"/>
      <c r="S349" s="378"/>
      <c r="T349" s="378"/>
      <c r="U349" s="378"/>
      <c r="V349" s="378"/>
      <c r="W349" s="378"/>
      <c r="X349" s="378"/>
      <c r="Y349" s="48"/>
      <c r="Z349" s="48"/>
    </row>
    <row r="350" spans="1:53" ht="16.5" hidden="1" customHeight="1" x14ac:dyDescent="0.25">
      <c r="A350" s="364" t="s">
        <v>501</v>
      </c>
      <c r="B350" s="336"/>
      <c r="C350" s="336"/>
      <c r="D350" s="336"/>
      <c r="E350" s="336"/>
      <c r="F350" s="336"/>
      <c r="G350" s="336"/>
      <c r="H350" s="336"/>
      <c r="I350" s="336"/>
      <c r="J350" s="336"/>
      <c r="K350" s="336"/>
      <c r="L350" s="336"/>
      <c r="M350" s="336"/>
      <c r="N350" s="336"/>
      <c r="O350" s="336"/>
      <c r="P350" s="336"/>
      <c r="Q350" s="336"/>
      <c r="R350" s="336"/>
      <c r="S350" s="336"/>
      <c r="T350" s="336"/>
      <c r="U350" s="336"/>
      <c r="V350" s="336"/>
      <c r="W350" s="336"/>
      <c r="X350" s="336"/>
      <c r="Y350" s="310"/>
      <c r="Z350" s="310"/>
    </row>
    <row r="351" spans="1:53" ht="14.25" hidden="1" customHeight="1" x14ac:dyDescent="0.25">
      <c r="A351" s="335" t="s">
        <v>102</v>
      </c>
      <c r="B351" s="336"/>
      <c r="C351" s="336"/>
      <c r="D351" s="336"/>
      <c r="E351" s="336"/>
      <c r="F351" s="336"/>
      <c r="G351" s="336"/>
      <c r="H351" s="336"/>
      <c r="I351" s="336"/>
      <c r="J351" s="336"/>
      <c r="K351" s="336"/>
      <c r="L351" s="336"/>
      <c r="M351" s="336"/>
      <c r="N351" s="336"/>
      <c r="O351" s="336"/>
      <c r="P351" s="336"/>
      <c r="Q351" s="336"/>
      <c r="R351" s="336"/>
      <c r="S351" s="336"/>
      <c r="T351" s="336"/>
      <c r="U351" s="336"/>
      <c r="V351" s="336"/>
      <c r="W351" s="336"/>
      <c r="X351" s="336"/>
      <c r="Y351" s="311"/>
      <c r="Z351" s="311"/>
    </row>
    <row r="352" spans="1:53" ht="27" hidden="1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3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6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9"/>
      <c r="P352" s="329"/>
      <c r="Q352" s="329"/>
      <c r="R352" s="33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3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9"/>
      <c r="P353" s="329"/>
      <c r="Q353" s="329"/>
      <c r="R353" s="33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7"/>
      <c r="B354" s="336"/>
      <c r="C354" s="336"/>
      <c r="D354" s="336"/>
      <c r="E354" s="336"/>
      <c r="F354" s="336"/>
      <c r="G354" s="336"/>
      <c r="H354" s="336"/>
      <c r="I354" s="336"/>
      <c r="J354" s="336"/>
      <c r="K354" s="336"/>
      <c r="L354" s="336"/>
      <c r="M354" s="338"/>
      <c r="N354" s="321" t="s">
        <v>65</v>
      </c>
      <c r="O354" s="322"/>
      <c r="P354" s="322"/>
      <c r="Q354" s="322"/>
      <c r="R354" s="322"/>
      <c r="S354" s="322"/>
      <c r="T354" s="323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6"/>
      <c r="B355" s="336"/>
      <c r="C355" s="336"/>
      <c r="D355" s="336"/>
      <c r="E355" s="336"/>
      <c r="F355" s="336"/>
      <c r="G355" s="336"/>
      <c r="H355" s="336"/>
      <c r="I355" s="336"/>
      <c r="J355" s="336"/>
      <c r="K355" s="336"/>
      <c r="L355" s="336"/>
      <c r="M355" s="338"/>
      <c r="N355" s="321" t="s">
        <v>65</v>
      </c>
      <c r="O355" s="322"/>
      <c r="P355" s="322"/>
      <c r="Q355" s="322"/>
      <c r="R355" s="322"/>
      <c r="S355" s="322"/>
      <c r="T355" s="323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5" t="s">
        <v>59</v>
      </c>
      <c r="B356" s="336"/>
      <c r="C356" s="336"/>
      <c r="D356" s="336"/>
      <c r="E356" s="336"/>
      <c r="F356" s="336"/>
      <c r="G356" s="336"/>
      <c r="H356" s="336"/>
      <c r="I356" s="336"/>
      <c r="J356" s="336"/>
      <c r="K356" s="336"/>
      <c r="L356" s="336"/>
      <c r="M356" s="336"/>
      <c r="N356" s="336"/>
      <c r="O356" s="336"/>
      <c r="P356" s="336"/>
      <c r="Q356" s="336"/>
      <c r="R356" s="336"/>
      <c r="S356" s="336"/>
      <c r="T356" s="336"/>
      <c r="U356" s="336"/>
      <c r="V356" s="336"/>
      <c r="W356" s="336"/>
      <c r="X356" s="336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3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9"/>
      <c r="P357" s="329"/>
      <c r="Q357" s="329"/>
      <c r="R357" s="330"/>
      <c r="S357" s="34"/>
      <c r="T357" s="34"/>
      <c r="U357" s="35" t="s">
        <v>64</v>
      </c>
      <c r="V357" s="315">
        <v>20</v>
      </c>
      <c r="W357" s="316">
        <f t="shared" ref="W357:W369" si="15">IFERROR(IF(V357="",0,CEILING((V357/$H357),1)*$H357),"")</f>
        <v>21</v>
      </c>
      <c r="X357" s="36">
        <f>IFERROR(IF(W357=0,"",ROUNDUP(W357/H357,0)*0.00753),"")</f>
        <v>3.7650000000000003E-2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3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9"/>
      <c r="P358" s="329"/>
      <c r="Q358" s="329"/>
      <c r="R358" s="330"/>
      <c r="S358" s="34"/>
      <c r="T358" s="34"/>
      <c r="U358" s="35" t="s">
        <v>64</v>
      </c>
      <c r="V358" s="315">
        <v>20</v>
      </c>
      <c r="W358" s="316">
        <f t="shared" si="15"/>
        <v>21</v>
      </c>
      <c r="X358" s="36">
        <f>IFERROR(IF(W358=0,"",ROUNDUP(W358/H358,0)*0.00753),"")</f>
        <v>3.7650000000000003E-2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3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6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9"/>
      <c r="P359" s="329"/>
      <c r="Q359" s="329"/>
      <c r="R359" s="330"/>
      <c r="S359" s="34"/>
      <c r="T359" s="34"/>
      <c r="U359" s="35" t="s">
        <v>64</v>
      </c>
      <c r="V359" s="315">
        <v>20</v>
      </c>
      <c r="W359" s="316">
        <f t="shared" si="15"/>
        <v>21</v>
      </c>
      <c r="X359" s="36">
        <f>IFERROR(IF(W359=0,"",ROUNDUP(W359/H359,0)*0.00753),"")</f>
        <v>3.7650000000000003E-2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3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9"/>
      <c r="P360" s="329"/>
      <c r="Q360" s="329"/>
      <c r="R360" s="33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3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5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9"/>
      <c r="P361" s="329"/>
      <c r="Q361" s="329"/>
      <c r="R361" s="33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3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6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9"/>
      <c r="P362" s="329"/>
      <c r="Q362" s="329"/>
      <c r="R362" s="33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3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9"/>
      <c r="P363" s="329"/>
      <c r="Q363" s="329"/>
      <c r="R363" s="33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3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9"/>
      <c r="P364" s="329"/>
      <c r="Q364" s="329"/>
      <c r="R364" s="33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3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5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9"/>
      <c r="P365" s="329"/>
      <c r="Q365" s="329"/>
      <c r="R365" s="33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3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6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9"/>
      <c r="P366" s="329"/>
      <c r="Q366" s="329"/>
      <c r="R366" s="33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3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9"/>
      <c r="P367" s="329"/>
      <c r="Q367" s="329"/>
      <c r="R367" s="33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3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9"/>
      <c r="P368" s="329"/>
      <c r="Q368" s="329"/>
      <c r="R368" s="33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3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403" t="s">
        <v>532</v>
      </c>
      <c r="O369" s="329"/>
      <c r="P369" s="329"/>
      <c r="Q369" s="329"/>
      <c r="R369" s="33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37"/>
      <c r="B370" s="336"/>
      <c r="C370" s="336"/>
      <c r="D370" s="336"/>
      <c r="E370" s="336"/>
      <c r="F370" s="336"/>
      <c r="G370" s="336"/>
      <c r="H370" s="336"/>
      <c r="I370" s="336"/>
      <c r="J370" s="336"/>
      <c r="K370" s="336"/>
      <c r="L370" s="336"/>
      <c r="M370" s="338"/>
      <c r="N370" s="321" t="s">
        <v>65</v>
      </c>
      <c r="O370" s="322"/>
      <c r="P370" s="322"/>
      <c r="Q370" s="322"/>
      <c r="R370" s="322"/>
      <c r="S370" s="322"/>
      <c r="T370" s="323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0.11295000000000001</v>
      </c>
      <c r="Y370" s="318"/>
      <c r="Z370" s="318"/>
    </row>
    <row r="371" spans="1:53" x14ac:dyDescent="0.2">
      <c r="A371" s="336"/>
      <c r="B371" s="336"/>
      <c r="C371" s="336"/>
      <c r="D371" s="336"/>
      <c r="E371" s="336"/>
      <c r="F371" s="336"/>
      <c r="G371" s="336"/>
      <c r="H371" s="336"/>
      <c r="I371" s="336"/>
      <c r="J371" s="336"/>
      <c r="K371" s="336"/>
      <c r="L371" s="336"/>
      <c r="M371" s="338"/>
      <c r="N371" s="321" t="s">
        <v>65</v>
      </c>
      <c r="O371" s="322"/>
      <c r="P371" s="322"/>
      <c r="Q371" s="322"/>
      <c r="R371" s="322"/>
      <c r="S371" s="322"/>
      <c r="T371" s="323"/>
      <c r="U371" s="37" t="s">
        <v>64</v>
      </c>
      <c r="V371" s="317">
        <f>IFERROR(SUM(V357:V369),"0")</f>
        <v>60</v>
      </c>
      <c r="W371" s="317">
        <f>IFERROR(SUM(W357:W369),"0")</f>
        <v>63</v>
      </c>
      <c r="X371" s="37"/>
      <c r="Y371" s="318"/>
      <c r="Z371" s="318"/>
    </row>
    <row r="372" spans="1:53" ht="14.25" hidden="1" customHeight="1" x14ac:dyDescent="0.25">
      <c r="A372" s="335" t="s">
        <v>67</v>
      </c>
      <c r="B372" s="336"/>
      <c r="C372" s="336"/>
      <c r="D372" s="336"/>
      <c r="E372" s="336"/>
      <c r="F372" s="336"/>
      <c r="G372" s="336"/>
      <c r="H372" s="336"/>
      <c r="I372" s="336"/>
      <c r="J372" s="336"/>
      <c r="K372" s="336"/>
      <c r="L372" s="336"/>
      <c r="M372" s="336"/>
      <c r="N372" s="336"/>
      <c r="O372" s="336"/>
      <c r="P372" s="336"/>
      <c r="Q372" s="336"/>
      <c r="R372" s="336"/>
      <c r="S372" s="336"/>
      <c r="T372" s="336"/>
      <c r="U372" s="336"/>
      <c r="V372" s="336"/>
      <c r="W372" s="336"/>
      <c r="X372" s="336"/>
      <c r="Y372" s="311"/>
      <c r="Z372" s="311"/>
    </row>
    <row r="373" spans="1:53" ht="27" hidden="1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3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5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9"/>
      <c r="P373" s="329"/>
      <c r="Q373" s="329"/>
      <c r="R373" s="33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3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9"/>
      <c r="P374" s="329"/>
      <c r="Q374" s="329"/>
      <c r="R374" s="33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3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3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9"/>
      <c r="P375" s="329"/>
      <c r="Q375" s="329"/>
      <c r="R375" s="33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3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5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9"/>
      <c r="P376" s="329"/>
      <c r="Q376" s="329"/>
      <c r="R376" s="33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7"/>
      <c r="B377" s="336"/>
      <c r="C377" s="336"/>
      <c r="D377" s="336"/>
      <c r="E377" s="336"/>
      <c r="F377" s="336"/>
      <c r="G377" s="336"/>
      <c r="H377" s="336"/>
      <c r="I377" s="336"/>
      <c r="J377" s="336"/>
      <c r="K377" s="336"/>
      <c r="L377" s="336"/>
      <c r="M377" s="338"/>
      <c r="N377" s="321" t="s">
        <v>65</v>
      </c>
      <c r="O377" s="322"/>
      <c r="P377" s="322"/>
      <c r="Q377" s="322"/>
      <c r="R377" s="322"/>
      <c r="S377" s="322"/>
      <c r="T377" s="323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6"/>
      <c r="B378" s="336"/>
      <c r="C378" s="336"/>
      <c r="D378" s="336"/>
      <c r="E378" s="336"/>
      <c r="F378" s="336"/>
      <c r="G378" s="336"/>
      <c r="H378" s="336"/>
      <c r="I378" s="336"/>
      <c r="J378" s="336"/>
      <c r="K378" s="336"/>
      <c r="L378" s="336"/>
      <c r="M378" s="338"/>
      <c r="N378" s="321" t="s">
        <v>65</v>
      </c>
      <c r="O378" s="322"/>
      <c r="P378" s="322"/>
      <c r="Q378" s="322"/>
      <c r="R378" s="322"/>
      <c r="S378" s="322"/>
      <c r="T378" s="323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5" t="s">
        <v>224</v>
      </c>
      <c r="B379" s="336"/>
      <c r="C379" s="336"/>
      <c r="D379" s="336"/>
      <c r="E379" s="336"/>
      <c r="F379" s="336"/>
      <c r="G379" s="336"/>
      <c r="H379" s="336"/>
      <c r="I379" s="336"/>
      <c r="J379" s="336"/>
      <c r="K379" s="336"/>
      <c r="L379" s="336"/>
      <c r="M379" s="336"/>
      <c r="N379" s="336"/>
      <c r="O379" s="336"/>
      <c r="P379" s="336"/>
      <c r="Q379" s="336"/>
      <c r="R379" s="336"/>
      <c r="S379" s="336"/>
      <c r="T379" s="336"/>
      <c r="U379" s="336"/>
      <c r="V379" s="336"/>
      <c r="W379" s="336"/>
      <c r="X379" s="336"/>
      <c r="Y379" s="311"/>
      <c r="Z379" s="311"/>
    </row>
    <row r="380" spans="1:53" ht="27" hidden="1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3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4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9"/>
      <c r="P380" s="329"/>
      <c r="Q380" s="329"/>
      <c r="R380" s="33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7"/>
      <c r="B381" s="336"/>
      <c r="C381" s="336"/>
      <c r="D381" s="336"/>
      <c r="E381" s="336"/>
      <c r="F381" s="336"/>
      <c r="G381" s="336"/>
      <c r="H381" s="336"/>
      <c r="I381" s="336"/>
      <c r="J381" s="336"/>
      <c r="K381" s="336"/>
      <c r="L381" s="336"/>
      <c r="M381" s="338"/>
      <c r="N381" s="321" t="s">
        <v>65</v>
      </c>
      <c r="O381" s="322"/>
      <c r="P381" s="322"/>
      <c r="Q381" s="322"/>
      <c r="R381" s="322"/>
      <c r="S381" s="322"/>
      <c r="T381" s="323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6"/>
      <c r="B382" s="336"/>
      <c r="C382" s="336"/>
      <c r="D382" s="336"/>
      <c r="E382" s="336"/>
      <c r="F382" s="336"/>
      <c r="G382" s="336"/>
      <c r="H382" s="336"/>
      <c r="I382" s="336"/>
      <c r="J382" s="336"/>
      <c r="K382" s="336"/>
      <c r="L382" s="336"/>
      <c r="M382" s="338"/>
      <c r="N382" s="321" t="s">
        <v>65</v>
      </c>
      <c r="O382" s="322"/>
      <c r="P382" s="322"/>
      <c r="Q382" s="322"/>
      <c r="R382" s="322"/>
      <c r="S382" s="322"/>
      <c r="T382" s="323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5" t="s">
        <v>80</v>
      </c>
      <c r="B383" s="336"/>
      <c r="C383" s="336"/>
      <c r="D383" s="336"/>
      <c r="E383" s="336"/>
      <c r="F383" s="336"/>
      <c r="G383" s="336"/>
      <c r="H383" s="336"/>
      <c r="I383" s="336"/>
      <c r="J383" s="336"/>
      <c r="K383" s="336"/>
      <c r="L383" s="336"/>
      <c r="M383" s="336"/>
      <c r="N383" s="336"/>
      <c r="O383" s="336"/>
      <c r="P383" s="336"/>
      <c r="Q383" s="336"/>
      <c r="R383" s="336"/>
      <c r="S383" s="336"/>
      <c r="T383" s="336"/>
      <c r="U383" s="336"/>
      <c r="V383" s="336"/>
      <c r="W383" s="336"/>
      <c r="X383" s="336"/>
      <c r="Y383" s="311"/>
      <c r="Z383" s="311"/>
    </row>
    <row r="384" spans="1:53" ht="27" hidden="1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3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562" t="s">
        <v>547</v>
      </c>
      <c r="O384" s="329"/>
      <c r="P384" s="329"/>
      <c r="Q384" s="329"/>
      <c r="R384" s="33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hidden="1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3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350" t="s">
        <v>550</v>
      </c>
      <c r="O385" s="329"/>
      <c r="P385" s="329"/>
      <c r="Q385" s="329"/>
      <c r="R385" s="33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3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566" t="s">
        <v>553</v>
      </c>
      <c r="O386" s="329"/>
      <c r="P386" s="329"/>
      <c r="Q386" s="329"/>
      <c r="R386" s="33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3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33" t="s">
        <v>556</v>
      </c>
      <c r="O387" s="329"/>
      <c r="P387" s="329"/>
      <c r="Q387" s="329"/>
      <c r="R387" s="33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7"/>
      <c r="B388" s="336"/>
      <c r="C388" s="336"/>
      <c r="D388" s="336"/>
      <c r="E388" s="336"/>
      <c r="F388" s="336"/>
      <c r="G388" s="336"/>
      <c r="H388" s="336"/>
      <c r="I388" s="336"/>
      <c r="J388" s="336"/>
      <c r="K388" s="336"/>
      <c r="L388" s="336"/>
      <c r="M388" s="338"/>
      <c r="N388" s="321" t="s">
        <v>65</v>
      </c>
      <c r="O388" s="322"/>
      <c r="P388" s="322"/>
      <c r="Q388" s="322"/>
      <c r="R388" s="322"/>
      <c r="S388" s="322"/>
      <c r="T388" s="323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6"/>
      <c r="B389" s="336"/>
      <c r="C389" s="336"/>
      <c r="D389" s="336"/>
      <c r="E389" s="336"/>
      <c r="F389" s="336"/>
      <c r="G389" s="336"/>
      <c r="H389" s="336"/>
      <c r="I389" s="336"/>
      <c r="J389" s="336"/>
      <c r="K389" s="336"/>
      <c r="L389" s="336"/>
      <c r="M389" s="338"/>
      <c r="N389" s="321" t="s">
        <v>65</v>
      </c>
      <c r="O389" s="322"/>
      <c r="P389" s="322"/>
      <c r="Q389" s="322"/>
      <c r="R389" s="322"/>
      <c r="S389" s="322"/>
      <c r="T389" s="323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5" t="s">
        <v>89</v>
      </c>
      <c r="B390" s="336"/>
      <c r="C390" s="336"/>
      <c r="D390" s="336"/>
      <c r="E390" s="336"/>
      <c r="F390" s="336"/>
      <c r="G390" s="336"/>
      <c r="H390" s="336"/>
      <c r="I390" s="336"/>
      <c r="J390" s="336"/>
      <c r="K390" s="336"/>
      <c r="L390" s="336"/>
      <c r="M390" s="336"/>
      <c r="N390" s="336"/>
      <c r="O390" s="336"/>
      <c r="P390" s="336"/>
      <c r="Q390" s="336"/>
      <c r="R390" s="336"/>
      <c r="S390" s="336"/>
      <c r="T390" s="336"/>
      <c r="U390" s="336"/>
      <c r="V390" s="336"/>
      <c r="W390" s="336"/>
      <c r="X390" s="336"/>
      <c r="Y390" s="311"/>
      <c r="Z390" s="311"/>
    </row>
    <row r="391" spans="1:53" ht="27" hidden="1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3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642" t="s">
        <v>559</v>
      </c>
      <c r="O391" s="329"/>
      <c r="P391" s="329"/>
      <c r="Q391" s="329"/>
      <c r="R391" s="33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3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643" t="s">
        <v>562</v>
      </c>
      <c r="O392" s="329"/>
      <c r="P392" s="329"/>
      <c r="Q392" s="329"/>
      <c r="R392" s="33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37"/>
      <c r="B393" s="336"/>
      <c r="C393" s="336"/>
      <c r="D393" s="336"/>
      <c r="E393" s="336"/>
      <c r="F393" s="336"/>
      <c r="G393" s="336"/>
      <c r="H393" s="336"/>
      <c r="I393" s="336"/>
      <c r="J393" s="336"/>
      <c r="K393" s="336"/>
      <c r="L393" s="336"/>
      <c r="M393" s="338"/>
      <c r="N393" s="321" t="s">
        <v>65</v>
      </c>
      <c r="O393" s="322"/>
      <c r="P393" s="322"/>
      <c r="Q393" s="322"/>
      <c r="R393" s="322"/>
      <c r="S393" s="322"/>
      <c r="T393" s="323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6"/>
      <c r="B394" s="336"/>
      <c r="C394" s="336"/>
      <c r="D394" s="336"/>
      <c r="E394" s="336"/>
      <c r="F394" s="336"/>
      <c r="G394" s="336"/>
      <c r="H394" s="336"/>
      <c r="I394" s="336"/>
      <c r="J394" s="336"/>
      <c r="K394" s="336"/>
      <c r="L394" s="336"/>
      <c r="M394" s="338"/>
      <c r="N394" s="321" t="s">
        <v>65</v>
      </c>
      <c r="O394" s="322"/>
      <c r="P394" s="322"/>
      <c r="Q394" s="322"/>
      <c r="R394" s="322"/>
      <c r="S394" s="322"/>
      <c r="T394" s="323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4" t="s">
        <v>563</v>
      </c>
      <c r="B395" s="336"/>
      <c r="C395" s="336"/>
      <c r="D395" s="336"/>
      <c r="E395" s="336"/>
      <c r="F395" s="336"/>
      <c r="G395" s="336"/>
      <c r="H395" s="336"/>
      <c r="I395" s="336"/>
      <c r="J395" s="336"/>
      <c r="K395" s="336"/>
      <c r="L395" s="336"/>
      <c r="M395" s="336"/>
      <c r="N395" s="336"/>
      <c r="O395" s="336"/>
      <c r="P395" s="336"/>
      <c r="Q395" s="336"/>
      <c r="R395" s="336"/>
      <c r="S395" s="336"/>
      <c r="T395" s="336"/>
      <c r="U395" s="336"/>
      <c r="V395" s="336"/>
      <c r="W395" s="336"/>
      <c r="X395" s="336"/>
      <c r="Y395" s="310"/>
      <c r="Z395" s="310"/>
    </row>
    <row r="396" spans="1:53" ht="14.25" hidden="1" customHeight="1" x14ac:dyDescent="0.25">
      <c r="A396" s="335" t="s">
        <v>94</v>
      </c>
      <c r="B396" s="336"/>
      <c r="C396" s="336"/>
      <c r="D396" s="336"/>
      <c r="E396" s="336"/>
      <c r="F396" s="336"/>
      <c r="G396" s="336"/>
      <c r="H396" s="336"/>
      <c r="I396" s="336"/>
      <c r="J396" s="336"/>
      <c r="K396" s="336"/>
      <c r="L396" s="336"/>
      <c r="M396" s="336"/>
      <c r="N396" s="336"/>
      <c r="O396" s="336"/>
      <c r="P396" s="336"/>
      <c r="Q396" s="336"/>
      <c r="R396" s="336"/>
      <c r="S396" s="336"/>
      <c r="T396" s="336"/>
      <c r="U396" s="336"/>
      <c r="V396" s="336"/>
      <c r="W396" s="336"/>
      <c r="X396" s="336"/>
      <c r="Y396" s="311"/>
      <c r="Z396" s="311"/>
    </row>
    <row r="397" spans="1:53" ht="27" hidden="1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3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5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9"/>
      <c r="P397" s="329"/>
      <c r="Q397" s="329"/>
      <c r="R397" s="33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3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4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9"/>
      <c r="P398" s="329"/>
      <c r="Q398" s="329"/>
      <c r="R398" s="33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37"/>
      <c r="B399" s="336"/>
      <c r="C399" s="336"/>
      <c r="D399" s="336"/>
      <c r="E399" s="336"/>
      <c r="F399" s="336"/>
      <c r="G399" s="336"/>
      <c r="H399" s="336"/>
      <c r="I399" s="336"/>
      <c r="J399" s="336"/>
      <c r="K399" s="336"/>
      <c r="L399" s="336"/>
      <c r="M399" s="338"/>
      <c r="N399" s="321" t="s">
        <v>65</v>
      </c>
      <c r="O399" s="322"/>
      <c r="P399" s="322"/>
      <c r="Q399" s="322"/>
      <c r="R399" s="322"/>
      <c r="S399" s="322"/>
      <c r="T399" s="323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6"/>
      <c r="B400" s="336"/>
      <c r="C400" s="336"/>
      <c r="D400" s="336"/>
      <c r="E400" s="336"/>
      <c r="F400" s="336"/>
      <c r="G400" s="336"/>
      <c r="H400" s="336"/>
      <c r="I400" s="336"/>
      <c r="J400" s="336"/>
      <c r="K400" s="336"/>
      <c r="L400" s="336"/>
      <c r="M400" s="338"/>
      <c r="N400" s="321" t="s">
        <v>65</v>
      </c>
      <c r="O400" s="322"/>
      <c r="P400" s="322"/>
      <c r="Q400" s="322"/>
      <c r="R400" s="322"/>
      <c r="S400" s="322"/>
      <c r="T400" s="323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5" t="s">
        <v>59</v>
      </c>
      <c r="B401" s="336"/>
      <c r="C401" s="336"/>
      <c r="D401" s="336"/>
      <c r="E401" s="336"/>
      <c r="F401" s="336"/>
      <c r="G401" s="336"/>
      <c r="H401" s="336"/>
      <c r="I401" s="336"/>
      <c r="J401" s="336"/>
      <c r="K401" s="336"/>
      <c r="L401" s="336"/>
      <c r="M401" s="336"/>
      <c r="N401" s="336"/>
      <c r="O401" s="336"/>
      <c r="P401" s="336"/>
      <c r="Q401" s="336"/>
      <c r="R401" s="336"/>
      <c r="S401" s="336"/>
      <c r="T401" s="336"/>
      <c r="U401" s="336"/>
      <c r="V401" s="336"/>
      <c r="W401" s="336"/>
      <c r="X401" s="336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3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5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9"/>
      <c r="P402" s="329"/>
      <c r="Q402" s="329"/>
      <c r="R402" s="330"/>
      <c r="S402" s="34"/>
      <c r="T402" s="34"/>
      <c r="U402" s="35" t="s">
        <v>64</v>
      </c>
      <c r="V402" s="315">
        <v>30</v>
      </c>
      <c r="W402" s="316">
        <f t="shared" ref="W402:W408" si="17">IFERROR(IF(V402="",0,CEILING((V402/$H402),1)*$H402),"")</f>
        <v>33.6</v>
      </c>
      <c r="X402" s="36">
        <f>IFERROR(IF(W402=0,"",ROUNDUP(W402/H402,0)*0.00753),"")</f>
        <v>6.0240000000000002E-2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3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9"/>
      <c r="P403" s="329"/>
      <c r="Q403" s="329"/>
      <c r="R403" s="33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3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6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9"/>
      <c r="P404" s="329"/>
      <c r="Q404" s="329"/>
      <c r="R404" s="33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3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491" t="s">
        <v>576</v>
      </c>
      <c r="O405" s="329"/>
      <c r="P405" s="329"/>
      <c r="Q405" s="329"/>
      <c r="R405" s="33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3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9"/>
      <c r="P406" s="329"/>
      <c r="Q406" s="329"/>
      <c r="R406" s="33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3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6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9"/>
      <c r="P407" s="329"/>
      <c r="Q407" s="329"/>
      <c r="R407" s="33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3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9"/>
      <c r="P408" s="329"/>
      <c r="Q408" s="329"/>
      <c r="R408" s="33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37"/>
      <c r="B409" s="336"/>
      <c r="C409" s="336"/>
      <c r="D409" s="336"/>
      <c r="E409" s="336"/>
      <c r="F409" s="336"/>
      <c r="G409" s="336"/>
      <c r="H409" s="336"/>
      <c r="I409" s="336"/>
      <c r="J409" s="336"/>
      <c r="K409" s="336"/>
      <c r="L409" s="336"/>
      <c r="M409" s="338"/>
      <c r="N409" s="321" t="s">
        <v>65</v>
      </c>
      <c r="O409" s="322"/>
      <c r="P409" s="322"/>
      <c r="Q409" s="322"/>
      <c r="R409" s="322"/>
      <c r="S409" s="322"/>
      <c r="T409" s="323"/>
      <c r="U409" s="37" t="s">
        <v>66</v>
      </c>
      <c r="V409" s="317">
        <f>IFERROR(V402/H402,"0")+IFERROR(V403/H403,"0")+IFERROR(V404/H404,"0")+IFERROR(V405/H405,"0")+IFERROR(V406/H406,"0")+IFERROR(V407/H407,"0")+IFERROR(V408/H408,"0")</f>
        <v>7.1428571428571423</v>
      </c>
      <c r="W409" s="317">
        <f>IFERROR(W402/H402,"0")+IFERROR(W403/H403,"0")+IFERROR(W404/H404,"0")+IFERROR(W405/H405,"0")+IFERROR(W406/H406,"0")+IFERROR(W407/H407,"0")+IFERROR(W408/H408,"0")</f>
        <v>8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6.0240000000000002E-2</v>
      </c>
      <c r="Y409" s="318"/>
      <c r="Z409" s="318"/>
    </row>
    <row r="410" spans="1:53" x14ac:dyDescent="0.2">
      <c r="A410" s="336"/>
      <c r="B410" s="336"/>
      <c r="C410" s="336"/>
      <c r="D410" s="336"/>
      <c r="E410" s="336"/>
      <c r="F410" s="336"/>
      <c r="G410" s="336"/>
      <c r="H410" s="336"/>
      <c r="I410" s="336"/>
      <c r="J410" s="336"/>
      <c r="K410" s="336"/>
      <c r="L410" s="336"/>
      <c r="M410" s="338"/>
      <c r="N410" s="321" t="s">
        <v>65</v>
      </c>
      <c r="O410" s="322"/>
      <c r="P410" s="322"/>
      <c r="Q410" s="322"/>
      <c r="R410" s="322"/>
      <c r="S410" s="322"/>
      <c r="T410" s="323"/>
      <c r="U410" s="37" t="s">
        <v>64</v>
      </c>
      <c r="V410" s="317">
        <f>IFERROR(SUM(V402:V408),"0")</f>
        <v>30</v>
      </c>
      <c r="W410" s="317">
        <f>IFERROR(SUM(W402:W408),"0")</f>
        <v>33.6</v>
      </c>
      <c r="X410" s="37"/>
      <c r="Y410" s="318"/>
      <c r="Z410" s="318"/>
    </row>
    <row r="411" spans="1:53" ht="27.75" hidden="1" customHeight="1" x14ac:dyDescent="0.2">
      <c r="A411" s="377" t="s">
        <v>583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48"/>
      <c r="Z411" s="48"/>
    </row>
    <row r="412" spans="1:53" ht="16.5" hidden="1" customHeight="1" x14ac:dyDescent="0.25">
      <c r="A412" s="364" t="s">
        <v>583</v>
      </c>
      <c r="B412" s="336"/>
      <c r="C412" s="336"/>
      <c r="D412" s="336"/>
      <c r="E412" s="336"/>
      <c r="F412" s="336"/>
      <c r="G412" s="336"/>
      <c r="H412" s="336"/>
      <c r="I412" s="336"/>
      <c r="J412" s="336"/>
      <c r="K412" s="336"/>
      <c r="L412" s="336"/>
      <c r="M412" s="336"/>
      <c r="N412" s="336"/>
      <c r="O412" s="336"/>
      <c r="P412" s="336"/>
      <c r="Q412" s="336"/>
      <c r="R412" s="336"/>
      <c r="S412" s="336"/>
      <c r="T412" s="336"/>
      <c r="U412" s="336"/>
      <c r="V412" s="336"/>
      <c r="W412" s="336"/>
      <c r="X412" s="336"/>
      <c r="Y412" s="310"/>
      <c r="Z412" s="310"/>
    </row>
    <row r="413" spans="1:53" ht="14.25" hidden="1" customHeight="1" x14ac:dyDescent="0.25">
      <c r="A413" s="335" t="s">
        <v>102</v>
      </c>
      <c r="B413" s="336"/>
      <c r="C413" s="336"/>
      <c r="D413" s="336"/>
      <c r="E413" s="336"/>
      <c r="F413" s="336"/>
      <c r="G413" s="336"/>
      <c r="H413" s="336"/>
      <c r="I413" s="336"/>
      <c r="J413" s="336"/>
      <c r="K413" s="336"/>
      <c r="L413" s="336"/>
      <c r="M413" s="336"/>
      <c r="N413" s="336"/>
      <c r="O413" s="336"/>
      <c r="P413" s="336"/>
      <c r="Q413" s="336"/>
      <c r="R413" s="336"/>
      <c r="S413" s="336"/>
      <c r="T413" s="336"/>
      <c r="U413" s="336"/>
      <c r="V413" s="336"/>
      <c r="W413" s="336"/>
      <c r="X413" s="336"/>
      <c r="Y413" s="311"/>
      <c r="Z413" s="311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3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44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9"/>
      <c r="P414" s="329"/>
      <c r="Q414" s="329"/>
      <c r="R414" s="33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3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57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9"/>
      <c r="P415" s="329"/>
      <c r="Q415" s="329"/>
      <c r="R415" s="330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3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46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9"/>
      <c r="P416" s="329"/>
      <c r="Q416" s="329"/>
      <c r="R416" s="33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3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9"/>
      <c r="P417" s="329"/>
      <c r="Q417" s="329"/>
      <c r="R417" s="330"/>
      <c r="S417" s="34"/>
      <c r="T417" s="34"/>
      <c r="U417" s="35" t="s">
        <v>64</v>
      </c>
      <c r="V417" s="315">
        <v>20</v>
      </c>
      <c r="W417" s="316">
        <f t="shared" si="18"/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3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3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9"/>
      <c r="P418" s="329"/>
      <c r="Q418" s="329"/>
      <c r="R418" s="33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3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41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9"/>
      <c r="P419" s="329"/>
      <c r="Q419" s="329"/>
      <c r="R419" s="33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3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4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9"/>
      <c r="P420" s="329"/>
      <c r="Q420" s="329"/>
      <c r="R420" s="33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3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9"/>
      <c r="P421" s="329"/>
      <c r="Q421" s="329"/>
      <c r="R421" s="33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3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5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9"/>
      <c r="P422" s="329"/>
      <c r="Q422" s="329"/>
      <c r="R422" s="33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37"/>
      <c r="B423" s="336"/>
      <c r="C423" s="336"/>
      <c r="D423" s="336"/>
      <c r="E423" s="336"/>
      <c r="F423" s="336"/>
      <c r="G423" s="336"/>
      <c r="H423" s="336"/>
      <c r="I423" s="336"/>
      <c r="J423" s="336"/>
      <c r="K423" s="336"/>
      <c r="L423" s="336"/>
      <c r="M423" s="338"/>
      <c r="N423" s="321" t="s">
        <v>65</v>
      </c>
      <c r="O423" s="322"/>
      <c r="P423" s="322"/>
      <c r="Q423" s="322"/>
      <c r="R423" s="322"/>
      <c r="S423" s="322"/>
      <c r="T423" s="323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3.7878787878787876</v>
      </c>
      <c r="W423" s="317">
        <f>IFERROR(W414/H414,"0")+IFERROR(W415/H415,"0")+IFERROR(W416/H416,"0")+IFERROR(W417/H417,"0")+IFERROR(W418/H418,"0")+IFERROR(W419/H419,"0")+IFERROR(W420/H420,"0")+IFERROR(W421/H421,"0")+IFERROR(W422/H422,"0")</f>
        <v>4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4.7840000000000001E-2</v>
      </c>
      <c r="Y423" s="318"/>
      <c r="Z423" s="318"/>
    </row>
    <row r="424" spans="1:53" x14ac:dyDescent="0.2">
      <c r="A424" s="336"/>
      <c r="B424" s="336"/>
      <c r="C424" s="336"/>
      <c r="D424" s="336"/>
      <c r="E424" s="336"/>
      <c r="F424" s="336"/>
      <c r="G424" s="336"/>
      <c r="H424" s="336"/>
      <c r="I424" s="336"/>
      <c r="J424" s="336"/>
      <c r="K424" s="336"/>
      <c r="L424" s="336"/>
      <c r="M424" s="338"/>
      <c r="N424" s="321" t="s">
        <v>65</v>
      </c>
      <c r="O424" s="322"/>
      <c r="P424" s="322"/>
      <c r="Q424" s="322"/>
      <c r="R424" s="322"/>
      <c r="S424" s="322"/>
      <c r="T424" s="323"/>
      <c r="U424" s="37" t="s">
        <v>64</v>
      </c>
      <c r="V424" s="317">
        <f>IFERROR(SUM(V414:V422),"0")</f>
        <v>20</v>
      </c>
      <c r="W424" s="317">
        <f>IFERROR(SUM(W414:W422),"0")</f>
        <v>21.12</v>
      </c>
      <c r="X424" s="37"/>
      <c r="Y424" s="318"/>
      <c r="Z424" s="318"/>
    </row>
    <row r="425" spans="1:53" ht="14.25" hidden="1" customHeight="1" x14ac:dyDescent="0.25">
      <c r="A425" s="335" t="s">
        <v>94</v>
      </c>
      <c r="B425" s="336"/>
      <c r="C425" s="336"/>
      <c r="D425" s="336"/>
      <c r="E425" s="336"/>
      <c r="F425" s="336"/>
      <c r="G425" s="336"/>
      <c r="H425" s="336"/>
      <c r="I425" s="336"/>
      <c r="J425" s="336"/>
      <c r="K425" s="336"/>
      <c r="L425" s="336"/>
      <c r="M425" s="336"/>
      <c r="N425" s="336"/>
      <c r="O425" s="336"/>
      <c r="P425" s="336"/>
      <c r="Q425" s="336"/>
      <c r="R425" s="336"/>
      <c r="S425" s="336"/>
      <c r="T425" s="336"/>
      <c r="U425" s="336"/>
      <c r="V425" s="336"/>
      <c r="W425" s="336"/>
      <c r="X425" s="336"/>
      <c r="Y425" s="311"/>
      <c r="Z425" s="311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3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5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9"/>
      <c r="P426" s="329"/>
      <c r="Q426" s="329"/>
      <c r="R426" s="330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3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5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9"/>
      <c r="P427" s="329"/>
      <c r="Q427" s="329"/>
      <c r="R427" s="33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37"/>
      <c r="B428" s="336"/>
      <c r="C428" s="336"/>
      <c r="D428" s="336"/>
      <c r="E428" s="336"/>
      <c r="F428" s="336"/>
      <c r="G428" s="336"/>
      <c r="H428" s="336"/>
      <c r="I428" s="336"/>
      <c r="J428" s="336"/>
      <c r="K428" s="336"/>
      <c r="L428" s="336"/>
      <c r="M428" s="338"/>
      <c r="N428" s="321" t="s">
        <v>65</v>
      </c>
      <c r="O428" s="322"/>
      <c r="P428" s="322"/>
      <c r="Q428" s="322"/>
      <c r="R428" s="322"/>
      <c r="S428" s="322"/>
      <c r="T428" s="323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hidden="1" x14ac:dyDescent="0.2">
      <c r="A429" s="336"/>
      <c r="B429" s="336"/>
      <c r="C429" s="336"/>
      <c r="D429" s="336"/>
      <c r="E429" s="336"/>
      <c r="F429" s="336"/>
      <c r="G429" s="336"/>
      <c r="H429" s="336"/>
      <c r="I429" s="336"/>
      <c r="J429" s="336"/>
      <c r="K429" s="336"/>
      <c r="L429" s="336"/>
      <c r="M429" s="338"/>
      <c r="N429" s="321" t="s">
        <v>65</v>
      </c>
      <c r="O429" s="322"/>
      <c r="P429" s="322"/>
      <c r="Q429" s="322"/>
      <c r="R429" s="322"/>
      <c r="S429" s="322"/>
      <c r="T429" s="323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hidden="1" customHeight="1" x14ac:dyDescent="0.25">
      <c r="A430" s="335" t="s">
        <v>59</v>
      </c>
      <c r="B430" s="336"/>
      <c r="C430" s="336"/>
      <c r="D430" s="336"/>
      <c r="E430" s="336"/>
      <c r="F430" s="336"/>
      <c r="G430" s="336"/>
      <c r="H430" s="336"/>
      <c r="I430" s="336"/>
      <c r="J430" s="336"/>
      <c r="K430" s="336"/>
      <c r="L430" s="336"/>
      <c r="M430" s="336"/>
      <c r="N430" s="336"/>
      <c r="O430" s="336"/>
      <c r="P430" s="336"/>
      <c r="Q430" s="336"/>
      <c r="R430" s="336"/>
      <c r="S430" s="336"/>
      <c r="T430" s="336"/>
      <c r="U430" s="336"/>
      <c r="V430" s="336"/>
      <c r="W430" s="336"/>
      <c r="X430" s="336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3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5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9"/>
      <c r="P431" s="329"/>
      <c r="Q431" s="329"/>
      <c r="R431" s="330"/>
      <c r="S431" s="34"/>
      <c r="T431" s="34"/>
      <c r="U431" s="35" t="s">
        <v>64</v>
      </c>
      <c r="V431" s="315">
        <v>10</v>
      </c>
      <c r="W431" s="316">
        <f t="shared" ref="W431:W436" si="19">IFERROR(IF(V431="",0,CEILING((V431/$H431),1)*$H431),"")</f>
        <v>10.56</v>
      </c>
      <c r="X431" s="36">
        <f>IFERROR(IF(W431=0,"",ROUNDUP(W431/H431,0)*0.01196),"")</f>
        <v>2.392E-2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3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9"/>
      <c r="P432" s="329"/>
      <c r="Q432" s="329"/>
      <c r="R432" s="330"/>
      <c r="S432" s="34"/>
      <c r="T432" s="34"/>
      <c r="U432" s="35" t="s">
        <v>64</v>
      </c>
      <c r="V432" s="315">
        <v>20</v>
      </c>
      <c r="W432" s="316">
        <f t="shared" si="19"/>
        <v>21.12</v>
      </c>
      <c r="X432" s="36">
        <f>IFERROR(IF(W432=0,"",ROUNDUP(W432/H432,0)*0.01196),"")</f>
        <v>4.7840000000000001E-2</v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3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40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9"/>
      <c r="P433" s="329"/>
      <c r="Q433" s="329"/>
      <c r="R433" s="33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3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574" t="s">
        <v>614</v>
      </c>
      <c r="O434" s="329"/>
      <c r="P434" s="329"/>
      <c r="Q434" s="329"/>
      <c r="R434" s="33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3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386" t="s">
        <v>617</v>
      </c>
      <c r="O435" s="329"/>
      <c r="P435" s="329"/>
      <c r="Q435" s="329"/>
      <c r="R435" s="33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3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555" t="s">
        <v>620</v>
      </c>
      <c r="O436" s="329"/>
      <c r="P436" s="329"/>
      <c r="Q436" s="329"/>
      <c r="R436" s="33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7"/>
      <c r="B437" s="336"/>
      <c r="C437" s="336"/>
      <c r="D437" s="336"/>
      <c r="E437" s="336"/>
      <c r="F437" s="336"/>
      <c r="G437" s="336"/>
      <c r="H437" s="336"/>
      <c r="I437" s="336"/>
      <c r="J437" s="336"/>
      <c r="K437" s="336"/>
      <c r="L437" s="336"/>
      <c r="M437" s="338"/>
      <c r="N437" s="321" t="s">
        <v>65</v>
      </c>
      <c r="O437" s="322"/>
      <c r="P437" s="322"/>
      <c r="Q437" s="322"/>
      <c r="R437" s="322"/>
      <c r="S437" s="322"/>
      <c r="T437" s="323"/>
      <c r="U437" s="37" t="s">
        <v>66</v>
      </c>
      <c r="V437" s="317">
        <f>IFERROR(V431/H431,"0")+IFERROR(V432/H432,"0")+IFERROR(V433/H433,"0")+IFERROR(V434/H434,"0")+IFERROR(V435/H435,"0")+IFERROR(V436/H436,"0")</f>
        <v>5.6818181818181817</v>
      </c>
      <c r="W437" s="317">
        <f>IFERROR(W431/H431,"0")+IFERROR(W432/H432,"0")+IFERROR(W433/H433,"0")+IFERROR(W434/H434,"0")+IFERROR(W435/H435,"0")+IFERROR(W436/H436,"0")</f>
        <v>6</v>
      </c>
      <c r="X437" s="317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18"/>
      <c r="Z437" s="318"/>
    </row>
    <row r="438" spans="1:53" x14ac:dyDescent="0.2">
      <c r="A438" s="336"/>
      <c r="B438" s="336"/>
      <c r="C438" s="336"/>
      <c r="D438" s="336"/>
      <c r="E438" s="336"/>
      <c r="F438" s="336"/>
      <c r="G438" s="336"/>
      <c r="H438" s="336"/>
      <c r="I438" s="336"/>
      <c r="J438" s="336"/>
      <c r="K438" s="336"/>
      <c r="L438" s="336"/>
      <c r="M438" s="338"/>
      <c r="N438" s="321" t="s">
        <v>65</v>
      </c>
      <c r="O438" s="322"/>
      <c r="P438" s="322"/>
      <c r="Q438" s="322"/>
      <c r="R438" s="322"/>
      <c r="S438" s="322"/>
      <c r="T438" s="323"/>
      <c r="U438" s="37" t="s">
        <v>64</v>
      </c>
      <c r="V438" s="317">
        <f>IFERROR(SUM(V431:V436),"0")</f>
        <v>30</v>
      </c>
      <c r="W438" s="317">
        <f>IFERROR(SUM(W431:W436),"0")</f>
        <v>31.68</v>
      </c>
      <c r="X438" s="37"/>
      <c r="Y438" s="318"/>
      <c r="Z438" s="318"/>
    </row>
    <row r="439" spans="1:53" ht="14.25" hidden="1" customHeight="1" x14ac:dyDescent="0.25">
      <c r="A439" s="335" t="s">
        <v>67</v>
      </c>
      <c r="B439" s="336"/>
      <c r="C439" s="336"/>
      <c r="D439" s="336"/>
      <c r="E439" s="336"/>
      <c r="F439" s="336"/>
      <c r="G439" s="336"/>
      <c r="H439" s="336"/>
      <c r="I439" s="336"/>
      <c r="J439" s="336"/>
      <c r="K439" s="336"/>
      <c r="L439" s="336"/>
      <c r="M439" s="336"/>
      <c r="N439" s="336"/>
      <c r="O439" s="336"/>
      <c r="P439" s="336"/>
      <c r="Q439" s="336"/>
      <c r="R439" s="336"/>
      <c r="S439" s="336"/>
      <c r="T439" s="336"/>
      <c r="U439" s="336"/>
      <c r="V439" s="336"/>
      <c r="W439" s="336"/>
      <c r="X439" s="336"/>
      <c r="Y439" s="311"/>
      <c r="Z439" s="311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3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3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9"/>
      <c r="P440" s="329"/>
      <c r="Q440" s="329"/>
      <c r="R440" s="33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3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9"/>
      <c r="P441" s="329"/>
      <c r="Q441" s="329"/>
      <c r="R441" s="33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7"/>
      <c r="B442" s="336"/>
      <c r="C442" s="336"/>
      <c r="D442" s="336"/>
      <c r="E442" s="336"/>
      <c r="F442" s="336"/>
      <c r="G442" s="336"/>
      <c r="H442" s="336"/>
      <c r="I442" s="336"/>
      <c r="J442" s="336"/>
      <c r="K442" s="336"/>
      <c r="L442" s="336"/>
      <c r="M442" s="338"/>
      <c r="N442" s="321" t="s">
        <v>65</v>
      </c>
      <c r="O442" s="322"/>
      <c r="P442" s="322"/>
      <c r="Q442" s="322"/>
      <c r="R442" s="322"/>
      <c r="S442" s="322"/>
      <c r="T442" s="323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6"/>
      <c r="B443" s="336"/>
      <c r="C443" s="336"/>
      <c r="D443" s="336"/>
      <c r="E443" s="336"/>
      <c r="F443" s="336"/>
      <c r="G443" s="336"/>
      <c r="H443" s="336"/>
      <c r="I443" s="336"/>
      <c r="J443" s="336"/>
      <c r="K443" s="336"/>
      <c r="L443" s="336"/>
      <c r="M443" s="338"/>
      <c r="N443" s="321" t="s">
        <v>65</v>
      </c>
      <c r="O443" s="322"/>
      <c r="P443" s="322"/>
      <c r="Q443" s="322"/>
      <c r="R443" s="322"/>
      <c r="S443" s="322"/>
      <c r="T443" s="323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77" t="s">
        <v>625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48"/>
      <c r="Z444" s="48"/>
    </row>
    <row r="445" spans="1:53" ht="16.5" hidden="1" customHeight="1" x14ac:dyDescent="0.25">
      <c r="A445" s="364" t="s">
        <v>626</v>
      </c>
      <c r="B445" s="336"/>
      <c r="C445" s="336"/>
      <c r="D445" s="336"/>
      <c r="E445" s="336"/>
      <c r="F445" s="336"/>
      <c r="G445" s="336"/>
      <c r="H445" s="336"/>
      <c r="I445" s="336"/>
      <c r="J445" s="336"/>
      <c r="K445" s="336"/>
      <c r="L445" s="336"/>
      <c r="M445" s="336"/>
      <c r="N445" s="336"/>
      <c r="O445" s="336"/>
      <c r="P445" s="336"/>
      <c r="Q445" s="336"/>
      <c r="R445" s="336"/>
      <c r="S445" s="336"/>
      <c r="T445" s="336"/>
      <c r="U445" s="336"/>
      <c r="V445" s="336"/>
      <c r="W445" s="336"/>
      <c r="X445" s="336"/>
      <c r="Y445" s="310"/>
      <c r="Z445" s="310"/>
    </row>
    <row r="446" spans="1:53" ht="14.25" hidden="1" customHeight="1" x14ac:dyDescent="0.25">
      <c r="A446" s="335" t="s">
        <v>102</v>
      </c>
      <c r="B446" s="336"/>
      <c r="C446" s="336"/>
      <c r="D446" s="336"/>
      <c r="E446" s="336"/>
      <c r="F446" s="336"/>
      <c r="G446" s="336"/>
      <c r="H446" s="336"/>
      <c r="I446" s="336"/>
      <c r="J446" s="336"/>
      <c r="K446" s="336"/>
      <c r="L446" s="336"/>
      <c r="M446" s="336"/>
      <c r="N446" s="336"/>
      <c r="O446" s="336"/>
      <c r="P446" s="336"/>
      <c r="Q446" s="336"/>
      <c r="R446" s="336"/>
      <c r="S446" s="336"/>
      <c r="T446" s="336"/>
      <c r="U446" s="336"/>
      <c r="V446" s="336"/>
      <c r="W446" s="336"/>
      <c r="X446" s="336"/>
      <c r="Y446" s="311"/>
      <c r="Z446" s="311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3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68" t="s">
        <v>629</v>
      </c>
      <c r="O447" s="329"/>
      <c r="P447" s="329"/>
      <c r="Q447" s="329"/>
      <c r="R447" s="33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3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492" t="s">
        <v>632</v>
      </c>
      <c r="O448" s="329"/>
      <c r="P448" s="329"/>
      <c r="Q448" s="329"/>
      <c r="R448" s="33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7"/>
      <c r="B449" s="336"/>
      <c r="C449" s="336"/>
      <c r="D449" s="336"/>
      <c r="E449" s="336"/>
      <c r="F449" s="336"/>
      <c r="G449" s="336"/>
      <c r="H449" s="336"/>
      <c r="I449" s="336"/>
      <c r="J449" s="336"/>
      <c r="K449" s="336"/>
      <c r="L449" s="336"/>
      <c r="M449" s="338"/>
      <c r="N449" s="321" t="s">
        <v>65</v>
      </c>
      <c r="O449" s="322"/>
      <c r="P449" s="322"/>
      <c r="Q449" s="322"/>
      <c r="R449" s="322"/>
      <c r="S449" s="322"/>
      <c r="T449" s="323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hidden="1" x14ac:dyDescent="0.2">
      <c r="A450" s="336"/>
      <c r="B450" s="336"/>
      <c r="C450" s="336"/>
      <c r="D450" s="336"/>
      <c r="E450" s="336"/>
      <c r="F450" s="336"/>
      <c r="G450" s="336"/>
      <c r="H450" s="336"/>
      <c r="I450" s="336"/>
      <c r="J450" s="336"/>
      <c r="K450" s="336"/>
      <c r="L450" s="336"/>
      <c r="M450" s="338"/>
      <c r="N450" s="321" t="s">
        <v>65</v>
      </c>
      <c r="O450" s="322"/>
      <c r="P450" s="322"/>
      <c r="Q450" s="322"/>
      <c r="R450" s="322"/>
      <c r="S450" s="322"/>
      <c r="T450" s="323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hidden="1" customHeight="1" x14ac:dyDescent="0.25">
      <c r="A451" s="335" t="s">
        <v>94</v>
      </c>
      <c r="B451" s="336"/>
      <c r="C451" s="336"/>
      <c r="D451" s="336"/>
      <c r="E451" s="336"/>
      <c r="F451" s="336"/>
      <c r="G451" s="336"/>
      <c r="H451" s="336"/>
      <c r="I451" s="336"/>
      <c r="J451" s="336"/>
      <c r="K451" s="336"/>
      <c r="L451" s="336"/>
      <c r="M451" s="336"/>
      <c r="N451" s="336"/>
      <c r="O451" s="336"/>
      <c r="P451" s="336"/>
      <c r="Q451" s="336"/>
      <c r="R451" s="336"/>
      <c r="S451" s="336"/>
      <c r="T451" s="336"/>
      <c r="U451" s="336"/>
      <c r="V451" s="336"/>
      <c r="W451" s="336"/>
      <c r="X451" s="336"/>
      <c r="Y451" s="311"/>
      <c r="Z451" s="311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3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518" t="s">
        <v>635</v>
      </c>
      <c r="O452" s="329"/>
      <c r="P452" s="329"/>
      <c r="Q452" s="329"/>
      <c r="R452" s="33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3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589" t="s">
        <v>638</v>
      </c>
      <c r="O453" s="329"/>
      <c r="P453" s="329"/>
      <c r="Q453" s="329"/>
      <c r="R453" s="33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7"/>
      <c r="B454" s="336"/>
      <c r="C454" s="336"/>
      <c r="D454" s="336"/>
      <c r="E454" s="336"/>
      <c r="F454" s="336"/>
      <c r="G454" s="336"/>
      <c r="H454" s="336"/>
      <c r="I454" s="336"/>
      <c r="J454" s="336"/>
      <c r="K454" s="336"/>
      <c r="L454" s="336"/>
      <c r="M454" s="338"/>
      <c r="N454" s="321" t="s">
        <v>65</v>
      </c>
      <c r="O454" s="322"/>
      <c r="P454" s="322"/>
      <c r="Q454" s="322"/>
      <c r="R454" s="322"/>
      <c r="S454" s="322"/>
      <c r="T454" s="323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6"/>
      <c r="B455" s="336"/>
      <c r="C455" s="336"/>
      <c r="D455" s="336"/>
      <c r="E455" s="336"/>
      <c r="F455" s="336"/>
      <c r="G455" s="336"/>
      <c r="H455" s="336"/>
      <c r="I455" s="336"/>
      <c r="J455" s="336"/>
      <c r="K455" s="336"/>
      <c r="L455" s="336"/>
      <c r="M455" s="338"/>
      <c r="N455" s="321" t="s">
        <v>65</v>
      </c>
      <c r="O455" s="322"/>
      <c r="P455" s="322"/>
      <c r="Q455" s="322"/>
      <c r="R455" s="322"/>
      <c r="S455" s="322"/>
      <c r="T455" s="323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5" t="s">
        <v>59</v>
      </c>
      <c r="B456" s="336"/>
      <c r="C456" s="336"/>
      <c r="D456" s="336"/>
      <c r="E456" s="336"/>
      <c r="F456" s="336"/>
      <c r="G456" s="336"/>
      <c r="H456" s="336"/>
      <c r="I456" s="336"/>
      <c r="J456" s="336"/>
      <c r="K456" s="336"/>
      <c r="L456" s="336"/>
      <c r="M456" s="336"/>
      <c r="N456" s="336"/>
      <c r="O456" s="336"/>
      <c r="P456" s="336"/>
      <c r="Q456" s="336"/>
      <c r="R456" s="336"/>
      <c r="S456" s="336"/>
      <c r="T456" s="336"/>
      <c r="U456" s="336"/>
      <c r="V456" s="336"/>
      <c r="W456" s="336"/>
      <c r="X456" s="336"/>
      <c r="Y456" s="311"/>
      <c r="Z456" s="311"/>
    </row>
    <row r="457" spans="1:53" ht="27" hidden="1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3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638" t="s">
        <v>641</v>
      </c>
      <c r="O457" s="329"/>
      <c r="P457" s="329"/>
      <c r="Q457" s="329"/>
      <c r="R457" s="33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3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494" t="s">
        <v>644</v>
      </c>
      <c r="O458" s="329"/>
      <c r="P458" s="329"/>
      <c r="Q458" s="329"/>
      <c r="R458" s="33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37"/>
      <c r="B459" s="336"/>
      <c r="C459" s="336"/>
      <c r="D459" s="336"/>
      <c r="E459" s="336"/>
      <c r="F459" s="336"/>
      <c r="G459" s="336"/>
      <c r="H459" s="336"/>
      <c r="I459" s="336"/>
      <c r="J459" s="336"/>
      <c r="K459" s="336"/>
      <c r="L459" s="336"/>
      <c r="M459" s="338"/>
      <c r="N459" s="321" t="s">
        <v>65</v>
      </c>
      <c r="O459" s="322"/>
      <c r="P459" s="322"/>
      <c r="Q459" s="322"/>
      <c r="R459" s="322"/>
      <c r="S459" s="322"/>
      <c r="T459" s="323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6"/>
      <c r="B460" s="336"/>
      <c r="C460" s="336"/>
      <c r="D460" s="336"/>
      <c r="E460" s="336"/>
      <c r="F460" s="336"/>
      <c r="G460" s="336"/>
      <c r="H460" s="336"/>
      <c r="I460" s="336"/>
      <c r="J460" s="336"/>
      <c r="K460" s="336"/>
      <c r="L460" s="336"/>
      <c r="M460" s="338"/>
      <c r="N460" s="321" t="s">
        <v>65</v>
      </c>
      <c r="O460" s="322"/>
      <c r="P460" s="322"/>
      <c r="Q460" s="322"/>
      <c r="R460" s="322"/>
      <c r="S460" s="322"/>
      <c r="T460" s="323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5" t="s">
        <v>67</v>
      </c>
      <c r="B461" s="336"/>
      <c r="C461" s="336"/>
      <c r="D461" s="336"/>
      <c r="E461" s="336"/>
      <c r="F461" s="336"/>
      <c r="G461" s="336"/>
      <c r="H461" s="336"/>
      <c r="I461" s="336"/>
      <c r="J461" s="336"/>
      <c r="K461" s="336"/>
      <c r="L461" s="336"/>
      <c r="M461" s="336"/>
      <c r="N461" s="336"/>
      <c r="O461" s="336"/>
      <c r="P461" s="336"/>
      <c r="Q461" s="336"/>
      <c r="R461" s="336"/>
      <c r="S461" s="336"/>
      <c r="T461" s="336"/>
      <c r="U461" s="336"/>
      <c r="V461" s="336"/>
      <c r="W461" s="336"/>
      <c r="X461" s="336"/>
      <c r="Y461" s="311"/>
      <c r="Z461" s="311"/>
    </row>
    <row r="462" spans="1:53" ht="27" hidden="1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3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619" t="s">
        <v>647</v>
      </c>
      <c r="O462" s="329"/>
      <c r="P462" s="329"/>
      <c r="Q462" s="329"/>
      <c r="R462" s="33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3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615" t="s">
        <v>650</v>
      </c>
      <c r="O463" s="329"/>
      <c r="P463" s="329"/>
      <c r="Q463" s="329"/>
      <c r="R463" s="33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37"/>
      <c r="B464" s="336"/>
      <c r="C464" s="336"/>
      <c r="D464" s="336"/>
      <c r="E464" s="336"/>
      <c r="F464" s="336"/>
      <c r="G464" s="336"/>
      <c r="H464" s="336"/>
      <c r="I464" s="336"/>
      <c r="J464" s="336"/>
      <c r="K464" s="336"/>
      <c r="L464" s="336"/>
      <c r="M464" s="338"/>
      <c r="N464" s="321" t="s">
        <v>65</v>
      </c>
      <c r="O464" s="322"/>
      <c r="P464" s="322"/>
      <c r="Q464" s="322"/>
      <c r="R464" s="322"/>
      <c r="S464" s="322"/>
      <c r="T464" s="323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6"/>
      <c r="B465" s="336"/>
      <c r="C465" s="336"/>
      <c r="D465" s="336"/>
      <c r="E465" s="336"/>
      <c r="F465" s="336"/>
      <c r="G465" s="336"/>
      <c r="H465" s="336"/>
      <c r="I465" s="336"/>
      <c r="J465" s="336"/>
      <c r="K465" s="336"/>
      <c r="L465" s="336"/>
      <c r="M465" s="338"/>
      <c r="N465" s="321" t="s">
        <v>65</v>
      </c>
      <c r="O465" s="322"/>
      <c r="P465" s="322"/>
      <c r="Q465" s="322"/>
      <c r="R465" s="322"/>
      <c r="S465" s="322"/>
      <c r="T465" s="323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4" t="s">
        <v>651</v>
      </c>
      <c r="B466" s="336"/>
      <c r="C466" s="336"/>
      <c r="D466" s="336"/>
      <c r="E466" s="336"/>
      <c r="F466" s="336"/>
      <c r="G466" s="336"/>
      <c r="H466" s="336"/>
      <c r="I466" s="336"/>
      <c r="J466" s="336"/>
      <c r="K466" s="336"/>
      <c r="L466" s="336"/>
      <c r="M466" s="336"/>
      <c r="N466" s="336"/>
      <c r="O466" s="336"/>
      <c r="P466" s="336"/>
      <c r="Q466" s="336"/>
      <c r="R466" s="336"/>
      <c r="S466" s="336"/>
      <c r="T466" s="336"/>
      <c r="U466" s="336"/>
      <c r="V466" s="336"/>
      <c r="W466" s="336"/>
      <c r="X466" s="336"/>
      <c r="Y466" s="310"/>
      <c r="Z466" s="310"/>
    </row>
    <row r="467" spans="1:53" ht="14.25" hidden="1" customHeight="1" x14ac:dyDescent="0.25">
      <c r="A467" s="335" t="s">
        <v>67</v>
      </c>
      <c r="B467" s="336"/>
      <c r="C467" s="336"/>
      <c r="D467" s="336"/>
      <c r="E467" s="336"/>
      <c r="F467" s="336"/>
      <c r="G467" s="336"/>
      <c r="H467" s="336"/>
      <c r="I467" s="336"/>
      <c r="J467" s="336"/>
      <c r="K467" s="336"/>
      <c r="L467" s="336"/>
      <c r="M467" s="336"/>
      <c r="N467" s="336"/>
      <c r="O467" s="336"/>
      <c r="P467" s="336"/>
      <c r="Q467" s="336"/>
      <c r="R467" s="336"/>
      <c r="S467" s="336"/>
      <c r="T467" s="336"/>
      <c r="U467" s="336"/>
      <c r="V467" s="336"/>
      <c r="W467" s="336"/>
      <c r="X467" s="336"/>
      <c r="Y467" s="311"/>
      <c r="Z467" s="311"/>
    </row>
    <row r="468" spans="1:53" ht="16.5" hidden="1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3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5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9"/>
      <c r="P468" s="329"/>
      <c r="Q468" s="329"/>
      <c r="R468" s="33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hidden="1" x14ac:dyDescent="0.2">
      <c r="A469" s="337"/>
      <c r="B469" s="336"/>
      <c r="C469" s="336"/>
      <c r="D469" s="336"/>
      <c r="E469" s="336"/>
      <c r="F469" s="336"/>
      <c r="G469" s="336"/>
      <c r="H469" s="336"/>
      <c r="I469" s="336"/>
      <c r="J469" s="336"/>
      <c r="K469" s="336"/>
      <c r="L469" s="336"/>
      <c r="M469" s="338"/>
      <c r="N469" s="321" t="s">
        <v>65</v>
      </c>
      <c r="O469" s="322"/>
      <c r="P469" s="322"/>
      <c r="Q469" s="322"/>
      <c r="R469" s="322"/>
      <c r="S469" s="322"/>
      <c r="T469" s="323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hidden="1" x14ac:dyDescent="0.2">
      <c r="A470" s="336"/>
      <c r="B470" s="336"/>
      <c r="C470" s="336"/>
      <c r="D470" s="336"/>
      <c r="E470" s="336"/>
      <c r="F470" s="336"/>
      <c r="G470" s="336"/>
      <c r="H470" s="336"/>
      <c r="I470" s="336"/>
      <c r="J470" s="336"/>
      <c r="K470" s="336"/>
      <c r="L470" s="336"/>
      <c r="M470" s="338"/>
      <c r="N470" s="321" t="s">
        <v>65</v>
      </c>
      <c r="O470" s="322"/>
      <c r="P470" s="322"/>
      <c r="Q470" s="322"/>
      <c r="R470" s="322"/>
      <c r="S470" s="322"/>
      <c r="T470" s="323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419"/>
      <c r="B471" s="336"/>
      <c r="C471" s="336"/>
      <c r="D471" s="336"/>
      <c r="E471" s="336"/>
      <c r="F471" s="336"/>
      <c r="G471" s="336"/>
      <c r="H471" s="336"/>
      <c r="I471" s="336"/>
      <c r="J471" s="336"/>
      <c r="K471" s="336"/>
      <c r="L471" s="336"/>
      <c r="M471" s="371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3487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3552.4999999999995</v>
      </c>
      <c r="X471" s="37"/>
      <c r="Y471" s="318"/>
      <c r="Z471" s="318"/>
    </row>
    <row r="472" spans="1:53" x14ac:dyDescent="0.2">
      <c r="A472" s="336"/>
      <c r="B472" s="336"/>
      <c r="C472" s="336"/>
      <c r="D472" s="336"/>
      <c r="E472" s="336"/>
      <c r="F472" s="336"/>
      <c r="G472" s="336"/>
      <c r="H472" s="336"/>
      <c r="I472" s="336"/>
      <c r="J472" s="336"/>
      <c r="K472" s="336"/>
      <c r="L472" s="336"/>
      <c r="M472" s="371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3690.0982321382326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3759.3920000000012</v>
      </c>
      <c r="X472" s="37"/>
      <c r="Y472" s="318"/>
      <c r="Z472" s="318"/>
    </row>
    <row r="473" spans="1:53" x14ac:dyDescent="0.2">
      <c r="A473" s="336"/>
      <c r="B473" s="336"/>
      <c r="C473" s="336"/>
      <c r="D473" s="336"/>
      <c r="E473" s="336"/>
      <c r="F473" s="336"/>
      <c r="G473" s="336"/>
      <c r="H473" s="336"/>
      <c r="I473" s="336"/>
      <c r="J473" s="336"/>
      <c r="K473" s="336"/>
      <c r="L473" s="336"/>
      <c r="M473" s="371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7</v>
      </c>
      <c r="X473" s="37"/>
      <c r="Y473" s="318"/>
      <c r="Z473" s="318"/>
    </row>
    <row r="474" spans="1:53" x14ac:dyDescent="0.2">
      <c r="A474" s="336"/>
      <c r="B474" s="336"/>
      <c r="C474" s="336"/>
      <c r="D474" s="336"/>
      <c r="E474" s="336"/>
      <c r="F474" s="336"/>
      <c r="G474" s="336"/>
      <c r="H474" s="336"/>
      <c r="I474" s="336"/>
      <c r="J474" s="336"/>
      <c r="K474" s="336"/>
      <c r="L474" s="336"/>
      <c r="M474" s="371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3865.0982321382326</v>
      </c>
      <c r="W474" s="317">
        <f>GrossWeightTotalR+PalletQtyTotalR*25</f>
        <v>3934.3920000000012</v>
      </c>
      <c r="X474" s="37"/>
      <c r="Y474" s="318"/>
      <c r="Z474" s="318"/>
    </row>
    <row r="475" spans="1:53" x14ac:dyDescent="0.2">
      <c r="A475" s="336"/>
      <c r="B475" s="336"/>
      <c r="C475" s="336"/>
      <c r="D475" s="336"/>
      <c r="E475" s="336"/>
      <c r="F475" s="336"/>
      <c r="G475" s="336"/>
      <c r="H475" s="336"/>
      <c r="I475" s="336"/>
      <c r="J475" s="336"/>
      <c r="K475" s="336"/>
      <c r="L475" s="336"/>
      <c r="M475" s="371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424.5166376833044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433</v>
      </c>
      <c r="X475" s="37"/>
      <c r="Y475" s="318"/>
      <c r="Z475" s="318"/>
    </row>
    <row r="476" spans="1:53" ht="14.25" hidden="1" customHeight="1" x14ac:dyDescent="0.2">
      <c r="A476" s="336"/>
      <c r="B476" s="336"/>
      <c r="C476" s="336"/>
      <c r="D476" s="336"/>
      <c r="E476" s="336"/>
      <c r="F476" s="336"/>
      <c r="G476" s="336"/>
      <c r="H476" s="336"/>
      <c r="I476" s="336"/>
      <c r="J476" s="336"/>
      <c r="K476" s="336"/>
      <c r="L476" s="336"/>
      <c r="M476" s="371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8.1393699999999995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33" t="s">
        <v>92</v>
      </c>
      <c r="D478" s="351"/>
      <c r="E478" s="351"/>
      <c r="F478" s="334"/>
      <c r="G478" s="333" t="s">
        <v>245</v>
      </c>
      <c r="H478" s="351"/>
      <c r="I478" s="351"/>
      <c r="J478" s="351"/>
      <c r="K478" s="351"/>
      <c r="L478" s="351"/>
      <c r="M478" s="351"/>
      <c r="N478" s="334"/>
      <c r="O478" s="333" t="s">
        <v>450</v>
      </c>
      <c r="P478" s="334"/>
      <c r="Q478" s="333" t="s">
        <v>500</v>
      </c>
      <c r="R478" s="334"/>
      <c r="S478" s="312" t="s">
        <v>583</v>
      </c>
      <c r="T478" s="333" t="s">
        <v>625</v>
      </c>
      <c r="U478" s="334"/>
      <c r="Z478" s="52"/>
      <c r="AC478" s="313"/>
    </row>
    <row r="479" spans="1:53" ht="14.25" customHeight="1" thickTop="1" x14ac:dyDescent="0.2">
      <c r="A479" s="392" t="s">
        <v>663</v>
      </c>
      <c r="B479" s="333" t="s">
        <v>58</v>
      </c>
      <c r="C479" s="333" t="s">
        <v>93</v>
      </c>
      <c r="D479" s="333" t="s">
        <v>101</v>
      </c>
      <c r="E479" s="333" t="s">
        <v>92</v>
      </c>
      <c r="F479" s="333" t="s">
        <v>237</v>
      </c>
      <c r="G479" s="333" t="s">
        <v>246</v>
      </c>
      <c r="H479" s="333" t="s">
        <v>253</v>
      </c>
      <c r="I479" s="333" t="s">
        <v>274</v>
      </c>
      <c r="J479" s="333" t="s">
        <v>340</v>
      </c>
      <c r="K479" s="313"/>
      <c r="L479" s="333" t="s">
        <v>343</v>
      </c>
      <c r="M479" s="333" t="s">
        <v>423</v>
      </c>
      <c r="N479" s="333" t="s">
        <v>441</v>
      </c>
      <c r="O479" s="333" t="s">
        <v>451</v>
      </c>
      <c r="P479" s="333" t="s">
        <v>477</v>
      </c>
      <c r="Q479" s="333" t="s">
        <v>501</v>
      </c>
      <c r="R479" s="333" t="s">
        <v>563</v>
      </c>
      <c r="S479" s="333" t="s">
        <v>583</v>
      </c>
      <c r="T479" s="333" t="s">
        <v>626</v>
      </c>
      <c r="U479" s="333" t="s">
        <v>651</v>
      </c>
      <c r="Z479" s="52"/>
      <c r="AC479" s="313"/>
    </row>
    <row r="480" spans="1:53" ht="13.5" customHeight="1" thickBot="1" x14ac:dyDescent="0.25">
      <c r="A480" s="393"/>
      <c r="B480" s="349"/>
      <c r="C480" s="349"/>
      <c r="D480" s="349"/>
      <c r="E480" s="349"/>
      <c r="F480" s="349"/>
      <c r="G480" s="349"/>
      <c r="H480" s="349"/>
      <c r="I480" s="349"/>
      <c r="J480" s="349"/>
      <c r="K480" s="313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64.800000000000011</v>
      </c>
      <c r="D481" s="46">
        <f>IFERROR(W55*1,"0")+IFERROR(W56*1,"0")+IFERROR(W57*1,"0")+IFERROR(W58*1,"0")</f>
        <v>205.20000000000002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197.7</v>
      </c>
      <c r="F481" s="46">
        <f>IFERROR(W130*1,"0")+IFERROR(W131*1,"0")+IFERROR(W132*1,"0")</f>
        <v>33.6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2245.1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56.699999999999996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600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63</v>
      </c>
      <c r="R481" s="46">
        <f>IFERROR(W397*1,"0")+IFERROR(W398*1,"0")+IFERROR(W402*1,"0")+IFERROR(W403*1,"0")+IFERROR(W404*1,"0")+IFERROR(W405*1,"0")+IFERROR(W406*1,"0")+IFERROR(W407*1,"0")+IFERROR(W408*1,"0")</f>
        <v>33.6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52.8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00,00"/>
        <filter val="10,00"/>
        <filter val="100,00"/>
        <filter val="14,29"/>
        <filter val="15,00"/>
        <filter val="150,00"/>
        <filter val="170,00"/>
        <filter val="18,52"/>
        <filter val="20,00"/>
        <filter val="200,00"/>
        <filter val="22,00"/>
        <filter val="222,22"/>
        <filter val="23,89"/>
        <filter val="25,00"/>
        <filter val="3 487,00"/>
        <filter val="3 690,10"/>
        <filter val="3 865,10"/>
        <filter val="3,33"/>
        <filter val="3,57"/>
        <filter val="3,79"/>
        <filter val="30,00"/>
        <filter val="300,00"/>
        <filter val="40,00"/>
        <filter val="40,48"/>
        <filter val="424,52"/>
        <filter val="450,00"/>
        <filter val="5,00"/>
        <filter val="5,56"/>
        <filter val="5,68"/>
        <filter val="50,00"/>
        <filter val="6,17"/>
        <filter val="6,41"/>
        <filter val="60,00"/>
        <filter val="62,00"/>
        <filter val="7"/>
        <filter val="7,14"/>
        <filter val="70,00"/>
        <filter val="8,59"/>
        <filter val="80,00"/>
        <filter val="9,88"/>
      </filters>
    </filterColumn>
  </autoFilter>
  <mergeCells count="857"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  <mergeCell ref="D330:E330"/>
    <mergeCell ref="D63:E63"/>
    <mergeCell ref="N39:R39"/>
    <mergeCell ref="O11:P11"/>
    <mergeCell ref="N82:T82"/>
    <mergeCell ref="D27:E27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N45:T45"/>
    <mergeCell ref="N50:R50"/>
    <mergeCell ref="D31:E31"/>
    <mergeCell ref="D122:E122"/>
    <mergeCell ref="N103:R103"/>
    <mergeCell ref="A299:X299"/>
    <mergeCell ref="A93:X93"/>
    <mergeCell ref="D211:E211"/>
    <mergeCell ref="A298:X298"/>
    <mergeCell ref="D145:E145"/>
    <mergeCell ref="A23:M24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N172:T172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T10:U10"/>
    <mergeCell ref="D307:E307"/>
    <mergeCell ref="A338:X338"/>
    <mergeCell ref="N400:T400"/>
    <mergeCell ref="N125:R125"/>
    <mergeCell ref="D387:E387"/>
    <mergeCell ref="D272:E272"/>
    <mergeCell ref="D210:E210"/>
    <mergeCell ref="N463:R463"/>
    <mergeCell ref="N49:R49"/>
    <mergeCell ref="N359:R359"/>
    <mergeCell ref="R6:S9"/>
    <mergeCell ref="D365:E365"/>
    <mergeCell ref="A437:M438"/>
    <mergeCell ref="N462:R462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N464:T464"/>
    <mergeCell ref="A317:X317"/>
    <mergeCell ref="N357:R357"/>
    <mergeCell ref="D329:E329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156:X156"/>
    <mergeCell ref="D147:E147"/>
    <mergeCell ref="N116:R116"/>
    <mergeCell ref="D301:E301"/>
    <mergeCell ref="D87:E87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N78:R78"/>
    <mergeCell ref="N149:R149"/>
    <mergeCell ref="N376:R376"/>
    <mergeCell ref="N86:R86"/>
    <mergeCell ref="N384:R384"/>
    <mergeCell ref="N213:R213"/>
    <mergeCell ref="N344:T344"/>
    <mergeCell ref="N319:T319"/>
    <mergeCell ref="N255:R255"/>
    <mergeCell ref="N150:R150"/>
    <mergeCell ref="N314:R314"/>
    <mergeCell ref="N364:R364"/>
    <mergeCell ref="A143:X143"/>
    <mergeCell ref="D236:E236"/>
    <mergeCell ref="N220:R220"/>
    <mergeCell ref="D353:E353"/>
    <mergeCell ref="N195:R195"/>
    <mergeCell ref="D158:E158"/>
    <mergeCell ref="N236:R236"/>
    <mergeCell ref="D375:E375"/>
    <mergeCell ref="D369:E369"/>
    <mergeCell ref="A235:X235"/>
    <mergeCell ref="A321:X321"/>
    <mergeCell ref="D306:E306"/>
    <mergeCell ref="D169:E169"/>
    <mergeCell ref="A349:X349"/>
    <mergeCell ref="N408:R408"/>
    <mergeCell ref="D386:E386"/>
    <mergeCell ref="A290:X290"/>
    <mergeCell ref="A395:X395"/>
    <mergeCell ref="N292:T292"/>
    <mergeCell ref="A383:X383"/>
    <mergeCell ref="M479:M480"/>
    <mergeCell ref="O479:O480"/>
    <mergeCell ref="Q479:Q480"/>
    <mergeCell ref="A423:M424"/>
    <mergeCell ref="N386:R386"/>
    <mergeCell ref="R479:R480"/>
    <mergeCell ref="D308:E308"/>
    <mergeCell ref="D380:E380"/>
    <mergeCell ref="D209:E209"/>
    <mergeCell ref="N402:R402"/>
    <mergeCell ref="N447:R447"/>
    <mergeCell ref="D322:E322"/>
    <mergeCell ref="D260:E260"/>
    <mergeCell ref="A466:X466"/>
    <mergeCell ref="D313:E313"/>
    <mergeCell ref="N426:R426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N51:T51"/>
    <mergeCell ref="D72:E72"/>
    <mergeCell ref="N368:R368"/>
    <mergeCell ref="N318:R318"/>
    <mergeCell ref="D255:E255"/>
    <mergeCell ref="N387:R387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D96:E96"/>
    <mergeCell ref="N242:R242"/>
    <mergeCell ref="A251:M252"/>
    <mergeCell ref="A118:M119"/>
    <mergeCell ref="N152:R152"/>
    <mergeCell ref="N241:R241"/>
    <mergeCell ref="N92:T92"/>
    <mergeCell ref="A201:X201"/>
    <mergeCell ref="N124:R124"/>
    <mergeCell ref="D113:E113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D422:E422"/>
    <mergeCell ref="D421:E421"/>
    <mergeCell ref="A336:M337"/>
    <mergeCell ref="N421:R421"/>
    <mergeCell ref="D453:E453"/>
    <mergeCell ref="N422:R422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190:R190"/>
    <mergeCell ref="N26:R26"/>
    <mergeCell ref="N153:R153"/>
    <mergeCell ref="N40:T40"/>
    <mergeCell ref="D56:E56"/>
    <mergeCell ref="N304:R304"/>
    <mergeCell ref="A202:X202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252:T252"/>
    <mergeCell ref="D273:E273"/>
    <mergeCell ref="N323:T323"/>
    <mergeCell ref="N380:R380"/>
    <mergeCell ref="A343:M344"/>
    <mergeCell ref="N184:R184"/>
    <mergeCell ref="N405:R405"/>
    <mergeCell ref="N155:T155"/>
    <mergeCell ref="D176:E176"/>
    <mergeCell ref="D99:E99"/>
    <mergeCell ref="N164:R164"/>
    <mergeCell ref="N108:R108"/>
    <mergeCell ref="N199:T199"/>
    <mergeCell ref="N95:R95"/>
    <mergeCell ref="N70:R70"/>
    <mergeCell ref="N107:R107"/>
    <mergeCell ref="D150:E150"/>
    <mergeCell ref="P479:P480"/>
    <mergeCell ref="D267:E267"/>
    <mergeCell ref="D359:E359"/>
    <mergeCell ref="N409:T409"/>
    <mergeCell ref="N96:R96"/>
    <mergeCell ref="N475:T475"/>
    <mergeCell ref="E479:E480"/>
    <mergeCell ref="G479:G480"/>
    <mergeCell ref="N460:T460"/>
    <mergeCell ref="Q478:R478"/>
    <mergeCell ref="D463:E463"/>
    <mergeCell ref="A442:M443"/>
    <mergeCell ref="N448:R448"/>
    <mergeCell ref="N264:T264"/>
    <mergeCell ref="D114:E114"/>
    <mergeCell ref="N458:R458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323:M324"/>
    <mergeCell ref="D432:E432"/>
    <mergeCell ref="N407:R407"/>
    <mergeCell ref="N443:T443"/>
    <mergeCell ref="D357:E357"/>
    <mergeCell ref="D419:E419"/>
    <mergeCell ref="N455:T455"/>
    <mergeCell ref="N366:R366"/>
    <mergeCell ref="N392:R392"/>
    <mergeCell ref="A390:X390"/>
    <mergeCell ref="N343:T343"/>
    <mergeCell ref="N352:R352"/>
    <mergeCell ref="N339:R339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D138:E138"/>
    <mergeCell ref="D374:E374"/>
    <mergeCell ref="D203:E203"/>
    <mergeCell ref="N330:R330"/>
    <mergeCell ref="G17:G18"/>
    <mergeCell ref="N293:T293"/>
    <mergeCell ref="D314:E314"/>
    <mergeCell ref="A345:X345"/>
    <mergeCell ref="N159:R159"/>
    <mergeCell ref="N268:R268"/>
    <mergeCell ref="N97:R97"/>
    <mergeCell ref="D140:E140"/>
    <mergeCell ref="A160:M161"/>
    <mergeCell ref="N123:R123"/>
    <mergeCell ref="N105:T105"/>
    <mergeCell ref="N89:R89"/>
    <mergeCell ref="D132:E132"/>
    <mergeCell ref="N274:T274"/>
    <mergeCell ref="D295:E295"/>
    <mergeCell ref="D178:E178"/>
    <mergeCell ref="N29:R29"/>
    <mergeCell ref="A120:X120"/>
    <mergeCell ref="N214:R214"/>
    <mergeCell ref="N43:R43"/>
    <mergeCell ref="N341:R341"/>
    <mergeCell ref="D86:E86"/>
    <mergeCell ref="N192:T192"/>
    <mergeCell ref="D39:E39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D121:E121"/>
    <mergeCell ref="A199:M200"/>
    <mergeCell ref="N187:R187"/>
    <mergeCell ref="D418:E418"/>
    <mergeCell ref="D89:E89"/>
    <mergeCell ref="N254:R254"/>
    <mergeCell ref="A174:X174"/>
    <mergeCell ref="N110:R110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289:T289"/>
    <mergeCell ref="A51:M52"/>
    <mergeCell ref="D249:E249"/>
    <mergeCell ref="D341:E341"/>
    <mergeCell ref="D170:E17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N369:R369"/>
    <mergeCell ref="N198:R198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N217:R217"/>
    <mergeCell ref="N90:R90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239:R239"/>
    <mergeCell ref="N122:R122"/>
    <mergeCell ref="I479:I480"/>
    <mergeCell ref="S479:S480"/>
    <mergeCell ref="D239:E239"/>
    <mergeCell ref="N316:T316"/>
    <mergeCell ref="D95:E95"/>
    <mergeCell ref="N385:R385"/>
    <mergeCell ref="N310:T310"/>
    <mergeCell ref="C478:F478"/>
    <mergeCell ref="N381:T381"/>
    <mergeCell ref="A347:M348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N306:R306"/>
    <mergeCell ref="A469:M470"/>
    <mergeCell ref="N295:R295"/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