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3E3D32-B054-4FCF-BEB7-A827E375B5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V471" i="1"/>
  <c r="W470" i="1"/>
  <c r="U483" i="1" s="1"/>
  <c r="N470" i="1"/>
  <c r="V467" i="1"/>
  <c r="V466" i="1"/>
  <c r="W465" i="1"/>
  <c r="X465" i="1" s="1"/>
  <c r="W464" i="1"/>
  <c r="W466" i="1" s="1"/>
  <c r="V462" i="1"/>
  <c r="V461" i="1"/>
  <c r="W460" i="1"/>
  <c r="X460" i="1" s="1"/>
  <c r="W459" i="1"/>
  <c r="V457" i="1"/>
  <c r="V456" i="1"/>
  <c r="W455" i="1"/>
  <c r="X455" i="1" s="1"/>
  <c r="X454" i="1"/>
  <c r="X456" i="1" s="1"/>
  <c r="W454" i="1"/>
  <c r="W457" i="1" s="1"/>
  <c r="V452" i="1"/>
  <c r="V451" i="1"/>
  <c r="W450" i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W439" i="1" s="1"/>
  <c r="N433" i="1"/>
  <c r="V431" i="1"/>
  <c r="V430" i="1"/>
  <c r="W429" i="1"/>
  <c r="N429" i="1"/>
  <c r="W428" i="1"/>
  <c r="W431" i="1" s="1"/>
  <c r="N428" i="1"/>
  <c r="V426" i="1"/>
  <c r="V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W416" i="1"/>
  <c r="X416" i="1" s="1"/>
  <c r="N416" i="1"/>
  <c r="V412" i="1"/>
  <c r="V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W406" i="1"/>
  <c r="X406" i="1" s="1"/>
  <c r="N406" i="1"/>
  <c r="X405" i="1"/>
  <c r="W405" i="1"/>
  <c r="N405" i="1"/>
  <c r="W404" i="1"/>
  <c r="N404" i="1"/>
  <c r="V402" i="1"/>
  <c r="V401" i="1"/>
  <c r="W400" i="1"/>
  <c r="N400" i="1"/>
  <c r="W399" i="1"/>
  <c r="W402" i="1" s="1"/>
  <c r="N399" i="1"/>
  <c r="V396" i="1"/>
  <c r="V395" i="1"/>
  <c r="W394" i="1"/>
  <c r="X394" i="1" s="1"/>
  <c r="W393" i="1"/>
  <c r="W396" i="1" s="1"/>
  <c r="V391" i="1"/>
  <c r="V390" i="1"/>
  <c r="W389" i="1"/>
  <c r="X389" i="1" s="1"/>
  <c r="X388" i="1"/>
  <c r="W388" i="1"/>
  <c r="W387" i="1"/>
  <c r="W386" i="1"/>
  <c r="V384" i="1"/>
  <c r="V383" i="1"/>
  <c r="W382" i="1"/>
  <c r="W383" i="1" s="1"/>
  <c r="N382" i="1"/>
  <c r="V380" i="1"/>
  <c r="V379" i="1"/>
  <c r="X378" i="1"/>
  <c r="W378" i="1"/>
  <c r="N378" i="1"/>
  <c r="W377" i="1"/>
  <c r="X377" i="1" s="1"/>
  <c r="N377" i="1"/>
  <c r="W376" i="1"/>
  <c r="X376" i="1" s="1"/>
  <c r="N376" i="1"/>
  <c r="W375" i="1"/>
  <c r="W379" i="1" s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W372" i="1" s="1"/>
  <c r="N359" i="1"/>
  <c r="V357" i="1"/>
  <c r="V356" i="1"/>
  <c r="X355" i="1"/>
  <c r="W355" i="1"/>
  <c r="N355" i="1"/>
  <c r="W354" i="1"/>
  <c r="N354" i="1"/>
  <c r="V350" i="1"/>
  <c r="V349" i="1"/>
  <c r="W348" i="1"/>
  <c r="W349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W345" i="1" s="1"/>
  <c r="N341" i="1"/>
  <c r="V339" i="1"/>
  <c r="V338" i="1"/>
  <c r="X337" i="1"/>
  <c r="W337" i="1"/>
  <c r="N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6" i="1"/>
  <c r="V325" i="1"/>
  <c r="X324" i="1"/>
  <c r="X325" i="1" s="1"/>
  <c r="W324" i="1"/>
  <c r="W325" i="1" s="1"/>
  <c r="N324" i="1"/>
  <c r="V322" i="1"/>
  <c r="V321" i="1"/>
  <c r="W320" i="1"/>
  <c r="W321" i="1" s="1"/>
  <c r="N320" i="1"/>
  <c r="V318" i="1"/>
  <c r="V317" i="1"/>
  <c r="W316" i="1"/>
  <c r="X316" i="1" s="1"/>
  <c r="N316" i="1"/>
  <c r="W315" i="1"/>
  <c r="X315" i="1" s="1"/>
  <c r="W314" i="1"/>
  <c r="W317" i="1" s="1"/>
  <c r="N314" i="1"/>
  <c r="V312" i="1"/>
  <c r="V311" i="1"/>
  <c r="W310" i="1"/>
  <c r="X310" i="1" s="1"/>
  <c r="N310" i="1"/>
  <c r="X309" i="1"/>
  <c r="W309" i="1"/>
  <c r="N309" i="1"/>
  <c r="W308" i="1"/>
  <c r="X308" i="1" s="1"/>
  <c r="X307" i="1"/>
  <c r="W307" i="1"/>
  <c r="N307" i="1"/>
  <c r="W306" i="1"/>
  <c r="X306" i="1" s="1"/>
  <c r="N306" i="1"/>
  <c r="W305" i="1"/>
  <c r="N305" i="1"/>
  <c r="W304" i="1"/>
  <c r="X304" i="1" s="1"/>
  <c r="N304" i="1"/>
  <c r="W303" i="1"/>
  <c r="O483" i="1" s="1"/>
  <c r="N303" i="1"/>
  <c r="V299" i="1"/>
  <c r="V298" i="1"/>
  <c r="W297" i="1"/>
  <c r="W298" i="1" s="1"/>
  <c r="N297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V282" i="1"/>
  <c r="V281" i="1"/>
  <c r="W280" i="1"/>
  <c r="X280" i="1" s="1"/>
  <c r="N280" i="1"/>
  <c r="X279" i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X269" i="1" s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X257" i="1"/>
  <c r="W257" i="1"/>
  <c r="X256" i="1"/>
  <c r="X259" i="1" s="1"/>
  <c r="W256" i="1"/>
  <c r="V254" i="1"/>
  <c r="V253" i="1"/>
  <c r="W252" i="1"/>
  <c r="X252" i="1" s="1"/>
  <c r="N252" i="1"/>
  <c r="W251" i="1"/>
  <c r="X251" i="1" s="1"/>
  <c r="N251" i="1"/>
  <c r="X250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X233" i="1"/>
  <c r="W233" i="1"/>
  <c r="N233" i="1"/>
  <c r="W232" i="1"/>
  <c r="N232" i="1"/>
  <c r="V230" i="1"/>
  <c r="V229" i="1"/>
  <c r="W228" i="1"/>
  <c r="W229" i="1" s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N210" i="1"/>
  <c r="V207" i="1"/>
  <c r="V206" i="1"/>
  <c r="W205" i="1"/>
  <c r="X205" i="1" s="1"/>
  <c r="X204" i="1"/>
  <c r="X206" i="1" s="1"/>
  <c r="W204" i="1"/>
  <c r="W207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X196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X164" i="1" s="1"/>
  <c r="X166" i="1" s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X131" i="1"/>
  <c r="X134" i="1" s="1"/>
  <c r="W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X113" i="1"/>
  <c r="W113" i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X67" i="1"/>
  <c r="W67" i="1"/>
  <c r="N67" i="1"/>
  <c r="W66" i="1"/>
  <c r="X66" i="1" s="1"/>
  <c r="N66" i="1"/>
  <c r="W65" i="1"/>
  <c r="X64" i="1"/>
  <c r="W64" i="1"/>
  <c r="V61" i="1"/>
  <c r="V60" i="1"/>
  <c r="W59" i="1"/>
  <c r="X59" i="1" s="1"/>
  <c r="W58" i="1"/>
  <c r="X58" i="1" s="1"/>
  <c r="N58" i="1"/>
  <c r="W57" i="1"/>
  <c r="X57" i="1" s="1"/>
  <c r="N57" i="1"/>
  <c r="W56" i="1"/>
  <c r="V53" i="1"/>
  <c r="V52" i="1"/>
  <c r="W51" i="1"/>
  <c r="X51" i="1" s="1"/>
  <c r="N51" i="1"/>
  <c r="W50" i="1"/>
  <c r="W52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J9" i="1"/>
  <c r="A9" i="1"/>
  <c r="H9" i="1" s="1"/>
  <c r="D7" i="1"/>
  <c r="O6" i="1"/>
  <c r="N2" i="1"/>
  <c r="D483" i="1" l="1"/>
  <c r="W127" i="1"/>
  <c r="W236" i="1"/>
  <c r="X314" i="1"/>
  <c r="X317" i="1" s="1"/>
  <c r="W391" i="1"/>
  <c r="T483" i="1"/>
  <c r="W37" i="1"/>
  <c r="W38" i="1"/>
  <c r="W46" i="1"/>
  <c r="W92" i="1"/>
  <c r="W230" i="1"/>
  <c r="X253" i="1"/>
  <c r="X276" i="1"/>
  <c r="X281" i="1"/>
  <c r="W282" i="1"/>
  <c r="W287" i="1"/>
  <c r="W291" i="1"/>
  <c r="W390" i="1"/>
  <c r="W426" i="1"/>
  <c r="W430" i="1"/>
  <c r="W451" i="1"/>
  <c r="W41" i="1"/>
  <c r="W42" i="1"/>
  <c r="W45" i="1"/>
  <c r="W134" i="1"/>
  <c r="W173" i="1"/>
  <c r="W235" i="1"/>
  <c r="W295" i="1"/>
  <c r="W299" i="1"/>
  <c r="W395" i="1"/>
  <c r="W82" i="1"/>
  <c r="W118" i="1"/>
  <c r="W156" i="1"/>
  <c r="W174" i="1"/>
  <c r="W206" i="1"/>
  <c r="X228" i="1"/>
  <c r="X229" i="1" s="1"/>
  <c r="X232" i="1"/>
  <c r="X235" i="1" s="1"/>
  <c r="W254" i="1"/>
  <c r="W253" i="1"/>
  <c r="W281" i="1"/>
  <c r="X285" i="1"/>
  <c r="X286" i="1" s="1"/>
  <c r="X289" i="1"/>
  <c r="X290" i="1" s="1"/>
  <c r="X293" i="1"/>
  <c r="X294" i="1" s="1"/>
  <c r="X297" i="1"/>
  <c r="X298" i="1" s="1"/>
  <c r="X303" i="1"/>
  <c r="X320" i="1"/>
  <c r="X321" i="1" s="1"/>
  <c r="X329" i="1"/>
  <c r="X333" i="1" s="1"/>
  <c r="X341" i="1"/>
  <c r="X345" i="1" s="1"/>
  <c r="Q483" i="1"/>
  <c r="X359" i="1"/>
  <c r="X375" i="1"/>
  <c r="X379" i="1" s="1"/>
  <c r="X382" i="1"/>
  <c r="X383" i="1" s="1"/>
  <c r="X386" i="1"/>
  <c r="X393" i="1"/>
  <c r="W401" i="1"/>
  <c r="W412" i="1"/>
  <c r="X449" i="1"/>
  <c r="W456" i="1"/>
  <c r="W461" i="1"/>
  <c r="X33" i="1"/>
  <c r="X104" i="1"/>
  <c r="X193" i="1"/>
  <c r="W34" i="1"/>
  <c r="A10" i="1"/>
  <c r="W475" i="1"/>
  <c r="B483" i="1"/>
  <c r="W474" i="1"/>
  <c r="W33" i="1"/>
  <c r="X56" i="1"/>
  <c r="X60" i="1" s="1"/>
  <c r="X86" i="1"/>
  <c r="X91" i="1" s="1"/>
  <c r="W91" i="1"/>
  <c r="W105" i="1"/>
  <c r="X121" i="1"/>
  <c r="X127" i="1" s="1"/>
  <c r="G483" i="1"/>
  <c r="W143" i="1"/>
  <c r="X149" i="1"/>
  <c r="X155" i="1" s="1"/>
  <c r="W155" i="1"/>
  <c r="X200" i="1"/>
  <c r="L483" i="1"/>
  <c r="W225" i="1"/>
  <c r="X210" i="1"/>
  <c r="X225" i="1" s="1"/>
  <c r="M483" i="1"/>
  <c r="X311" i="1"/>
  <c r="X395" i="1"/>
  <c r="W193" i="1"/>
  <c r="W194" i="1"/>
  <c r="C483" i="1"/>
  <c r="W61" i="1"/>
  <c r="X65" i="1"/>
  <c r="X81" i="1" s="1"/>
  <c r="W104" i="1"/>
  <c r="W119" i="1"/>
  <c r="W128" i="1"/>
  <c r="X139" i="1"/>
  <c r="X142" i="1" s="1"/>
  <c r="W142" i="1"/>
  <c r="I483" i="1"/>
  <c r="W162" i="1"/>
  <c r="X169" i="1"/>
  <c r="X173" i="1" s="1"/>
  <c r="W248" i="1"/>
  <c r="W259" i="1"/>
  <c r="W265" i="1"/>
  <c r="X262" i="1"/>
  <c r="X265" i="1" s="1"/>
  <c r="X305" i="1"/>
  <c r="W312" i="1"/>
  <c r="W200" i="1"/>
  <c r="X425" i="1"/>
  <c r="F9" i="1"/>
  <c r="F10" i="1"/>
  <c r="X22" i="1"/>
  <c r="X23" i="1" s="1"/>
  <c r="V473" i="1"/>
  <c r="V477" i="1"/>
  <c r="W24" i="1"/>
  <c r="X50" i="1"/>
  <c r="X52" i="1" s="1"/>
  <c r="W53" i="1"/>
  <c r="W60" i="1"/>
  <c r="E483" i="1"/>
  <c r="W81" i="1"/>
  <c r="X107" i="1"/>
  <c r="X118" i="1" s="1"/>
  <c r="F483" i="1"/>
  <c r="W135" i="1"/>
  <c r="H483" i="1"/>
  <c r="X159" i="1"/>
  <c r="X161" i="1" s="1"/>
  <c r="W161" i="1"/>
  <c r="W166" i="1"/>
  <c r="W167" i="1"/>
  <c r="W201" i="1"/>
  <c r="W226" i="1"/>
  <c r="W247" i="1"/>
  <c r="X238" i="1"/>
  <c r="X247" i="1" s="1"/>
  <c r="W260" i="1"/>
  <c r="W266" i="1"/>
  <c r="X372" i="1"/>
  <c r="W373" i="1"/>
  <c r="W411" i="1"/>
  <c r="W425" i="1"/>
  <c r="W462" i="1"/>
  <c r="X470" i="1"/>
  <c r="X471" i="1" s="1"/>
  <c r="N483" i="1"/>
  <c r="R483" i="1"/>
  <c r="W277" i="1"/>
  <c r="W311" i="1"/>
  <c r="W318" i="1"/>
  <c r="W322" i="1"/>
  <c r="W326" i="1"/>
  <c r="X336" i="1"/>
  <c r="X338" i="1" s="1"/>
  <c r="W339" i="1"/>
  <c r="X348" i="1"/>
  <c r="X349" i="1" s="1"/>
  <c r="X354" i="1"/>
  <c r="X356" i="1" s="1"/>
  <c r="W357" i="1"/>
  <c r="W380" i="1"/>
  <c r="W384" i="1"/>
  <c r="X387" i="1"/>
  <c r="X390" i="1" s="1"/>
  <c r="X400" i="1"/>
  <c r="X404" i="1"/>
  <c r="X411" i="1" s="1"/>
  <c r="X417" i="1"/>
  <c r="X429" i="1"/>
  <c r="X433" i="1"/>
  <c r="X439" i="1" s="1"/>
  <c r="X442" i="1"/>
  <c r="X444" i="1" s="1"/>
  <c r="W445" i="1"/>
  <c r="X450" i="1"/>
  <c r="X451" i="1" s="1"/>
  <c r="X459" i="1"/>
  <c r="X461" i="1" s="1"/>
  <c r="W467" i="1"/>
  <c r="W472" i="1"/>
  <c r="J483" i="1"/>
  <c r="S483" i="1"/>
  <c r="W276" i="1"/>
  <c r="W334" i="1"/>
  <c r="W346" i="1"/>
  <c r="W350" i="1"/>
  <c r="W356" i="1"/>
  <c r="X399" i="1"/>
  <c r="X401" i="1" s="1"/>
  <c r="X428" i="1"/>
  <c r="X430" i="1" s="1"/>
  <c r="W440" i="1"/>
  <c r="W452" i="1"/>
  <c r="X464" i="1"/>
  <c r="X466" i="1" s="1"/>
  <c r="W471" i="1"/>
  <c r="P483" i="1"/>
  <c r="W476" i="1" l="1"/>
  <c r="W477" i="1"/>
  <c r="W473" i="1"/>
  <c r="X478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<sst xmlns="http://schemas.openxmlformats.org/spreadsheetml/2006/main" count="2033" uniqueCount="704">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</sst>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topLeftCell="A14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43" t="s">
        <v>0</v>
      </c>
      <c r="E1" s="322"/>
      <c r="F1" s="322"/>
      <c r="G1" s="12" t="s">
        <v>1</v>
      </c>
      <c r="H1" s="443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591" t="s">
        <v>8</v>
      </c>
      <c r="B5" s="346"/>
      <c r="C5" s="347"/>
      <c r="D5" s="599"/>
      <c r="E5" s="600"/>
      <c r="F5" s="395" t="s">
        <v>9</v>
      </c>
      <c r="G5" s="347"/>
      <c r="H5" s="599"/>
      <c r="I5" s="639"/>
      <c r="J5" s="639"/>
      <c r="K5" s="639"/>
      <c r="L5" s="600"/>
      <c r="N5" s="24" t="s">
        <v>10</v>
      </c>
      <c r="O5" s="401">
        <v>45281</v>
      </c>
      <c r="P5" s="402"/>
      <c r="R5" s="353" t="s">
        <v>11</v>
      </c>
      <c r="S5" s="354"/>
      <c r="T5" s="502" t="s">
        <v>12</v>
      </c>
      <c r="U5" s="402"/>
      <c r="Z5" s="51"/>
      <c r="AA5" s="51"/>
      <c r="AB5" s="51"/>
    </row>
    <row r="6" spans="1:29" s="315" customFormat="1" ht="24" customHeight="1" x14ac:dyDescent="0.2">
      <c r="A6" s="591" t="s">
        <v>13</v>
      </c>
      <c r="B6" s="346"/>
      <c r="C6" s="347"/>
      <c r="D6" s="430" t="s">
        <v>14</v>
      </c>
      <c r="E6" s="431"/>
      <c r="F6" s="431"/>
      <c r="G6" s="431"/>
      <c r="H6" s="431"/>
      <c r="I6" s="431"/>
      <c r="J6" s="431"/>
      <c r="K6" s="431"/>
      <c r="L6" s="402"/>
      <c r="N6" s="24" t="s">
        <v>15</v>
      </c>
      <c r="O6" s="579" t="str">
        <f>IF(O5=0," ",CHOOSE(WEEKDAY(O5,2),"Понедельник","Вторник","Среда","Четверг","Пятница","Суббота","Воскресенье"))</f>
        <v>Четверг</v>
      </c>
      <c r="P6" s="325"/>
      <c r="R6" s="617" t="s">
        <v>16</v>
      </c>
      <c r="S6" s="354"/>
      <c r="T6" s="506" t="s">
        <v>17</v>
      </c>
      <c r="U6" s="507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478" t="str">
        <f>IFERROR(VLOOKUP(DeliveryAddress,Table,3,0),1)</f>
        <v>4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5" customFormat="1" ht="25.5" customHeight="1" x14ac:dyDescent="0.2">
      <c r="A8" s="364" t="s">
        <v>18</v>
      </c>
      <c r="B8" s="335"/>
      <c r="C8" s="336"/>
      <c r="D8" s="605"/>
      <c r="E8" s="606"/>
      <c r="F8" s="606"/>
      <c r="G8" s="606"/>
      <c r="H8" s="606"/>
      <c r="I8" s="606"/>
      <c r="J8" s="606"/>
      <c r="K8" s="606"/>
      <c r="L8" s="607"/>
      <c r="N8" s="24" t="s">
        <v>19</v>
      </c>
      <c r="O8" s="405">
        <v>0.375</v>
      </c>
      <c r="P8" s="402"/>
      <c r="R8" s="327"/>
      <c r="S8" s="354"/>
      <c r="T8" s="508"/>
      <c r="U8" s="509"/>
      <c r="Z8" s="51"/>
      <c r="AA8" s="51"/>
      <c r="AB8" s="51"/>
    </row>
    <row r="9" spans="1:29" s="315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52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401"/>
      <c r="P9" s="402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52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89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5"/>
      <c r="P10" s="402"/>
      <c r="S10" s="24" t="s">
        <v>22</v>
      </c>
      <c r="T10" s="647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2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394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426"/>
      <c r="P12" s="427"/>
      <c r="Q12" s="23"/>
      <c r="S12" s="24"/>
      <c r="T12" s="322"/>
      <c r="U12" s="327"/>
      <c r="Z12" s="51"/>
      <c r="AA12" s="51"/>
      <c r="AB12" s="51"/>
    </row>
    <row r="13" spans="1:29" s="315" customFormat="1" ht="23.25" customHeight="1" x14ac:dyDescent="0.2">
      <c r="A13" s="394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394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365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519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3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6"/>
      <c r="P17" s="576"/>
      <c r="Q17" s="576"/>
      <c r="R17" s="329"/>
      <c r="S17" s="363" t="s">
        <v>48</v>
      </c>
      <c r="T17" s="347"/>
      <c r="U17" s="328" t="s">
        <v>49</v>
      </c>
      <c r="V17" s="328" t="s">
        <v>50</v>
      </c>
      <c r="W17" s="633" t="s">
        <v>51</v>
      </c>
      <c r="X17" s="328" t="s">
        <v>52</v>
      </c>
      <c r="Y17" s="562" t="s">
        <v>53</v>
      </c>
      <c r="Z17" s="562" t="s">
        <v>54</v>
      </c>
      <c r="AA17" s="562" t="s">
        <v>55</v>
      </c>
      <c r="AB17" s="627"/>
      <c r="AC17" s="628"/>
      <c r="AD17" s="555"/>
      <c r="BA17" s="620" t="s">
        <v>56</v>
      </c>
    </row>
    <row r="18" spans="1:53" ht="14.25" customHeight="1" x14ac:dyDescent="0.2">
      <c r="A18" s="333"/>
      <c r="B18" s="333"/>
      <c r="C18" s="333"/>
      <c r="D18" s="330"/>
      <c r="E18" s="331"/>
      <c r="F18" s="333"/>
      <c r="G18" s="333"/>
      <c r="H18" s="333"/>
      <c r="I18" s="333"/>
      <c r="J18" s="333"/>
      <c r="K18" s="333"/>
      <c r="L18" s="333"/>
      <c r="M18" s="333"/>
      <c r="N18" s="330"/>
      <c r="O18" s="577"/>
      <c r="P18" s="577"/>
      <c r="Q18" s="577"/>
      <c r="R18" s="331"/>
      <c r="S18" s="314" t="s">
        <v>57</v>
      </c>
      <c r="T18" s="314" t="s">
        <v>58</v>
      </c>
      <c r="U18" s="333"/>
      <c r="V18" s="333"/>
      <c r="W18" s="634"/>
      <c r="X18" s="333"/>
      <c r="Y18" s="563"/>
      <c r="Z18" s="563"/>
      <c r="AA18" s="629"/>
      <c r="AB18" s="630"/>
      <c r="AC18" s="631"/>
      <c r="AD18" s="556"/>
      <c r="BA18" s="327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60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2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25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3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44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44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25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25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32">
        <v>4607091388237</v>
      </c>
      <c r="E28" s="325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9" t="s">
        <v>74</v>
      </c>
      <c r="O28" s="324"/>
      <c r="P28" s="324"/>
      <c r="Q28" s="324"/>
      <c r="R28" s="325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32">
        <v>4607091383935</v>
      </c>
      <c r="E29" s="325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32">
        <v>4680115881853</v>
      </c>
      <c r="E30" s="325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32">
        <v>4607091383911</v>
      </c>
      <c r="E31" s="325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32">
        <v>4607091388244</v>
      </c>
      <c r="E32" s="325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5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3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44"/>
      <c r="N33" s="334" t="s">
        <v>66</v>
      </c>
      <c r="O33" s="335"/>
      <c r="P33" s="335"/>
      <c r="Q33" s="335"/>
      <c r="R33" s="335"/>
      <c r="S33" s="335"/>
      <c r="T33" s="336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7"/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44"/>
      <c r="N34" s="334" t="s">
        <v>66</v>
      </c>
      <c r="O34" s="335"/>
      <c r="P34" s="335"/>
      <c r="Q34" s="335"/>
      <c r="R34" s="335"/>
      <c r="S34" s="335"/>
      <c r="T34" s="336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6" t="s">
        <v>83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32">
        <v>4607091388503</v>
      </c>
      <c r="E36" s="325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5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3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44"/>
      <c r="N37" s="334" t="s">
        <v>66</v>
      </c>
      <c r="O37" s="335"/>
      <c r="P37" s="335"/>
      <c r="Q37" s="335"/>
      <c r="R37" s="335"/>
      <c r="S37" s="335"/>
      <c r="T37" s="336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44"/>
      <c r="N38" s="334" t="s">
        <v>66</v>
      </c>
      <c r="O38" s="335"/>
      <c r="P38" s="335"/>
      <c r="Q38" s="335"/>
      <c r="R38" s="335"/>
      <c r="S38" s="335"/>
      <c r="T38" s="336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6" t="s">
        <v>88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32">
        <v>4607091388282</v>
      </c>
      <c r="E40" s="325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5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3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44"/>
      <c r="N41" s="334" t="s">
        <v>66</v>
      </c>
      <c r="O41" s="335"/>
      <c r="P41" s="335"/>
      <c r="Q41" s="335"/>
      <c r="R41" s="335"/>
      <c r="S41" s="335"/>
      <c r="T41" s="336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44"/>
      <c r="N42" s="334" t="s">
        <v>66</v>
      </c>
      <c r="O42" s="335"/>
      <c r="P42" s="335"/>
      <c r="Q42" s="335"/>
      <c r="R42" s="335"/>
      <c r="S42" s="335"/>
      <c r="T42" s="336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6" t="s">
        <v>92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32">
        <v>4607091389111</v>
      </c>
      <c r="E44" s="325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5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3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44"/>
      <c r="N45" s="334" t="s">
        <v>66</v>
      </c>
      <c r="O45" s="335"/>
      <c r="P45" s="335"/>
      <c r="Q45" s="335"/>
      <c r="R45" s="335"/>
      <c r="S45" s="335"/>
      <c r="T45" s="336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44"/>
      <c r="N46" s="334" t="s">
        <v>66</v>
      </c>
      <c r="O46" s="335"/>
      <c r="P46" s="335"/>
      <c r="Q46" s="335"/>
      <c r="R46" s="335"/>
      <c r="S46" s="335"/>
      <c r="T46" s="336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84" t="s">
        <v>95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48"/>
      <c r="Z47" s="48"/>
    </row>
    <row r="48" spans="1:53" ht="16.5" hidden="1" customHeight="1" x14ac:dyDescent="0.25">
      <c r="A48" s="360" t="s">
        <v>96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2"/>
      <c r="Z48" s="312"/>
    </row>
    <row r="49" spans="1:53" ht="14.25" hidden="1" customHeight="1" x14ac:dyDescent="0.25">
      <c r="A49" s="326" t="s">
        <v>97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13"/>
      <c r="Z49" s="313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32">
        <v>4680115881440</v>
      </c>
      <c r="E50" s="325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32">
        <v>4680115881433</v>
      </c>
      <c r="E51" s="325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5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3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44"/>
      <c r="N52" s="334" t="s">
        <v>66</v>
      </c>
      <c r="O52" s="335"/>
      <c r="P52" s="335"/>
      <c r="Q52" s="335"/>
      <c r="R52" s="335"/>
      <c r="S52" s="335"/>
      <c r="T52" s="336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hidden="1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44"/>
      <c r="N53" s="334" t="s">
        <v>66</v>
      </c>
      <c r="O53" s="335"/>
      <c r="P53" s="335"/>
      <c r="Q53" s="335"/>
      <c r="R53" s="335"/>
      <c r="S53" s="335"/>
      <c r="T53" s="336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hidden="1" customHeight="1" x14ac:dyDescent="0.25">
      <c r="A54" s="360" t="s">
        <v>104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2"/>
      <c r="Z54" s="312"/>
    </row>
    <row r="55" spans="1:53" ht="14.25" hidden="1" customHeight="1" x14ac:dyDescent="0.25">
      <c r="A55" s="326" t="s">
        <v>105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32">
        <v>4680115881426</v>
      </c>
      <c r="E56" s="325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646" t="s">
        <v>109</v>
      </c>
      <c r="O56" s="324"/>
      <c r="P56" s="324"/>
      <c r="Q56" s="324"/>
      <c r="R56" s="325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110</v>
      </c>
      <c r="C57" s="31">
        <v>4301011452</v>
      </c>
      <c r="D57" s="332">
        <v>4680115881426</v>
      </c>
      <c r="E57" s="325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3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32">
        <v>4680115881419</v>
      </c>
      <c r="E58" s="325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5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32">
        <v>4680115881525</v>
      </c>
      <c r="E59" s="325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6" t="s">
        <v>115</v>
      </c>
      <c r="O59" s="324"/>
      <c r="P59" s="324"/>
      <c r="Q59" s="324"/>
      <c r="R59" s="325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3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44"/>
      <c r="N60" s="334" t="s">
        <v>66</v>
      </c>
      <c r="O60" s="335"/>
      <c r="P60" s="335"/>
      <c r="Q60" s="335"/>
      <c r="R60" s="335"/>
      <c r="S60" s="335"/>
      <c r="T60" s="336"/>
      <c r="U60" s="37" t="s">
        <v>67</v>
      </c>
      <c r="V60" s="319">
        <f>IFERROR(V56/H56,"0")+IFERROR(V57/H57,"0")+IFERROR(V58/H58,"0")+IFERROR(V59/H59,"0")</f>
        <v>0</v>
      </c>
      <c r="W60" s="319">
        <f>IFERROR(W56/H56,"0")+IFERROR(W57/H57,"0")+IFERROR(W58/H58,"0")+IFERROR(W59/H59,"0")</f>
        <v>0</v>
      </c>
      <c r="X60" s="319">
        <f>IFERROR(IF(X56="",0,X56),"0")+IFERROR(IF(X57="",0,X57),"0")+IFERROR(IF(X58="",0,X58),"0")+IFERROR(IF(X59="",0,X59),"0")</f>
        <v>0</v>
      </c>
      <c r="Y60" s="320"/>
      <c r="Z60" s="320"/>
    </row>
    <row r="61" spans="1:53" hidden="1" x14ac:dyDescent="0.2">
      <c r="A61" s="327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44"/>
      <c r="N61" s="334" t="s">
        <v>66</v>
      </c>
      <c r="O61" s="335"/>
      <c r="P61" s="335"/>
      <c r="Q61" s="335"/>
      <c r="R61" s="335"/>
      <c r="S61" s="335"/>
      <c r="T61" s="336"/>
      <c r="U61" s="37" t="s">
        <v>65</v>
      </c>
      <c r="V61" s="319">
        <f>IFERROR(SUM(V56:V59),"0")</f>
        <v>0</v>
      </c>
      <c r="W61" s="319">
        <f>IFERROR(SUM(W56:W59),"0")</f>
        <v>0</v>
      </c>
      <c r="X61" s="37"/>
      <c r="Y61" s="320"/>
      <c r="Z61" s="320"/>
    </row>
    <row r="62" spans="1:53" ht="16.5" hidden="1" customHeight="1" x14ac:dyDescent="0.25">
      <c r="A62" s="360" t="s">
        <v>95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2"/>
      <c r="Z62" s="312"/>
    </row>
    <row r="63" spans="1:53" ht="14.25" hidden="1" customHeight="1" x14ac:dyDescent="0.25">
      <c r="A63" s="326" t="s">
        <v>105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13"/>
      <c r="Z63" s="313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32">
        <v>4607091382945</v>
      </c>
      <c r="E64" s="325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0" t="s">
        <v>118</v>
      </c>
      <c r="O64" s="324"/>
      <c r="P64" s="324"/>
      <c r="Q64" s="324"/>
      <c r="R64" s="325"/>
      <c r="S64" s="34"/>
      <c r="T64" s="34"/>
      <c r="U64" s="35" t="s">
        <v>65</v>
      </c>
      <c r="V64" s="317">
        <v>0</v>
      </c>
      <c r="W64" s="318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4301011540</v>
      </c>
      <c r="D65" s="332">
        <v>4607091385670</v>
      </c>
      <c r="E65" s="325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588" t="s">
        <v>122</v>
      </c>
      <c r="O65" s="324"/>
      <c r="P65" s="324"/>
      <c r="Q65" s="324"/>
      <c r="R65" s="325"/>
      <c r="S65" s="34"/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32">
        <v>4607091385670</v>
      </c>
      <c r="E66" s="325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32">
        <v>4680115881327</v>
      </c>
      <c r="E67" s="325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5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32">
        <v>4680115882133</v>
      </c>
      <c r="E68" s="325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1" t="s">
        <v>129</v>
      </c>
      <c r="O68" s="324"/>
      <c r="P68" s="324"/>
      <c r="Q68" s="324"/>
      <c r="R68" s="325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32">
        <v>4607091382952</v>
      </c>
      <c r="E69" s="325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5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32">
        <v>4680115882539</v>
      </c>
      <c r="E70" s="325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4"/>
      <c r="P70" s="324"/>
      <c r="Q70" s="324"/>
      <c r="R70" s="325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32">
        <v>4607091385687</v>
      </c>
      <c r="E71" s="325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32">
        <v>4607091384604</v>
      </c>
      <c r="E72" s="325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5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32">
        <v>4680115880283</v>
      </c>
      <c r="E73" s="325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32">
        <v>4680115881518</v>
      </c>
      <c r="E74" s="325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5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5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32">
        <v>4680115881303</v>
      </c>
      <c r="E75" s="325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5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32">
        <v>4680115882720</v>
      </c>
      <c r="E76" s="325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26" t="s">
        <v>146</v>
      </c>
      <c r="O76" s="324"/>
      <c r="P76" s="324"/>
      <c r="Q76" s="324"/>
      <c r="R76" s="325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32">
        <v>4607091388466</v>
      </c>
      <c r="E77" s="325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32">
        <v>4680115880269</v>
      </c>
      <c r="E78" s="325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5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32">
        <v>4680115880429</v>
      </c>
      <c r="E79" s="325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3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32">
        <v>4680115881457</v>
      </c>
      <c r="E80" s="325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3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44"/>
      <c r="N81" s="334" t="s">
        <v>66</v>
      </c>
      <c r="O81" s="335"/>
      <c r="P81" s="335"/>
      <c r="Q81" s="335"/>
      <c r="R81" s="335"/>
      <c r="S81" s="335"/>
      <c r="T81" s="336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20"/>
      <c r="Z81" s="320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44"/>
      <c r="N82" s="334" t="s">
        <v>66</v>
      </c>
      <c r="O82" s="335"/>
      <c r="P82" s="335"/>
      <c r="Q82" s="335"/>
      <c r="R82" s="335"/>
      <c r="S82" s="335"/>
      <c r="T82" s="336"/>
      <c r="U82" s="37" t="s">
        <v>65</v>
      </c>
      <c r="V82" s="319">
        <f>IFERROR(SUM(V64:V80),"0")</f>
        <v>0</v>
      </c>
      <c r="W82" s="319">
        <f>IFERROR(SUM(W64:W80),"0")</f>
        <v>0</v>
      </c>
      <c r="X82" s="37"/>
      <c r="Y82" s="320"/>
      <c r="Z82" s="320"/>
    </row>
    <row r="83" spans="1:53" ht="14.25" hidden="1" customHeight="1" x14ac:dyDescent="0.25">
      <c r="A83" s="326" t="s">
        <v>97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32">
        <v>4607091384789</v>
      </c>
      <c r="E84" s="325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49" t="s">
        <v>157</v>
      </c>
      <c r="O84" s="324"/>
      <c r="P84" s="324"/>
      <c r="Q84" s="324"/>
      <c r="R84" s="325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32">
        <v>4680115881488</v>
      </c>
      <c r="E85" s="325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32">
        <v>4607091384765</v>
      </c>
      <c r="E86" s="325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28" t="s">
        <v>162</v>
      </c>
      <c r="O86" s="324"/>
      <c r="P86" s="324"/>
      <c r="Q86" s="324"/>
      <c r="R86" s="325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32">
        <v>4680115882751</v>
      </c>
      <c r="E87" s="325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52" t="s">
        <v>165</v>
      </c>
      <c r="O87" s="324"/>
      <c r="P87" s="324"/>
      <c r="Q87" s="324"/>
      <c r="R87" s="325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32">
        <v>4680115882775</v>
      </c>
      <c r="E88" s="325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404" t="s">
        <v>169</v>
      </c>
      <c r="O88" s="324"/>
      <c r="P88" s="324"/>
      <c r="Q88" s="324"/>
      <c r="R88" s="325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32">
        <v>4680115880658</v>
      </c>
      <c r="E89" s="325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32">
        <v>4607091381962</v>
      </c>
      <c r="E90" s="325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3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44"/>
      <c r="N91" s="334" t="s">
        <v>66</v>
      </c>
      <c r="O91" s="335"/>
      <c r="P91" s="335"/>
      <c r="Q91" s="335"/>
      <c r="R91" s="335"/>
      <c r="S91" s="335"/>
      <c r="T91" s="336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44"/>
      <c r="N92" s="334" t="s">
        <v>66</v>
      </c>
      <c r="O92" s="335"/>
      <c r="P92" s="335"/>
      <c r="Q92" s="335"/>
      <c r="R92" s="335"/>
      <c r="S92" s="335"/>
      <c r="T92" s="336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hidden="1" customHeight="1" x14ac:dyDescent="0.25">
      <c r="A93" s="32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32">
        <v>4607091387667</v>
      </c>
      <c r="E94" s="325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4301030961</v>
      </c>
      <c r="D95" s="332">
        <v>4607091387636</v>
      </c>
      <c r="E95" s="325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65</v>
      </c>
      <c r="V95" s="317">
        <v>42</v>
      </c>
      <c r="W95" s="318">
        <f t="shared" si="5"/>
        <v>42</v>
      </c>
      <c r="X95" s="36">
        <f>IFERROR(IF(W95=0,"",ROUNDUP(W95/H95,0)*0.00937),"")</f>
        <v>9.3700000000000006E-2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32">
        <v>4607091384727</v>
      </c>
      <c r="E96" s="325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32">
        <v>4607091386745</v>
      </c>
      <c r="E97" s="325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32">
        <v>4607091382426</v>
      </c>
      <c r="E98" s="325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32">
        <v>4607091386547</v>
      </c>
      <c r="E99" s="325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32">
        <v>4607091384734</v>
      </c>
      <c r="E100" s="325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32">
        <v>4607091382464</v>
      </c>
      <c r="E101" s="325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32">
        <v>4680115883444</v>
      </c>
      <c r="E102" s="325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593" t="s">
        <v>192</v>
      </c>
      <c r="O102" s="324"/>
      <c r="P102" s="324"/>
      <c r="Q102" s="324"/>
      <c r="R102" s="325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32">
        <v>4680115883444</v>
      </c>
      <c r="E103" s="325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98" t="s">
        <v>192</v>
      </c>
      <c r="O103" s="324"/>
      <c r="P103" s="324"/>
      <c r="Q103" s="324"/>
      <c r="R103" s="325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43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44"/>
      <c r="N104" s="334" t="s">
        <v>66</v>
      </c>
      <c r="O104" s="335"/>
      <c r="P104" s="335"/>
      <c r="Q104" s="335"/>
      <c r="R104" s="335"/>
      <c r="S104" s="335"/>
      <c r="T104" s="336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10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10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9.3700000000000006E-2</v>
      </c>
      <c r="Y104" s="320"/>
      <c r="Z104" s="320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44"/>
      <c r="N105" s="334" t="s">
        <v>66</v>
      </c>
      <c r="O105" s="335"/>
      <c r="P105" s="335"/>
      <c r="Q105" s="335"/>
      <c r="R105" s="335"/>
      <c r="S105" s="335"/>
      <c r="T105" s="336"/>
      <c r="U105" s="37" t="s">
        <v>65</v>
      </c>
      <c r="V105" s="319">
        <f>IFERROR(SUM(V94:V103),"0")</f>
        <v>42</v>
      </c>
      <c r="W105" s="319">
        <f>IFERROR(SUM(W94:W103),"0")</f>
        <v>42</v>
      </c>
      <c r="X105" s="37"/>
      <c r="Y105" s="320"/>
      <c r="Z105" s="320"/>
    </row>
    <row r="106" spans="1:53" ht="14.25" hidden="1" customHeight="1" x14ac:dyDescent="0.25">
      <c r="A106" s="326" t="s">
        <v>68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32">
        <v>4607091386967</v>
      </c>
      <c r="E107" s="325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425" t="s">
        <v>196</v>
      </c>
      <c r="O107" s="324"/>
      <c r="P107" s="324"/>
      <c r="Q107" s="324"/>
      <c r="R107" s="325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194</v>
      </c>
      <c r="B108" s="54" t="s">
        <v>197</v>
      </c>
      <c r="C108" s="31">
        <v>4301051543</v>
      </c>
      <c r="D108" s="332">
        <v>4607091386967</v>
      </c>
      <c r="E108" s="325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477" t="s">
        <v>198</v>
      </c>
      <c r="O108" s="324"/>
      <c r="P108" s="324"/>
      <c r="Q108" s="324"/>
      <c r="R108" s="325"/>
      <c r="S108" s="34"/>
      <c r="T108" s="34"/>
      <c r="U108" s="35" t="s">
        <v>65</v>
      </c>
      <c r="V108" s="317">
        <v>0</v>
      </c>
      <c r="W108" s="31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32">
        <v>4607091385304</v>
      </c>
      <c r="E109" s="325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87" t="s">
        <v>201</v>
      </c>
      <c r="O109" s="324"/>
      <c r="P109" s="324"/>
      <c r="Q109" s="324"/>
      <c r="R109" s="325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32">
        <v>4607091386264</v>
      </c>
      <c r="E110" s="325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32">
        <v>4680115882584</v>
      </c>
      <c r="E111" s="325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6" t="s">
        <v>206</v>
      </c>
      <c r="O111" s="324"/>
      <c r="P111" s="324"/>
      <c r="Q111" s="324"/>
      <c r="R111" s="325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32">
        <v>4680115882584</v>
      </c>
      <c r="E112" s="325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43" t="s">
        <v>208</v>
      </c>
      <c r="O112" s="324"/>
      <c r="P112" s="324"/>
      <c r="Q112" s="324"/>
      <c r="R112" s="325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209</v>
      </c>
      <c r="B113" s="54" t="s">
        <v>210</v>
      </c>
      <c r="C113" s="31">
        <v>4301051436</v>
      </c>
      <c r="D113" s="332">
        <v>4607091385731</v>
      </c>
      <c r="E113" s="325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622" t="s">
        <v>211</v>
      </c>
      <c r="O113" s="324"/>
      <c r="P113" s="324"/>
      <c r="Q113" s="324"/>
      <c r="R113" s="325"/>
      <c r="S113" s="34"/>
      <c r="T113" s="34"/>
      <c r="U113" s="35" t="s">
        <v>65</v>
      </c>
      <c r="V113" s="317">
        <v>0</v>
      </c>
      <c r="W113" s="31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32">
        <v>4680115880214</v>
      </c>
      <c r="E114" s="325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488" t="s">
        <v>214</v>
      </c>
      <c r="O114" s="324"/>
      <c r="P114" s="324"/>
      <c r="Q114" s="324"/>
      <c r="R114" s="325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32">
        <v>4680115880894</v>
      </c>
      <c r="E115" s="325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482" t="s">
        <v>217</v>
      </c>
      <c r="O115" s="324"/>
      <c r="P115" s="324"/>
      <c r="Q115" s="324"/>
      <c r="R115" s="325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32">
        <v>4607091385427</v>
      </c>
      <c r="E116" s="325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32">
        <v>4680115882645</v>
      </c>
      <c r="E117" s="325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42" t="s">
        <v>222</v>
      </c>
      <c r="O117" s="324"/>
      <c r="P117" s="324"/>
      <c r="Q117" s="324"/>
      <c r="R117" s="325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43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44"/>
      <c r="N118" s="334" t="s">
        <v>66</v>
      </c>
      <c r="O118" s="335"/>
      <c r="P118" s="335"/>
      <c r="Q118" s="335"/>
      <c r="R118" s="335"/>
      <c r="S118" s="335"/>
      <c r="T118" s="336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20"/>
      <c r="Z118" s="320"/>
    </row>
    <row r="119" spans="1:53" hidden="1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44"/>
      <c r="N119" s="334" t="s">
        <v>66</v>
      </c>
      <c r="O119" s="335"/>
      <c r="P119" s="335"/>
      <c r="Q119" s="335"/>
      <c r="R119" s="335"/>
      <c r="S119" s="335"/>
      <c r="T119" s="336"/>
      <c r="U119" s="37" t="s">
        <v>65</v>
      </c>
      <c r="V119" s="319">
        <f>IFERROR(SUM(V107:V117),"0")</f>
        <v>0</v>
      </c>
      <c r="W119" s="319">
        <f>IFERROR(SUM(W107:W117),"0")</f>
        <v>0</v>
      </c>
      <c r="X119" s="37"/>
      <c r="Y119" s="320"/>
      <c r="Z119" s="320"/>
    </row>
    <row r="120" spans="1:53" ht="14.25" hidden="1" customHeight="1" x14ac:dyDescent="0.25">
      <c r="A120" s="326" t="s">
        <v>223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32">
        <v>4607091383065</v>
      </c>
      <c r="E121" s="325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32">
        <v>4680115881532</v>
      </c>
      <c r="E122" s="325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20" t="s">
        <v>228</v>
      </c>
      <c r="O122" s="324"/>
      <c r="P122" s="324"/>
      <c r="Q122" s="324"/>
      <c r="R122" s="325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226</v>
      </c>
      <c r="B123" s="54" t="s">
        <v>229</v>
      </c>
      <c r="C123" s="31">
        <v>4301060350</v>
      </c>
      <c r="D123" s="332">
        <v>4680115881532</v>
      </c>
      <c r="E123" s="325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4"/>
      <c r="P123" s="324"/>
      <c r="Q123" s="324"/>
      <c r="R123" s="325"/>
      <c r="S123" s="34"/>
      <c r="T123" s="34"/>
      <c r="U123" s="35" t="s">
        <v>65</v>
      </c>
      <c r="V123" s="317">
        <v>80</v>
      </c>
      <c r="W123" s="318">
        <f t="shared" si="7"/>
        <v>81</v>
      </c>
      <c r="X123" s="36">
        <f>IFERROR(IF(W123=0,"",ROUNDUP(W123/H123,0)*0.02175),"")</f>
        <v>0.21749999999999997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2">
        <v>4680115882652</v>
      </c>
      <c r="E124" s="325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86" t="s">
        <v>232</v>
      </c>
      <c r="O124" s="324"/>
      <c r="P124" s="324"/>
      <c r="Q124" s="324"/>
      <c r="R124" s="325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2">
        <v>4680115880238</v>
      </c>
      <c r="E125" s="325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5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2">
        <v>4680115881464</v>
      </c>
      <c r="E126" s="325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560" t="s">
        <v>237</v>
      </c>
      <c r="O126" s="324"/>
      <c r="P126" s="324"/>
      <c r="Q126" s="324"/>
      <c r="R126" s="325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3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44"/>
      <c r="N127" s="334" t="s">
        <v>66</v>
      </c>
      <c r="O127" s="335"/>
      <c r="P127" s="335"/>
      <c r="Q127" s="335"/>
      <c r="R127" s="335"/>
      <c r="S127" s="335"/>
      <c r="T127" s="336"/>
      <c r="U127" s="37" t="s">
        <v>67</v>
      </c>
      <c r="V127" s="319">
        <f>IFERROR(V121/H121,"0")+IFERROR(V122/H122,"0")+IFERROR(V123/H123,"0")+IFERROR(V124/H124,"0")+IFERROR(V125/H125,"0")+IFERROR(V126/H126,"0")</f>
        <v>9.8765432098765444</v>
      </c>
      <c r="W127" s="319">
        <f>IFERROR(W121/H121,"0")+IFERROR(W122/H122,"0")+IFERROR(W123/H123,"0")+IFERROR(W124/H124,"0")+IFERROR(W125/H125,"0")+IFERROR(W126/H126,"0")</f>
        <v>10</v>
      </c>
      <c r="X127" s="319">
        <f>IFERROR(IF(X121="",0,X121),"0")+IFERROR(IF(X122="",0,X122),"0")+IFERROR(IF(X123="",0,X123),"0")+IFERROR(IF(X124="",0,X124),"0")+IFERROR(IF(X125="",0,X125),"0")+IFERROR(IF(X126="",0,X126),"0")</f>
        <v>0.21749999999999997</v>
      </c>
      <c r="Y127" s="320"/>
      <c r="Z127" s="320"/>
    </row>
    <row r="128" spans="1:53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44"/>
      <c r="N128" s="334" t="s">
        <v>66</v>
      </c>
      <c r="O128" s="335"/>
      <c r="P128" s="335"/>
      <c r="Q128" s="335"/>
      <c r="R128" s="335"/>
      <c r="S128" s="335"/>
      <c r="T128" s="336"/>
      <c r="U128" s="37" t="s">
        <v>65</v>
      </c>
      <c r="V128" s="319">
        <f>IFERROR(SUM(V121:V126),"0")</f>
        <v>80</v>
      </c>
      <c r="W128" s="319">
        <f>IFERROR(SUM(W121:W126),"0")</f>
        <v>81</v>
      </c>
      <c r="X128" s="37"/>
      <c r="Y128" s="320"/>
      <c r="Z128" s="320"/>
    </row>
    <row r="129" spans="1:53" ht="16.5" hidden="1" customHeight="1" x14ac:dyDescent="0.25">
      <c r="A129" s="360" t="s">
        <v>238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2"/>
      <c r="Z129" s="312"/>
    </row>
    <row r="130" spans="1:53" ht="14.25" hidden="1" customHeight="1" x14ac:dyDescent="0.25">
      <c r="A130" s="326" t="s">
        <v>68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13"/>
      <c r="Z130" s="313"/>
    </row>
    <row r="131" spans="1:53" ht="27" hidden="1" customHeight="1" x14ac:dyDescent="0.25">
      <c r="A131" s="54" t="s">
        <v>239</v>
      </c>
      <c r="B131" s="54" t="s">
        <v>240</v>
      </c>
      <c r="C131" s="31">
        <v>4301051612</v>
      </c>
      <c r="D131" s="332">
        <v>4607091385168</v>
      </c>
      <c r="E131" s="325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5" t="s">
        <v>241</v>
      </c>
      <c r="O131" s="324"/>
      <c r="P131" s="324"/>
      <c r="Q131" s="324"/>
      <c r="R131" s="325"/>
      <c r="S131" s="34"/>
      <c r="T131" s="34"/>
      <c r="U131" s="35" t="s">
        <v>65</v>
      </c>
      <c r="V131" s="317">
        <v>0</v>
      </c>
      <c r="W131" s="318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32">
        <v>4607091383256</v>
      </c>
      <c r="E132" s="325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5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32">
        <v>4607091385748</v>
      </c>
      <c r="E133" s="325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5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43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44"/>
      <c r="N134" s="334" t="s">
        <v>66</v>
      </c>
      <c r="O134" s="335"/>
      <c r="P134" s="335"/>
      <c r="Q134" s="335"/>
      <c r="R134" s="335"/>
      <c r="S134" s="335"/>
      <c r="T134" s="336"/>
      <c r="U134" s="37" t="s">
        <v>67</v>
      </c>
      <c r="V134" s="319">
        <f>IFERROR(V131/H131,"0")+IFERROR(V132/H132,"0")+IFERROR(V133/H133,"0")</f>
        <v>0</v>
      </c>
      <c r="W134" s="319">
        <f>IFERROR(W131/H131,"0")+IFERROR(W132/H132,"0")+IFERROR(W133/H133,"0")</f>
        <v>0</v>
      </c>
      <c r="X134" s="319">
        <f>IFERROR(IF(X131="",0,X131),"0")+IFERROR(IF(X132="",0,X132),"0")+IFERROR(IF(X133="",0,X133),"0")</f>
        <v>0</v>
      </c>
      <c r="Y134" s="320"/>
      <c r="Z134" s="320"/>
    </row>
    <row r="135" spans="1:53" hidden="1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44"/>
      <c r="N135" s="334" t="s">
        <v>66</v>
      </c>
      <c r="O135" s="335"/>
      <c r="P135" s="335"/>
      <c r="Q135" s="335"/>
      <c r="R135" s="335"/>
      <c r="S135" s="335"/>
      <c r="T135" s="336"/>
      <c r="U135" s="37" t="s">
        <v>65</v>
      </c>
      <c r="V135" s="319">
        <f>IFERROR(SUM(V131:V133),"0")</f>
        <v>0</v>
      </c>
      <c r="W135" s="319">
        <f>IFERROR(SUM(W131:W133),"0")</f>
        <v>0</v>
      </c>
      <c r="X135" s="37"/>
      <c r="Y135" s="320"/>
      <c r="Z135" s="320"/>
    </row>
    <row r="136" spans="1:53" ht="27.75" hidden="1" customHeight="1" x14ac:dyDescent="0.2">
      <c r="A136" s="384" t="s">
        <v>246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48"/>
      <c r="Z136" s="48"/>
    </row>
    <row r="137" spans="1:53" ht="16.5" hidden="1" customHeight="1" x14ac:dyDescent="0.25">
      <c r="A137" s="360" t="s">
        <v>247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2"/>
      <c r="Z137" s="312"/>
    </row>
    <row r="138" spans="1:53" ht="14.25" hidden="1" customHeight="1" x14ac:dyDescent="0.25">
      <c r="A138" s="326" t="s">
        <v>105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32">
        <v>4607091383423</v>
      </c>
      <c r="E139" s="325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32">
        <v>4607091381405</v>
      </c>
      <c r="E140" s="325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32">
        <v>4607091386516</v>
      </c>
      <c r="E141" s="325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5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3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44"/>
      <c r="N142" s="334" t="s">
        <v>66</v>
      </c>
      <c r="O142" s="335"/>
      <c r="P142" s="335"/>
      <c r="Q142" s="335"/>
      <c r="R142" s="335"/>
      <c r="S142" s="335"/>
      <c r="T142" s="336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44"/>
      <c r="N143" s="334" t="s">
        <v>66</v>
      </c>
      <c r="O143" s="335"/>
      <c r="P143" s="335"/>
      <c r="Q143" s="335"/>
      <c r="R143" s="335"/>
      <c r="S143" s="335"/>
      <c r="T143" s="336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60" t="s">
        <v>254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2"/>
      <c r="Z144" s="312"/>
    </row>
    <row r="145" spans="1:53" ht="14.25" hidden="1" customHeight="1" x14ac:dyDescent="0.25">
      <c r="A145" s="326" t="s">
        <v>60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32">
        <v>4680115880993</v>
      </c>
      <c r="E146" s="325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32">
        <v>4680115881761</v>
      </c>
      <c r="E147" s="325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32">
        <v>4680115881563</v>
      </c>
      <c r="E148" s="325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32">
        <v>4680115880986</v>
      </c>
      <c r="E149" s="325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32">
        <v>4680115880207</v>
      </c>
      <c r="E150" s="325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32">
        <v>4680115881785</v>
      </c>
      <c r="E151" s="325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32">
        <v>4680115881679</v>
      </c>
      <c r="E152" s="325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32">
        <v>4680115880191</v>
      </c>
      <c r="E153" s="325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32">
        <v>4680115883963</v>
      </c>
      <c r="E154" s="325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5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43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44"/>
      <c r="N155" s="334" t="s">
        <v>66</v>
      </c>
      <c r="O155" s="335"/>
      <c r="P155" s="335"/>
      <c r="Q155" s="335"/>
      <c r="R155" s="335"/>
      <c r="S155" s="335"/>
      <c r="T155" s="336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hidden="1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44"/>
      <c r="N156" s="334" t="s">
        <v>66</v>
      </c>
      <c r="O156" s="335"/>
      <c r="P156" s="335"/>
      <c r="Q156" s="335"/>
      <c r="R156" s="335"/>
      <c r="S156" s="335"/>
      <c r="T156" s="336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hidden="1" customHeight="1" x14ac:dyDescent="0.25">
      <c r="A157" s="360" t="s">
        <v>274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2"/>
      <c r="Z157" s="312"/>
    </row>
    <row r="158" spans="1:53" ht="14.25" hidden="1" customHeight="1" x14ac:dyDescent="0.25">
      <c r="A158" s="326" t="s">
        <v>105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32">
        <v>4680115881402</v>
      </c>
      <c r="E159" s="325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5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32">
        <v>4680115881396</v>
      </c>
      <c r="E160" s="325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5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3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44"/>
      <c r="N161" s="334" t="s">
        <v>66</v>
      </c>
      <c r="O161" s="335"/>
      <c r="P161" s="335"/>
      <c r="Q161" s="335"/>
      <c r="R161" s="335"/>
      <c r="S161" s="335"/>
      <c r="T161" s="336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44"/>
      <c r="N162" s="334" t="s">
        <v>66</v>
      </c>
      <c r="O162" s="335"/>
      <c r="P162" s="335"/>
      <c r="Q162" s="335"/>
      <c r="R162" s="335"/>
      <c r="S162" s="335"/>
      <c r="T162" s="336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26" t="s">
        <v>97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32">
        <v>4680115882935</v>
      </c>
      <c r="E164" s="325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501" t="s">
        <v>281</v>
      </c>
      <c r="O164" s="324"/>
      <c r="P164" s="324"/>
      <c r="Q164" s="324"/>
      <c r="R164" s="325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32">
        <v>4680115880764</v>
      </c>
      <c r="E165" s="325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5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3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44"/>
      <c r="N166" s="334" t="s">
        <v>66</v>
      </c>
      <c r="O166" s="335"/>
      <c r="P166" s="335"/>
      <c r="Q166" s="335"/>
      <c r="R166" s="335"/>
      <c r="S166" s="335"/>
      <c r="T166" s="336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44"/>
      <c r="N167" s="334" t="s">
        <v>66</v>
      </c>
      <c r="O167" s="335"/>
      <c r="P167" s="335"/>
      <c r="Q167" s="335"/>
      <c r="R167" s="335"/>
      <c r="S167" s="335"/>
      <c r="T167" s="336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26" t="s">
        <v>60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32">
        <v>4680115882683</v>
      </c>
      <c r="E169" s="325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32">
        <v>4680115882690</v>
      </c>
      <c r="E170" s="325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32">
        <v>4680115882669</v>
      </c>
      <c r="E171" s="325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32">
        <v>4680115882676</v>
      </c>
      <c r="E172" s="325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5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3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44"/>
      <c r="N173" s="334" t="s">
        <v>66</v>
      </c>
      <c r="O173" s="335"/>
      <c r="P173" s="335"/>
      <c r="Q173" s="335"/>
      <c r="R173" s="335"/>
      <c r="S173" s="335"/>
      <c r="T173" s="336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44"/>
      <c r="N174" s="334" t="s">
        <v>66</v>
      </c>
      <c r="O174" s="335"/>
      <c r="P174" s="335"/>
      <c r="Q174" s="335"/>
      <c r="R174" s="335"/>
      <c r="S174" s="335"/>
      <c r="T174" s="336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26" t="s">
        <v>68</v>
      </c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U175" s="327"/>
      <c r="V175" s="327"/>
      <c r="W175" s="327"/>
      <c r="X175" s="327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32">
        <v>4680115881556</v>
      </c>
      <c r="E176" s="325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5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32">
        <v>4680115880573</v>
      </c>
      <c r="E177" s="325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48" t="s">
        <v>296</v>
      </c>
      <c r="O177" s="324"/>
      <c r="P177" s="324"/>
      <c r="Q177" s="324"/>
      <c r="R177" s="325"/>
      <c r="S177" s="34"/>
      <c r="T177" s="34"/>
      <c r="U177" s="35" t="s">
        <v>65</v>
      </c>
      <c r="V177" s="317">
        <v>0</v>
      </c>
      <c r="W177" s="318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32">
        <v>4680115881594</v>
      </c>
      <c r="E178" s="325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6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5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32">
        <v>4680115881587</v>
      </c>
      <c r="E179" s="325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71" t="s">
        <v>301</v>
      </c>
      <c r="O179" s="324"/>
      <c r="P179" s="324"/>
      <c r="Q179" s="324"/>
      <c r="R179" s="325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32">
        <v>4680115880962</v>
      </c>
      <c r="E180" s="325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5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32">
        <v>4680115881617</v>
      </c>
      <c r="E181" s="325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6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5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32">
        <v>4680115881228</v>
      </c>
      <c r="E182" s="325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0" t="s">
        <v>308</v>
      </c>
      <c r="O182" s="324"/>
      <c r="P182" s="324"/>
      <c r="Q182" s="324"/>
      <c r="R182" s="325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32">
        <v>4680115881037</v>
      </c>
      <c r="E183" s="325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9" t="s">
        <v>311</v>
      </c>
      <c r="O183" s="324"/>
      <c r="P183" s="324"/>
      <c r="Q183" s="324"/>
      <c r="R183" s="325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32">
        <v>4680115881211</v>
      </c>
      <c r="E184" s="325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5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32">
        <v>4680115881020</v>
      </c>
      <c r="E185" s="325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5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32">
        <v>4680115882195</v>
      </c>
      <c r="E186" s="325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32">
        <v>4680115882607</v>
      </c>
      <c r="E187" s="325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5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32">
        <v>4680115880092</v>
      </c>
      <c r="E188" s="325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3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32">
        <v>4680115880221</v>
      </c>
      <c r="E189" s="325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7">
        <v>0</v>
      </c>
      <c r="W189" s="31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32">
        <v>4680115882942</v>
      </c>
      <c r="E190" s="325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32">
        <v>4680115880504</v>
      </c>
      <c r="E191" s="325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5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32">
        <v>4680115882164</v>
      </c>
      <c r="E192" s="325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5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43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44"/>
      <c r="N193" s="334" t="s">
        <v>66</v>
      </c>
      <c r="O193" s="335"/>
      <c r="P193" s="335"/>
      <c r="Q193" s="335"/>
      <c r="R193" s="335"/>
      <c r="S193" s="335"/>
      <c r="T193" s="336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20"/>
      <c r="Z193" s="320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44"/>
      <c r="N194" s="334" t="s">
        <v>66</v>
      </c>
      <c r="O194" s="335"/>
      <c r="P194" s="335"/>
      <c r="Q194" s="335"/>
      <c r="R194" s="335"/>
      <c r="S194" s="335"/>
      <c r="T194" s="336"/>
      <c r="U194" s="37" t="s">
        <v>65</v>
      </c>
      <c r="V194" s="319">
        <f>IFERROR(SUM(V176:V192),"0")</f>
        <v>0</v>
      </c>
      <c r="W194" s="319">
        <f>IFERROR(SUM(W176:W192),"0")</f>
        <v>0</v>
      </c>
      <c r="X194" s="37"/>
      <c r="Y194" s="320"/>
      <c r="Z194" s="320"/>
    </row>
    <row r="195" spans="1:53" ht="14.25" hidden="1" customHeight="1" x14ac:dyDescent="0.25">
      <c r="A195" s="326" t="s">
        <v>223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32">
        <v>4680115882874</v>
      </c>
      <c r="E196" s="325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7" t="s">
        <v>332</v>
      </c>
      <c r="O196" s="324"/>
      <c r="P196" s="324"/>
      <c r="Q196" s="324"/>
      <c r="R196" s="325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32">
        <v>4680115884434</v>
      </c>
      <c r="E197" s="325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02" t="s">
        <v>335</v>
      </c>
      <c r="O197" s="324"/>
      <c r="P197" s="324"/>
      <c r="Q197" s="324"/>
      <c r="R197" s="325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32">
        <v>4680115880801</v>
      </c>
      <c r="E198" s="325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5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32">
        <v>4680115880818</v>
      </c>
      <c r="E199" s="325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5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3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44"/>
      <c r="N200" s="334" t="s">
        <v>66</v>
      </c>
      <c r="O200" s="335"/>
      <c r="P200" s="335"/>
      <c r="Q200" s="335"/>
      <c r="R200" s="335"/>
      <c r="S200" s="335"/>
      <c r="T200" s="336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44"/>
      <c r="N201" s="334" t="s">
        <v>66</v>
      </c>
      <c r="O201" s="335"/>
      <c r="P201" s="335"/>
      <c r="Q201" s="335"/>
      <c r="R201" s="335"/>
      <c r="S201" s="335"/>
      <c r="T201" s="336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hidden="1" customHeight="1" x14ac:dyDescent="0.25">
      <c r="A202" s="360" t="s">
        <v>340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2"/>
      <c r="Z202" s="312"/>
    </row>
    <row r="203" spans="1:53" ht="14.25" hidden="1" customHeight="1" x14ac:dyDescent="0.25">
      <c r="A203" s="326" t="s">
        <v>60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13"/>
      <c r="Z203" s="313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32">
        <v>4607091389845</v>
      </c>
      <c r="E204" s="325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5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32">
        <v>4680115882881</v>
      </c>
      <c r="E205" s="325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569" t="s">
        <v>345</v>
      </c>
      <c r="O205" s="324"/>
      <c r="P205" s="324"/>
      <c r="Q205" s="324"/>
      <c r="R205" s="325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3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44"/>
      <c r="N206" s="334" t="s">
        <v>66</v>
      </c>
      <c r="O206" s="335"/>
      <c r="P206" s="335"/>
      <c r="Q206" s="335"/>
      <c r="R206" s="335"/>
      <c r="S206" s="335"/>
      <c r="T206" s="336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44"/>
      <c r="N207" s="334" t="s">
        <v>66</v>
      </c>
      <c r="O207" s="335"/>
      <c r="P207" s="335"/>
      <c r="Q207" s="335"/>
      <c r="R207" s="335"/>
      <c r="S207" s="335"/>
      <c r="T207" s="336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hidden="1" customHeight="1" x14ac:dyDescent="0.25">
      <c r="A208" s="360" t="s">
        <v>346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12"/>
      <c r="Z208" s="312"/>
    </row>
    <row r="209" spans="1:53" ht="14.25" hidden="1" customHeight="1" x14ac:dyDescent="0.25">
      <c r="A209" s="326" t="s">
        <v>105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13"/>
      <c r="Z209" s="313"/>
    </row>
    <row r="210" spans="1:53" ht="27" hidden="1" customHeight="1" x14ac:dyDescent="0.25">
      <c r="A210" s="54" t="s">
        <v>347</v>
      </c>
      <c r="B210" s="54" t="s">
        <v>348</v>
      </c>
      <c r="C210" s="31">
        <v>4301011346</v>
      </c>
      <c r="D210" s="332">
        <v>4607091387445</v>
      </c>
      <c r="E210" s="325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32">
        <v>4607091386004</v>
      </c>
      <c r="E211" s="325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351</v>
      </c>
      <c r="C212" s="31">
        <v>4301011308</v>
      </c>
      <c r="D212" s="332">
        <v>4607091386004</v>
      </c>
      <c r="E212" s="325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32">
        <v>4607091386073</v>
      </c>
      <c r="E213" s="325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32">
        <v>4607091387322</v>
      </c>
      <c r="E214" s="325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32">
        <v>4607091387322</v>
      </c>
      <c r="E215" s="325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47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32">
        <v>4607091387377</v>
      </c>
      <c r="E216" s="325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359</v>
      </c>
      <c r="B217" s="54" t="s">
        <v>360</v>
      </c>
      <c r="C217" s="31">
        <v>4301010945</v>
      </c>
      <c r="D217" s="332">
        <v>4607091387353</v>
      </c>
      <c r="E217" s="325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3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7">
        <v>200</v>
      </c>
      <c r="W217" s="318">
        <f t="shared" si="11"/>
        <v>205.20000000000002</v>
      </c>
      <c r="X217" s="36">
        <f>IFERROR(IF(W217=0,"",ROUNDUP(W217/H217,0)*0.02175),"")</f>
        <v>0.41324999999999995</v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361</v>
      </c>
      <c r="B218" s="54" t="s">
        <v>362</v>
      </c>
      <c r="C218" s="31">
        <v>4301011328</v>
      </c>
      <c r="D218" s="332">
        <v>4607091386011</v>
      </c>
      <c r="E218" s="325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32">
        <v>4607091387308</v>
      </c>
      <c r="E219" s="325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4"/>
      <c r="P219" s="324"/>
      <c r="Q219" s="324"/>
      <c r="R219" s="325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365</v>
      </c>
      <c r="B220" s="54" t="s">
        <v>366</v>
      </c>
      <c r="C220" s="31">
        <v>4301011049</v>
      </c>
      <c r="D220" s="332">
        <v>4607091387339</v>
      </c>
      <c r="E220" s="325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61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32">
        <v>4680115882638</v>
      </c>
      <c r="E221" s="325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4"/>
      <c r="P221" s="324"/>
      <c r="Q221" s="324"/>
      <c r="R221" s="325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32">
        <v>4680115881938</v>
      </c>
      <c r="E222" s="325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4"/>
      <c r="P222" s="324"/>
      <c r="Q222" s="324"/>
      <c r="R222" s="325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32">
        <v>4607091387346</v>
      </c>
      <c r="E223" s="325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4"/>
      <c r="P223" s="324"/>
      <c r="Q223" s="324"/>
      <c r="R223" s="325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32">
        <v>4607091389807</v>
      </c>
      <c r="E224" s="325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4"/>
      <c r="P224" s="324"/>
      <c r="Q224" s="324"/>
      <c r="R224" s="325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43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44"/>
      <c r="N225" s="334" t="s">
        <v>66</v>
      </c>
      <c r="O225" s="335"/>
      <c r="P225" s="335"/>
      <c r="Q225" s="335"/>
      <c r="R225" s="335"/>
      <c r="S225" s="335"/>
      <c r="T225" s="336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18.518518518518519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19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0.41324999999999995</v>
      </c>
      <c r="Y225" s="320"/>
      <c r="Z225" s="320"/>
    </row>
    <row r="226" spans="1:53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44"/>
      <c r="N226" s="334" t="s">
        <v>66</v>
      </c>
      <c r="O226" s="335"/>
      <c r="P226" s="335"/>
      <c r="Q226" s="335"/>
      <c r="R226" s="335"/>
      <c r="S226" s="335"/>
      <c r="T226" s="336"/>
      <c r="U226" s="37" t="s">
        <v>65</v>
      </c>
      <c r="V226" s="319">
        <f>IFERROR(SUM(V210:V224),"0")</f>
        <v>200</v>
      </c>
      <c r="W226" s="319">
        <f>IFERROR(SUM(W210:W224),"0")</f>
        <v>205.20000000000002</v>
      </c>
      <c r="X226" s="37"/>
      <c r="Y226" s="320"/>
      <c r="Z226" s="320"/>
    </row>
    <row r="227" spans="1:53" ht="14.25" hidden="1" customHeight="1" x14ac:dyDescent="0.25">
      <c r="A227" s="326" t="s">
        <v>97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32">
        <v>4680115881914</v>
      </c>
      <c r="E228" s="325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4"/>
      <c r="P228" s="324"/>
      <c r="Q228" s="324"/>
      <c r="R228" s="325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3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44"/>
      <c r="N229" s="334" t="s">
        <v>66</v>
      </c>
      <c r="O229" s="335"/>
      <c r="P229" s="335"/>
      <c r="Q229" s="335"/>
      <c r="R229" s="335"/>
      <c r="S229" s="335"/>
      <c r="T229" s="336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44"/>
      <c r="N230" s="334" t="s">
        <v>66</v>
      </c>
      <c r="O230" s="335"/>
      <c r="P230" s="335"/>
      <c r="Q230" s="335"/>
      <c r="R230" s="335"/>
      <c r="S230" s="335"/>
      <c r="T230" s="336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6" t="s">
        <v>60</v>
      </c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13"/>
      <c r="Z231" s="313"/>
    </row>
    <row r="232" spans="1:53" ht="27" hidden="1" customHeight="1" x14ac:dyDescent="0.25">
      <c r="A232" s="54" t="s">
        <v>377</v>
      </c>
      <c r="B232" s="54" t="s">
        <v>378</v>
      </c>
      <c r="C232" s="31">
        <v>4301030878</v>
      </c>
      <c r="D232" s="332">
        <v>4607091387193</v>
      </c>
      <c r="E232" s="325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4"/>
      <c r="P232" s="324"/>
      <c r="Q232" s="324"/>
      <c r="R232" s="325"/>
      <c r="S232" s="34"/>
      <c r="T232" s="34"/>
      <c r="U232" s="35" t="s">
        <v>65</v>
      </c>
      <c r="V232" s="317">
        <v>0</v>
      </c>
      <c r="W232" s="318">
        <f>IFERROR(IF(V232="",0,CEILING((V232/$H232),1)*$H232),"")</f>
        <v>0</v>
      </c>
      <c r="X232" s="36" t="str">
        <f>IFERROR(IF(W232=0,"",ROUNDUP(W232/H232,0)*0.00753),"")</f>
        <v/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379</v>
      </c>
      <c r="B233" s="54" t="s">
        <v>380</v>
      </c>
      <c r="C233" s="31">
        <v>4301031153</v>
      </c>
      <c r="D233" s="332">
        <v>4607091387230</v>
      </c>
      <c r="E233" s="325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4"/>
      <c r="P233" s="324"/>
      <c r="Q233" s="324"/>
      <c r="R233" s="325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hidden="1" customHeight="1" x14ac:dyDescent="0.25">
      <c r="A234" s="54" t="s">
        <v>381</v>
      </c>
      <c r="B234" s="54" t="s">
        <v>382</v>
      </c>
      <c r="C234" s="31">
        <v>4301031152</v>
      </c>
      <c r="D234" s="332">
        <v>4607091387285</v>
      </c>
      <c r="E234" s="325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4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4"/>
      <c r="P234" s="324"/>
      <c r="Q234" s="324"/>
      <c r="R234" s="325"/>
      <c r="S234" s="34"/>
      <c r="T234" s="34"/>
      <c r="U234" s="35" t="s">
        <v>65</v>
      </c>
      <c r="V234" s="317">
        <v>0</v>
      </c>
      <c r="W234" s="318">
        <f>IFERROR(IF(V234="",0,CEILING((V234/$H234),1)*$H234),"")</f>
        <v>0</v>
      </c>
      <c r="X234" s="36" t="str">
        <f>IFERROR(IF(W234=0,"",ROUNDUP(W234/H234,0)*0.00502),"")</f>
        <v/>
      </c>
      <c r="Y234" s="56"/>
      <c r="Z234" s="57"/>
      <c r="AD234" s="58"/>
      <c r="BA234" s="191" t="s">
        <v>1</v>
      </c>
    </row>
    <row r="235" spans="1:53" hidden="1" x14ac:dyDescent="0.2">
      <c r="A235" s="343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44"/>
      <c r="N235" s="334" t="s">
        <v>66</v>
      </c>
      <c r="O235" s="335"/>
      <c r="P235" s="335"/>
      <c r="Q235" s="335"/>
      <c r="R235" s="335"/>
      <c r="S235" s="335"/>
      <c r="T235" s="336"/>
      <c r="U235" s="37" t="s">
        <v>67</v>
      </c>
      <c r="V235" s="319">
        <f>IFERROR(V232/H232,"0")+IFERROR(V233/H233,"0")+IFERROR(V234/H234,"0")</f>
        <v>0</v>
      </c>
      <c r="W235" s="319">
        <f>IFERROR(W232/H232,"0")+IFERROR(W233/H233,"0")+IFERROR(W234/H234,"0")</f>
        <v>0</v>
      </c>
      <c r="X235" s="319">
        <f>IFERROR(IF(X232="",0,X232),"0")+IFERROR(IF(X233="",0,X233),"0")+IFERROR(IF(X234="",0,X234),"0")</f>
        <v>0</v>
      </c>
      <c r="Y235" s="320"/>
      <c r="Z235" s="320"/>
    </row>
    <row r="236" spans="1:53" hidden="1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44"/>
      <c r="N236" s="334" t="s">
        <v>66</v>
      </c>
      <c r="O236" s="335"/>
      <c r="P236" s="335"/>
      <c r="Q236" s="335"/>
      <c r="R236" s="335"/>
      <c r="S236" s="335"/>
      <c r="T236" s="336"/>
      <c r="U236" s="37" t="s">
        <v>65</v>
      </c>
      <c r="V236" s="319">
        <f>IFERROR(SUM(V232:V234),"0")</f>
        <v>0</v>
      </c>
      <c r="W236" s="319">
        <f>IFERROR(SUM(W232:W234),"0")</f>
        <v>0</v>
      </c>
      <c r="X236" s="37"/>
      <c r="Y236" s="320"/>
      <c r="Z236" s="320"/>
    </row>
    <row r="237" spans="1:53" ht="14.25" hidden="1" customHeight="1" x14ac:dyDescent="0.25">
      <c r="A237" s="326" t="s">
        <v>68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32">
        <v>4607091387766</v>
      </c>
      <c r="E238" s="325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4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4"/>
      <c r="P238" s="324"/>
      <c r="Q238" s="324"/>
      <c r="R238" s="325"/>
      <c r="S238" s="34"/>
      <c r="T238" s="34"/>
      <c r="U238" s="35" t="s">
        <v>65</v>
      </c>
      <c r="V238" s="317">
        <v>5000</v>
      </c>
      <c r="W238" s="318">
        <f t="shared" ref="W238:W246" si="13">IFERROR(IF(V238="",0,CEILING((V238/$H238),1)*$H238),"")</f>
        <v>5007.5999999999995</v>
      </c>
      <c r="X238" s="36">
        <f>IFERROR(IF(W238=0,"",ROUNDUP(W238/H238,0)*0.02175),"")</f>
        <v>13.9635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32">
        <v>4607091387957</v>
      </c>
      <c r="E239" s="325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4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4"/>
      <c r="P239" s="324"/>
      <c r="Q239" s="324"/>
      <c r="R239" s="325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4301051115</v>
      </c>
      <c r="D240" s="332">
        <v>4607091387964</v>
      </c>
      <c r="E240" s="325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4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4"/>
      <c r="P240" s="324"/>
      <c r="Q240" s="324"/>
      <c r="R240" s="325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389</v>
      </c>
      <c r="B241" s="54" t="s">
        <v>390</v>
      </c>
      <c r="C241" s="31">
        <v>4301051461</v>
      </c>
      <c r="D241" s="332">
        <v>4680115883604</v>
      </c>
      <c r="E241" s="325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572" t="s">
        <v>391</v>
      </c>
      <c r="O241" s="324"/>
      <c r="P241" s="324"/>
      <c r="Q241" s="324"/>
      <c r="R241" s="325"/>
      <c r="S241" s="34"/>
      <c r="T241" s="34"/>
      <c r="U241" s="35" t="s">
        <v>65</v>
      </c>
      <c r="V241" s="317">
        <v>0</v>
      </c>
      <c r="W241" s="318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4301051485</v>
      </c>
      <c r="D242" s="332">
        <v>4680115883567</v>
      </c>
      <c r="E242" s="325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31" t="s">
        <v>394</v>
      </c>
      <c r="O242" s="324"/>
      <c r="P242" s="324"/>
      <c r="Q242" s="324"/>
      <c r="R242" s="325"/>
      <c r="S242" s="34"/>
      <c r="T242" s="34"/>
      <c r="U242" s="35" t="s">
        <v>65</v>
      </c>
      <c r="V242" s="317">
        <v>0</v>
      </c>
      <c r="W242" s="318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16.5" customHeight="1" x14ac:dyDescent="0.25">
      <c r="A243" s="54" t="s">
        <v>395</v>
      </c>
      <c r="B243" s="54" t="s">
        <v>396</v>
      </c>
      <c r="C243" s="31">
        <v>4301051134</v>
      </c>
      <c r="D243" s="332">
        <v>4607091381672</v>
      </c>
      <c r="E243" s="325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4"/>
      <c r="P243" s="324"/>
      <c r="Q243" s="324"/>
      <c r="R243" s="325"/>
      <c r="S243" s="34"/>
      <c r="T243" s="34"/>
      <c r="U243" s="35" t="s">
        <v>65</v>
      </c>
      <c r="V243" s="317">
        <v>288</v>
      </c>
      <c r="W243" s="318">
        <f t="shared" si="13"/>
        <v>288</v>
      </c>
      <c r="X243" s="36">
        <f>IFERROR(IF(W243=0,"",ROUNDUP(W243/H243,0)*0.00937),"")</f>
        <v>0.74960000000000004</v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32">
        <v>4607091387537</v>
      </c>
      <c r="E244" s="325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4"/>
      <c r="P244" s="324"/>
      <c r="Q244" s="324"/>
      <c r="R244" s="325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32">
        <v>4607091387513</v>
      </c>
      <c r="E245" s="325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4"/>
      <c r="P245" s="324"/>
      <c r="Q245" s="324"/>
      <c r="R245" s="325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32">
        <v>4680115880511</v>
      </c>
      <c r="E246" s="325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3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4"/>
      <c r="P246" s="324"/>
      <c r="Q246" s="324"/>
      <c r="R246" s="325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3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44"/>
      <c r="N247" s="334" t="s">
        <v>66</v>
      </c>
      <c r="O247" s="335"/>
      <c r="P247" s="335"/>
      <c r="Q247" s="335"/>
      <c r="R247" s="335"/>
      <c r="S247" s="335"/>
      <c r="T247" s="336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721.02564102564099</v>
      </c>
      <c r="W247" s="319">
        <f>IFERROR(W238/H238,"0")+IFERROR(W239/H239,"0")+IFERROR(W240/H240,"0")+IFERROR(W241/H241,"0")+IFERROR(W242/H242,"0")+IFERROR(W243/H243,"0")+IFERROR(W244/H244,"0")+IFERROR(W245/H245,"0")+IFERROR(W246/H246,"0")</f>
        <v>722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14.713100000000001</v>
      </c>
      <c r="Y247" s="320"/>
      <c r="Z247" s="320"/>
    </row>
    <row r="248" spans="1:53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44"/>
      <c r="N248" s="334" t="s">
        <v>66</v>
      </c>
      <c r="O248" s="335"/>
      <c r="P248" s="335"/>
      <c r="Q248" s="335"/>
      <c r="R248" s="335"/>
      <c r="S248" s="335"/>
      <c r="T248" s="336"/>
      <c r="U248" s="37" t="s">
        <v>65</v>
      </c>
      <c r="V248" s="319">
        <f>IFERROR(SUM(V238:V246),"0")</f>
        <v>5288</v>
      </c>
      <c r="W248" s="319">
        <f>IFERROR(SUM(W238:W246),"0")</f>
        <v>5295.5999999999995</v>
      </c>
      <c r="X248" s="37"/>
      <c r="Y248" s="320"/>
      <c r="Z248" s="320"/>
    </row>
    <row r="249" spans="1:53" ht="14.25" hidden="1" customHeight="1" x14ac:dyDescent="0.25">
      <c r="A249" s="326" t="s">
        <v>223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13"/>
      <c r="Z249" s="313"/>
    </row>
    <row r="250" spans="1:53" ht="16.5" hidden="1" customHeight="1" x14ac:dyDescent="0.25">
      <c r="A250" s="54" t="s">
        <v>403</v>
      </c>
      <c r="B250" s="54" t="s">
        <v>404</v>
      </c>
      <c r="C250" s="31">
        <v>4301060326</v>
      </c>
      <c r="D250" s="332">
        <v>4607091380880</v>
      </c>
      <c r="E250" s="325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4"/>
      <c r="P250" s="324"/>
      <c r="Q250" s="324"/>
      <c r="R250" s="325"/>
      <c r="S250" s="34"/>
      <c r="T250" s="34"/>
      <c r="U250" s="35" t="s">
        <v>65</v>
      </c>
      <c r="V250" s="317">
        <v>0</v>
      </c>
      <c r="W250" s="318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t="27" hidden="1" customHeight="1" x14ac:dyDescent="0.25">
      <c r="A251" s="54" t="s">
        <v>405</v>
      </c>
      <c r="B251" s="54" t="s">
        <v>406</v>
      </c>
      <c r="C251" s="31">
        <v>4301060308</v>
      </c>
      <c r="D251" s="332">
        <v>4607091384482</v>
      </c>
      <c r="E251" s="325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3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4"/>
      <c r="P251" s="324"/>
      <c r="Q251" s="324"/>
      <c r="R251" s="325"/>
      <c r="S251" s="34"/>
      <c r="T251" s="34"/>
      <c r="U251" s="35" t="s">
        <v>65</v>
      </c>
      <c r="V251" s="317">
        <v>0</v>
      </c>
      <c r="W251" s="318">
        <f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32">
        <v>4607091380897</v>
      </c>
      <c r="E252" s="325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4"/>
      <c r="P252" s="324"/>
      <c r="Q252" s="324"/>
      <c r="R252" s="325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hidden="1" x14ac:dyDescent="0.2">
      <c r="A253" s="343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44"/>
      <c r="N253" s="334" t="s">
        <v>66</v>
      </c>
      <c r="O253" s="335"/>
      <c r="P253" s="335"/>
      <c r="Q253" s="335"/>
      <c r="R253" s="335"/>
      <c r="S253" s="335"/>
      <c r="T253" s="336"/>
      <c r="U253" s="37" t="s">
        <v>67</v>
      </c>
      <c r="V253" s="319">
        <f>IFERROR(V250/H250,"0")+IFERROR(V251/H251,"0")+IFERROR(V252/H252,"0")</f>
        <v>0</v>
      </c>
      <c r="W253" s="319">
        <f>IFERROR(W250/H250,"0")+IFERROR(W251/H251,"0")+IFERROR(W252/H252,"0")</f>
        <v>0</v>
      </c>
      <c r="X253" s="319">
        <f>IFERROR(IF(X250="",0,X250),"0")+IFERROR(IF(X251="",0,X251),"0")+IFERROR(IF(X252="",0,X252),"0")</f>
        <v>0</v>
      </c>
      <c r="Y253" s="320"/>
      <c r="Z253" s="320"/>
    </row>
    <row r="254" spans="1:53" hidden="1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44"/>
      <c r="N254" s="334" t="s">
        <v>66</v>
      </c>
      <c r="O254" s="335"/>
      <c r="P254" s="335"/>
      <c r="Q254" s="335"/>
      <c r="R254" s="335"/>
      <c r="S254" s="335"/>
      <c r="T254" s="336"/>
      <c r="U254" s="37" t="s">
        <v>65</v>
      </c>
      <c r="V254" s="319">
        <f>IFERROR(SUM(V250:V252),"0")</f>
        <v>0</v>
      </c>
      <c r="W254" s="319">
        <f>IFERROR(SUM(W250:W252),"0")</f>
        <v>0</v>
      </c>
      <c r="X254" s="37"/>
      <c r="Y254" s="320"/>
      <c r="Z254" s="320"/>
    </row>
    <row r="255" spans="1:53" ht="14.25" hidden="1" customHeight="1" x14ac:dyDescent="0.25">
      <c r="A255" s="326" t="s">
        <v>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13"/>
      <c r="Z255" s="313"/>
    </row>
    <row r="256" spans="1:53" ht="16.5" hidden="1" customHeight="1" x14ac:dyDescent="0.25">
      <c r="A256" s="54" t="s">
        <v>409</v>
      </c>
      <c r="B256" s="54" t="s">
        <v>410</v>
      </c>
      <c r="C256" s="31">
        <v>4301030232</v>
      </c>
      <c r="D256" s="332">
        <v>4607091388374</v>
      </c>
      <c r="E256" s="325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452" t="s">
        <v>411</v>
      </c>
      <c r="O256" s="324"/>
      <c r="P256" s="324"/>
      <c r="Q256" s="324"/>
      <c r="R256" s="325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412</v>
      </c>
      <c r="B257" s="54" t="s">
        <v>413</v>
      </c>
      <c r="C257" s="31">
        <v>4301030235</v>
      </c>
      <c r="D257" s="332">
        <v>4607091388381</v>
      </c>
      <c r="E257" s="325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641" t="s">
        <v>414</v>
      </c>
      <c r="O257" s="324"/>
      <c r="P257" s="324"/>
      <c r="Q257" s="324"/>
      <c r="R257" s="325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415</v>
      </c>
      <c r="B258" s="54" t="s">
        <v>416</v>
      </c>
      <c r="C258" s="31">
        <v>4301030233</v>
      </c>
      <c r="D258" s="332">
        <v>4607091388404</v>
      </c>
      <c r="E258" s="325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4"/>
      <c r="P258" s="324"/>
      <c r="Q258" s="324"/>
      <c r="R258" s="325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hidden="1" x14ac:dyDescent="0.2">
      <c r="A259" s="343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44"/>
      <c r="N259" s="334" t="s">
        <v>66</v>
      </c>
      <c r="O259" s="335"/>
      <c r="P259" s="335"/>
      <c r="Q259" s="335"/>
      <c r="R259" s="335"/>
      <c r="S259" s="335"/>
      <c r="T259" s="336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44"/>
      <c r="N260" s="334" t="s">
        <v>66</v>
      </c>
      <c r="O260" s="335"/>
      <c r="P260" s="335"/>
      <c r="Q260" s="335"/>
      <c r="R260" s="335"/>
      <c r="S260" s="335"/>
      <c r="T260" s="336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hidden="1" customHeight="1" x14ac:dyDescent="0.25">
      <c r="A261" s="326" t="s">
        <v>417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13"/>
      <c r="Z261" s="313"/>
    </row>
    <row r="262" spans="1:53" ht="16.5" hidden="1" customHeight="1" x14ac:dyDescent="0.25">
      <c r="A262" s="54" t="s">
        <v>418</v>
      </c>
      <c r="B262" s="54" t="s">
        <v>419</v>
      </c>
      <c r="C262" s="31">
        <v>4301180007</v>
      </c>
      <c r="D262" s="332">
        <v>4680115881808</v>
      </c>
      <c r="E262" s="325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4"/>
      <c r="P262" s="324"/>
      <c r="Q262" s="324"/>
      <c r="R262" s="325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32">
        <v>4680115881822</v>
      </c>
      <c r="E263" s="325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4"/>
      <c r="P263" s="324"/>
      <c r="Q263" s="324"/>
      <c r="R263" s="325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424</v>
      </c>
      <c r="B264" s="54" t="s">
        <v>425</v>
      </c>
      <c r="C264" s="31">
        <v>4301180001</v>
      </c>
      <c r="D264" s="332">
        <v>4680115880016</v>
      </c>
      <c r="E264" s="325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4"/>
      <c r="P264" s="324"/>
      <c r="Q264" s="324"/>
      <c r="R264" s="325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3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44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44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60" t="s">
        <v>426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12"/>
      <c r="Z267" s="312"/>
    </row>
    <row r="268" spans="1:53" ht="14.25" hidden="1" customHeight="1" x14ac:dyDescent="0.25">
      <c r="A268" s="326" t="s">
        <v>105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313"/>
      <c r="Z268" s="313"/>
    </row>
    <row r="269" spans="1:53" ht="27" hidden="1" customHeight="1" x14ac:dyDescent="0.25">
      <c r="A269" s="54" t="s">
        <v>427</v>
      </c>
      <c r="B269" s="54" t="s">
        <v>428</v>
      </c>
      <c r="C269" s="31">
        <v>4301011315</v>
      </c>
      <c r="D269" s="332">
        <v>4607091387421</v>
      </c>
      <c r="E269" s="325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4"/>
      <c r="P269" s="324"/>
      <c r="Q269" s="324"/>
      <c r="R269" s="325"/>
      <c r="S269" s="34"/>
      <c r="T269" s="34"/>
      <c r="U269" s="35" t="s">
        <v>65</v>
      </c>
      <c r="V269" s="317">
        <v>0</v>
      </c>
      <c r="W269" s="318">
        <f t="shared" ref="W269:W275" si="14"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32">
        <v>4607091387421</v>
      </c>
      <c r="E270" s="325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6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430</v>
      </c>
      <c r="B271" s="54" t="s">
        <v>431</v>
      </c>
      <c r="C271" s="31">
        <v>4301011619</v>
      </c>
      <c r="D271" s="332">
        <v>4607091387452</v>
      </c>
      <c r="E271" s="325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624" t="s">
        <v>432</v>
      </c>
      <c r="O271" s="324"/>
      <c r="P271" s="324"/>
      <c r="Q271" s="324"/>
      <c r="R271" s="325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32">
        <v>4607091387452</v>
      </c>
      <c r="E272" s="325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434</v>
      </c>
      <c r="B273" s="54" t="s">
        <v>435</v>
      </c>
      <c r="C273" s="31">
        <v>4301011313</v>
      </c>
      <c r="D273" s="332">
        <v>4607091385984</v>
      </c>
      <c r="E273" s="325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4"/>
      <c r="P273" s="324"/>
      <c r="Q273" s="324"/>
      <c r="R273" s="325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32">
        <v>4607091387438</v>
      </c>
      <c r="E274" s="325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3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4"/>
      <c r="P274" s="324"/>
      <c r="Q274" s="324"/>
      <c r="R274" s="325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32">
        <v>4607091387469</v>
      </c>
      <c r="E275" s="325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4"/>
      <c r="P275" s="324"/>
      <c r="Q275" s="324"/>
      <c r="R275" s="325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hidden="1" x14ac:dyDescent="0.2">
      <c r="A276" s="343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44"/>
      <c r="N276" s="334" t="s">
        <v>66</v>
      </c>
      <c r="O276" s="335"/>
      <c r="P276" s="335"/>
      <c r="Q276" s="335"/>
      <c r="R276" s="335"/>
      <c r="S276" s="335"/>
      <c r="T276" s="336"/>
      <c r="U276" s="37" t="s">
        <v>67</v>
      </c>
      <c r="V276" s="319">
        <f>IFERROR(V269/H269,"0")+IFERROR(V270/H270,"0")+IFERROR(V271/H271,"0")+IFERROR(V272/H272,"0")+IFERROR(V273/H273,"0")+IFERROR(V274/H274,"0")+IFERROR(V275/H275,"0")</f>
        <v>0</v>
      </c>
      <c r="W276" s="319">
        <f>IFERROR(W269/H269,"0")+IFERROR(W270/H270,"0")+IFERROR(W271/H271,"0")+IFERROR(W272/H272,"0")+IFERROR(W273/H273,"0")+IFERROR(W274/H274,"0")+IFERROR(W275/H275,"0")</f>
        <v>0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320"/>
      <c r="Z276" s="320"/>
    </row>
    <row r="277" spans="1:53" hidden="1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44"/>
      <c r="N277" s="334" t="s">
        <v>66</v>
      </c>
      <c r="O277" s="335"/>
      <c r="P277" s="335"/>
      <c r="Q277" s="335"/>
      <c r="R277" s="335"/>
      <c r="S277" s="335"/>
      <c r="T277" s="336"/>
      <c r="U277" s="37" t="s">
        <v>65</v>
      </c>
      <c r="V277" s="319">
        <f>IFERROR(SUM(V269:V275),"0")</f>
        <v>0</v>
      </c>
      <c r="W277" s="319">
        <f>IFERROR(SUM(W269:W275),"0")</f>
        <v>0</v>
      </c>
      <c r="X277" s="37"/>
      <c r="Y277" s="320"/>
      <c r="Z277" s="320"/>
    </row>
    <row r="278" spans="1:53" ht="14.25" hidden="1" customHeight="1" x14ac:dyDescent="0.25">
      <c r="A278" s="326" t="s">
        <v>60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32">
        <v>4607091387292</v>
      </c>
      <c r="E279" s="325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4"/>
      <c r="P279" s="324"/>
      <c r="Q279" s="324"/>
      <c r="R279" s="325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32">
        <v>4607091387315</v>
      </c>
      <c r="E280" s="325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4"/>
      <c r="P280" s="324"/>
      <c r="Q280" s="324"/>
      <c r="R280" s="325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3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44"/>
      <c r="N281" s="334" t="s">
        <v>66</v>
      </c>
      <c r="O281" s="335"/>
      <c r="P281" s="335"/>
      <c r="Q281" s="335"/>
      <c r="R281" s="335"/>
      <c r="S281" s="335"/>
      <c r="T281" s="336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44"/>
      <c r="N282" s="334" t="s">
        <v>66</v>
      </c>
      <c r="O282" s="335"/>
      <c r="P282" s="335"/>
      <c r="Q282" s="335"/>
      <c r="R282" s="335"/>
      <c r="S282" s="335"/>
      <c r="T282" s="336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60" t="s">
        <v>444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27"/>
      <c r="Y283" s="312"/>
      <c r="Z283" s="312"/>
    </row>
    <row r="284" spans="1:53" ht="14.25" hidden="1" customHeight="1" x14ac:dyDescent="0.25">
      <c r="A284" s="326" t="s">
        <v>60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3"/>
      <c r="Z284" s="313"/>
    </row>
    <row r="285" spans="1:53" ht="27" hidden="1" customHeight="1" x14ac:dyDescent="0.25">
      <c r="A285" s="54" t="s">
        <v>445</v>
      </c>
      <c r="B285" s="54" t="s">
        <v>446</v>
      </c>
      <c r="C285" s="31">
        <v>4301031066</v>
      </c>
      <c r="D285" s="332">
        <v>4607091383836</v>
      </c>
      <c r="E285" s="325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4"/>
      <c r="P285" s="324"/>
      <c r="Q285" s="324"/>
      <c r="R285" s="325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3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44"/>
      <c r="N286" s="334" t="s">
        <v>66</v>
      </c>
      <c r="O286" s="335"/>
      <c r="P286" s="335"/>
      <c r="Q286" s="335"/>
      <c r="R286" s="335"/>
      <c r="S286" s="335"/>
      <c r="T286" s="336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44"/>
      <c r="N287" s="334" t="s">
        <v>66</v>
      </c>
      <c r="O287" s="335"/>
      <c r="P287" s="335"/>
      <c r="Q287" s="335"/>
      <c r="R287" s="335"/>
      <c r="S287" s="335"/>
      <c r="T287" s="336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6" t="s">
        <v>68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3"/>
      <c r="Z288" s="313"/>
    </row>
    <row r="289" spans="1:53" ht="27" hidden="1" customHeight="1" x14ac:dyDescent="0.25">
      <c r="A289" s="54" t="s">
        <v>447</v>
      </c>
      <c r="B289" s="54" t="s">
        <v>448</v>
      </c>
      <c r="C289" s="31">
        <v>4301051142</v>
      </c>
      <c r="D289" s="332">
        <v>4607091387919</v>
      </c>
      <c r="E289" s="325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4"/>
      <c r="P289" s="324"/>
      <c r="Q289" s="324"/>
      <c r="R289" s="325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3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44"/>
      <c r="N290" s="334" t="s">
        <v>66</v>
      </c>
      <c r="O290" s="335"/>
      <c r="P290" s="335"/>
      <c r="Q290" s="335"/>
      <c r="R290" s="335"/>
      <c r="S290" s="335"/>
      <c r="T290" s="336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44"/>
      <c r="N291" s="334" t="s">
        <v>66</v>
      </c>
      <c r="O291" s="335"/>
      <c r="P291" s="335"/>
      <c r="Q291" s="335"/>
      <c r="R291" s="335"/>
      <c r="S291" s="335"/>
      <c r="T291" s="336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6" t="s">
        <v>223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3"/>
      <c r="Z292" s="313"/>
    </row>
    <row r="293" spans="1:53" ht="27" hidden="1" customHeight="1" x14ac:dyDescent="0.25">
      <c r="A293" s="54" t="s">
        <v>449</v>
      </c>
      <c r="B293" s="54" t="s">
        <v>450</v>
      </c>
      <c r="C293" s="31">
        <v>4301060324</v>
      </c>
      <c r="D293" s="332">
        <v>4607091388831</v>
      </c>
      <c r="E293" s="325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4"/>
      <c r="P293" s="324"/>
      <c r="Q293" s="324"/>
      <c r="R293" s="325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43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44"/>
      <c r="N294" s="334" t="s">
        <v>66</v>
      </c>
      <c r="O294" s="335"/>
      <c r="P294" s="335"/>
      <c r="Q294" s="335"/>
      <c r="R294" s="335"/>
      <c r="S294" s="335"/>
      <c r="T294" s="336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44"/>
      <c r="N295" s="334" t="s">
        <v>66</v>
      </c>
      <c r="O295" s="335"/>
      <c r="P295" s="335"/>
      <c r="Q295" s="335"/>
      <c r="R295" s="335"/>
      <c r="S295" s="335"/>
      <c r="T295" s="336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26" t="s">
        <v>83</v>
      </c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27"/>
      <c r="P296" s="327"/>
      <c r="Q296" s="327"/>
      <c r="R296" s="327"/>
      <c r="S296" s="327"/>
      <c r="T296" s="327"/>
      <c r="U296" s="327"/>
      <c r="V296" s="327"/>
      <c r="W296" s="327"/>
      <c r="X296" s="327"/>
      <c r="Y296" s="313"/>
      <c r="Z296" s="313"/>
    </row>
    <row r="297" spans="1:53" ht="27" hidden="1" customHeight="1" x14ac:dyDescent="0.25">
      <c r="A297" s="54" t="s">
        <v>451</v>
      </c>
      <c r="B297" s="54" t="s">
        <v>452</v>
      </c>
      <c r="C297" s="31">
        <v>4301032015</v>
      </c>
      <c r="D297" s="332">
        <v>4607091383102</v>
      </c>
      <c r="E297" s="325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4"/>
      <c r="P297" s="324"/>
      <c r="Q297" s="324"/>
      <c r="R297" s="325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3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44"/>
      <c r="N298" s="334" t="s">
        <v>66</v>
      </c>
      <c r="O298" s="335"/>
      <c r="P298" s="335"/>
      <c r="Q298" s="335"/>
      <c r="R298" s="335"/>
      <c r="S298" s="335"/>
      <c r="T298" s="336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44"/>
      <c r="N299" s="334" t="s">
        <v>66</v>
      </c>
      <c r="O299" s="335"/>
      <c r="P299" s="335"/>
      <c r="Q299" s="335"/>
      <c r="R299" s="335"/>
      <c r="S299" s="335"/>
      <c r="T299" s="336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84" t="s">
        <v>453</v>
      </c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85"/>
      <c r="O300" s="385"/>
      <c r="P300" s="385"/>
      <c r="Q300" s="385"/>
      <c r="R300" s="385"/>
      <c r="S300" s="385"/>
      <c r="T300" s="385"/>
      <c r="U300" s="385"/>
      <c r="V300" s="385"/>
      <c r="W300" s="385"/>
      <c r="X300" s="385"/>
      <c r="Y300" s="48"/>
      <c r="Z300" s="48"/>
    </row>
    <row r="301" spans="1:53" ht="16.5" hidden="1" customHeight="1" x14ac:dyDescent="0.25">
      <c r="A301" s="360" t="s">
        <v>454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12"/>
      <c r="Z301" s="312"/>
    </row>
    <row r="302" spans="1:53" ht="14.25" hidden="1" customHeight="1" x14ac:dyDescent="0.25">
      <c r="A302" s="326" t="s">
        <v>105</v>
      </c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32">
        <v>4607091383997</v>
      </c>
      <c r="E303" s="325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7">
        <v>6400</v>
      </c>
      <c r="W303" s="318">
        <f t="shared" ref="W303:W310" si="15">IFERROR(IF(V303="",0,CEILING((V303/$H303),1)*$H303),"")</f>
        <v>6405</v>
      </c>
      <c r="X303" s="36">
        <f>IFERROR(IF(W303=0,"",ROUNDUP(W303/H303,0)*0.02175),"")</f>
        <v>9.2872500000000002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32">
        <v>4607091383997</v>
      </c>
      <c r="E304" s="325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32">
        <v>4607091384130</v>
      </c>
      <c r="E305" s="325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8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4"/>
      <c r="P305" s="324"/>
      <c r="Q305" s="324"/>
      <c r="R305" s="325"/>
      <c r="S305" s="34"/>
      <c r="T305" s="34"/>
      <c r="U305" s="35" t="s">
        <v>65</v>
      </c>
      <c r="V305" s="317">
        <v>4000</v>
      </c>
      <c r="W305" s="318">
        <f t="shared" si="15"/>
        <v>4005</v>
      </c>
      <c r="X305" s="36">
        <f>IFERROR(IF(W305=0,"",ROUNDUP(W305/H305,0)*0.02175),"")</f>
        <v>5.8072499999999998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32">
        <v>4607091384130</v>
      </c>
      <c r="E306" s="325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32">
        <v>4607091384147</v>
      </c>
      <c r="E307" s="325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7">
        <v>2000</v>
      </c>
      <c r="W307" s="318">
        <f t="shared" si="15"/>
        <v>2010</v>
      </c>
      <c r="X307" s="36">
        <f>IFERROR(IF(W307=0,"",ROUNDUP(W307/H307,0)*0.02175),"")</f>
        <v>2.9144999999999999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32">
        <v>4607091384147</v>
      </c>
      <c r="E308" s="325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541" t="s">
        <v>464</v>
      </c>
      <c r="O308" s="324"/>
      <c r="P308" s="324"/>
      <c r="Q308" s="324"/>
      <c r="R308" s="325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465</v>
      </c>
      <c r="B309" s="54" t="s">
        <v>466</v>
      </c>
      <c r="C309" s="31">
        <v>4301011327</v>
      </c>
      <c r="D309" s="332">
        <v>4607091384154</v>
      </c>
      <c r="E309" s="325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4"/>
      <c r="P309" s="324"/>
      <c r="Q309" s="324"/>
      <c r="R309" s="325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467</v>
      </c>
      <c r="B310" s="54" t="s">
        <v>468</v>
      </c>
      <c r="C310" s="31">
        <v>4301011332</v>
      </c>
      <c r="D310" s="332">
        <v>4607091384161</v>
      </c>
      <c r="E310" s="325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5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4"/>
      <c r="P310" s="324"/>
      <c r="Q310" s="324"/>
      <c r="R310" s="325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3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44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826.66666666666674</v>
      </c>
      <c r="W311" s="319">
        <f>IFERROR(W303/H303,"0")+IFERROR(W304/H304,"0")+IFERROR(W305/H305,"0")+IFERROR(W306/H306,"0")+IFERROR(W307/H307,"0")+IFERROR(W308/H308,"0")+IFERROR(W309/H309,"0")+IFERROR(W310/H310,"0")</f>
        <v>828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18.009</v>
      </c>
      <c r="Y311" s="320"/>
      <c r="Z311" s="320"/>
    </row>
    <row r="312" spans="1:53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44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9">
        <f>IFERROR(SUM(V303:V310),"0")</f>
        <v>12400</v>
      </c>
      <c r="W312" s="319">
        <f>IFERROR(SUM(W303:W310),"0")</f>
        <v>12420</v>
      </c>
      <c r="X312" s="37"/>
      <c r="Y312" s="320"/>
      <c r="Z312" s="320"/>
    </row>
    <row r="313" spans="1:53" ht="14.25" hidden="1" customHeight="1" x14ac:dyDescent="0.25">
      <c r="A313" s="326" t="s">
        <v>97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13"/>
      <c r="Z313" s="313"/>
    </row>
    <row r="314" spans="1:53" ht="27" hidden="1" customHeight="1" x14ac:dyDescent="0.25">
      <c r="A314" s="54" t="s">
        <v>469</v>
      </c>
      <c r="B314" s="54" t="s">
        <v>470</v>
      </c>
      <c r="C314" s="31">
        <v>4301020178</v>
      </c>
      <c r="D314" s="332">
        <v>4607091383980</v>
      </c>
      <c r="E314" s="325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5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4"/>
      <c r="P314" s="324"/>
      <c r="Q314" s="324"/>
      <c r="R314" s="325"/>
      <c r="S314" s="34"/>
      <c r="T314" s="34"/>
      <c r="U314" s="35" t="s">
        <v>65</v>
      </c>
      <c r="V314" s="317">
        <v>0</v>
      </c>
      <c r="W314" s="31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32">
        <v>4680115883314</v>
      </c>
      <c r="E315" s="325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654" t="s">
        <v>473</v>
      </c>
      <c r="O315" s="324"/>
      <c r="P315" s="324"/>
      <c r="Q315" s="324"/>
      <c r="R315" s="325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474</v>
      </c>
      <c r="B316" s="54" t="s">
        <v>475</v>
      </c>
      <c r="C316" s="31">
        <v>4301020179</v>
      </c>
      <c r="D316" s="332">
        <v>4607091384178</v>
      </c>
      <c r="E316" s="325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4"/>
      <c r="P316" s="324"/>
      <c r="Q316" s="324"/>
      <c r="R316" s="325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hidden="1" x14ac:dyDescent="0.2">
      <c r="A317" s="343"/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44"/>
      <c r="N317" s="334" t="s">
        <v>66</v>
      </c>
      <c r="O317" s="335"/>
      <c r="P317" s="335"/>
      <c r="Q317" s="335"/>
      <c r="R317" s="335"/>
      <c r="S317" s="335"/>
      <c r="T317" s="336"/>
      <c r="U317" s="37" t="s">
        <v>67</v>
      </c>
      <c r="V317" s="319">
        <f>IFERROR(V314/H314,"0")+IFERROR(V315/H315,"0")+IFERROR(V316/H316,"0")</f>
        <v>0</v>
      </c>
      <c r="W317" s="319">
        <f>IFERROR(W314/H314,"0")+IFERROR(W315/H315,"0")+IFERROR(W316/H316,"0")</f>
        <v>0</v>
      </c>
      <c r="X317" s="319">
        <f>IFERROR(IF(X314="",0,X314),"0")+IFERROR(IF(X315="",0,X315),"0")+IFERROR(IF(X316="",0,X316),"0")</f>
        <v>0</v>
      </c>
      <c r="Y317" s="320"/>
      <c r="Z317" s="320"/>
    </row>
    <row r="318" spans="1:53" hidden="1" x14ac:dyDescent="0.2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44"/>
      <c r="N318" s="334" t="s">
        <v>66</v>
      </c>
      <c r="O318" s="335"/>
      <c r="P318" s="335"/>
      <c r="Q318" s="335"/>
      <c r="R318" s="335"/>
      <c r="S318" s="335"/>
      <c r="T318" s="336"/>
      <c r="U318" s="37" t="s">
        <v>65</v>
      </c>
      <c r="V318" s="319">
        <f>IFERROR(SUM(V314:V316),"0")</f>
        <v>0</v>
      </c>
      <c r="W318" s="319">
        <f>IFERROR(SUM(W314:W316),"0")</f>
        <v>0</v>
      </c>
      <c r="X318" s="37"/>
      <c r="Y318" s="320"/>
      <c r="Z318" s="320"/>
    </row>
    <row r="319" spans="1:53" ht="14.25" hidden="1" customHeight="1" x14ac:dyDescent="0.25">
      <c r="A319" s="326" t="s">
        <v>68</v>
      </c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13"/>
      <c r="Z319" s="313"/>
    </row>
    <row r="320" spans="1:53" ht="27" hidden="1" customHeight="1" x14ac:dyDescent="0.25">
      <c r="A320" s="54" t="s">
        <v>476</v>
      </c>
      <c r="B320" s="54" t="s">
        <v>477</v>
      </c>
      <c r="C320" s="31">
        <v>4301051298</v>
      </c>
      <c r="D320" s="332">
        <v>4607091384260</v>
      </c>
      <c r="E320" s="325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3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4"/>
      <c r="P320" s="324"/>
      <c r="Q320" s="324"/>
      <c r="R320" s="325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3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44"/>
      <c r="N321" s="334" t="s">
        <v>66</v>
      </c>
      <c r="O321" s="335"/>
      <c r="P321" s="335"/>
      <c r="Q321" s="335"/>
      <c r="R321" s="335"/>
      <c r="S321" s="335"/>
      <c r="T321" s="336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44"/>
      <c r="N322" s="334" t="s">
        <v>66</v>
      </c>
      <c r="O322" s="335"/>
      <c r="P322" s="335"/>
      <c r="Q322" s="335"/>
      <c r="R322" s="335"/>
      <c r="S322" s="335"/>
      <c r="T322" s="336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6" t="s">
        <v>223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13"/>
      <c r="Z323" s="313"/>
    </row>
    <row r="324" spans="1:53" ht="16.5" hidden="1" customHeight="1" x14ac:dyDescent="0.25">
      <c r="A324" s="54" t="s">
        <v>478</v>
      </c>
      <c r="B324" s="54" t="s">
        <v>479</v>
      </c>
      <c r="C324" s="31">
        <v>4301060314</v>
      </c>
      <c r="D324" s="332">
        <v>4607091384673</v>
      </c>
      <c r="E324" s="325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3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4"/>
      <c r="P324" s="324"/>
      <c r="Q324" s="324"/>
      <c r="R324" s="325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3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44"/>
      <c r="N325" s="334" t="s">
        <v>66</v>
      </c>
      <c r="O325" s="335"/>
      <c r="P325" s="335"/>
      <c r="Q325" s="335"/>
      <c r="R325" s="335"/>
      <c r="S325" s="335"/>
      <c r="T325" s="336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44"/>
      <c r="N326" s="334" t="s">
        <v>66</v>
      </c>
      <c r="O326" s="335"/>
      <c r="P326" s="335"/>
      <c r="Q326" s="335"/>
      <c r="R326" s="335"/>
      <c r="S326" s="335"/>
      <c r="T326" s="336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60" t="s">
        <v>480</v>
      </c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12"/>
      <c r="Z327" s="312"/>
    </row>
    <row r="328" spans="1:53" ht="14.25" hidden="1" customHeight="1" x14ac:dyDescent="0.25">
      <c r="A328" s="326" t="s">
        <v>105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32">
        <v>4607091384185</v>
      </c>
      <c r="E329" s="325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5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4"/>
      <c r="P329" s="324"/>
      <c r="Q329" s="324"/>
      <c r="R329" s="325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32">
        <v>4607091384192</v>
      </c>
      <c r="E330" s="325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4"/>
      <c r="P330" s="324"/>
      <c r="Q330" s="324"/>
      <c r="R330" s="325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32">
        <v>4680115881907</v>
      </c>
      <c r="E331" s="325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4"/>
      <c r="P331" s="324"/>
      <c r="Q331" s="324"/>
      <c r="R331" s="325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487</v>
      </c>
      <c r="B332" s="54" t="s">
        <v>488</v>
      </c>
      <c r="C332" s="31">
        <v>4301011303</v>
      </c>
      <c r="D332" s="332">
        <v>4607091384680</v>
      </c>
      <c r="E332" s="325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4"/>
      <c r="P332" s="324"/>
      <c r="Q332" s="324"/>
      <c r="R332" s="325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43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44"/>
      <c r="N333" s="334" t="s">
        <v>66</v>
      </c>
      <c r="O333" s="335"/>
      <c r="P333" s="335"/>
      <c r="Q333" s="335"/>
      <c r="R333" s="335"/>
      <c r="S333" s="335"/>
      <c r="T333" s="336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44"/>
      <c r="N334" s="334" t="s">
        <v>66</v>
      </c>
      <c r="O334" s="335"/>
      <c r="P334" s="335"/>
      <c r="Q334" s="335"/>
      <c r="R334" s="335"/>
      <c r="S334" s="335"/>
      <c r="T334" s="336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26" t="s">
        <v>60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32">
        <v>4607091384802</v>
      </c>
      <c r="E336" s="325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4"/>
      <c r="P336" s="324"/>
      <c r="Q336" s="324"/>
      <c r="R336" s="325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32">
        <v>4607091384826</v>
      </c>
      <c r="E337" s="325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4"/>
      <c r="P337" s="324"/>
      <c r="Q337" s="324"/>
      <c r="R337" s="325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3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44"/>
      <c r="N338" s="334" t="s">
        <v>66</v>
      </c>
      <c r="O338" s="335"/>
      <c r="P338" s="335"/>
      <c r="Q338" s="335"/>
      <c r="R338" s="335"/>
      <c r="S338" s="335"/>
      <c r="T338" s="336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44"/>
      <c r="N339" s="334" t="s">
        <v>66</v>
      </c>
      <c r="O339" s="335"/>
      <c r="P339" s="335"/>
      <c r="Q339" s="335"/>
      <c r="R339" s="335"/>
      <c r="S339" s="335"/>
      <c r="T339" s="336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6" t="s">
        <v>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3"/>
      <c r="Z340" s="313"/>
    </row>
    <row r="341" spans="1:53" ht="27" hidden="1" customHeight="1" x14ac:dyDescent="0.25">
      <c r="A341" s="54" t="s">
        <v>493</v>
      </c>
      <c r="B341" s="54" t="s">
        <v>494</v>
      </c>
      <c r="C341" s="31">
        <v>4301051303</v>
      </c>
      <c r="D341" s="332">
        <v>4607091384246</v>
      </c>
      <c r="E341" s="325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4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32">
        <v>4680115881976</v>
      </c>
      <c r="E342" s="325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6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4"/>
      <c r="P342" s="324"/>
      <c r="Q342" s="324"/>
      <c r="R342" s="325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497</v>
      </c>
      <c r="B343" s="54" t="s">
        <v>498</v>
      </c>
      <c r="C343" s="31">
        <v>4301051297</v>
      </c>
      <c r="D343" s="332">
        <v>4607091384253</v>
      </c>
      <c r="E343" s="325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4"/>
      <c r="P343" s="324"/>
      <c r="Q343" s="324"/>
      <c r="R343" s="325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32">
        <v>4680115881969</v>
      </c>
      <c r="E344" s="325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4"/>
      <c r="P344" s="324"/>
      <c r="Q344" s="324"/>
      <c r="R344" s="325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hidden="1" x14ac:dyDescent="0.2">
      <c r="A345" s="343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44"/>
      <c r="N345" s="334" t="s">
        <v>66</v>
      </c>
      <c r="O345" s="335"/>
      <c r="P345" s="335"/>
      <c r="Q345" s="335"/>
      <c r="R345" s="335"/>
      <c r="S345" s="335"/>
      <c r="T345" s="336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27"/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44"/>
      <c r="N346" s="334" t="s">
        <v>66</v>
      </c>
      <c r="O346" s="335"/>
      <c r="P346" s="335"/>
      <c r="Q346" s="335"/>
      <c r="R346" s="335"/>
      <c r="S346" s="335"/>
      <c r="T346" s="336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hidden="1" customHeight="1" x14ac:dyDescent="0.25">
      <c r="A347" s="326" t="s">
        <v>223</v>
      </c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32">
        <v>4607091389357</v>
      </c>
      <c r="E348" s="325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4"/>
      <c r="P348" s="324"/>
      <c r="Q348" s="324"/>
      <c r="R348" s="325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3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44"/>
      <c r="N349" s="334" t="s">
        <v>66</v>
      </c>
      <c r="O349" s="335"/>
      <c r="P349" s="335"/>
      <c r="Q349" s="335"/>
      <c r="R349" s="335"/>
      <c r="S349" s="335"/>
      <c r="T349" s="336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44"/>
      <c r="N350" s="334" t="s">
        <v>66</v>
      </c>
      <c r="O350" s="335"/>
      <c r="P350" s="335"/>
      <c r="Q350" s="335"/>
      <c r="R350" s="335"/>
      <c r="S350" s="335"/>
      <c r="T350" s="336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84" t="s">
        <v>503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48"/>
      <c r="Z351" s="48"/>
    </row>
    <row r="352" spans="1:53" ht="16.5" hidden="1" customHeight="1" x14ac:dyDescent="0.25">
      <c r="A352" s="360" t="s">
        <v>504</v>
      </c>
      <c r="B352" s="327"/>
      <c r="C352" s="327"/>
      <c r="D352" s="327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12"/>
      <c r="Z352" s="312"/>
    </row>
    <row r="353" spans="1:53" ht="14.25" hidden="1" customHeight="1" x14ac:dyDescent="0.25">
      <c r="A353" s="326" t="s">
        <v>105</v>
      </c>
      <c r="B353" s="327"/>
      <c r="C353" s="327"/>
      <c r="D353" s="327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13"/>
      <c r="Z353" s="313"/>
    </row>
    <row r="354" spans="1:53" ht="27" hidden="1" customHeight="1" x14ac:dyDescent="0.25">
      <c r="A354" s="54" t="s">
        <v>505</v>
      </c>
      <c r="B354" s="54" t="s">
        <v>506</v>
      </c>
      <c r="C354" s="31">
        <v>4301011428</v>
      </c>
      <c r="D354" s="332">
        <v>4607091389708</v>
      </c>
      <c r="E354" s="325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4"/>
      <c r="P354" s="324"/>
      <c r="Q354" s="324"/>
      <c r="R354" s="325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507</v>
      </c>
      <c r="B355" s="54" t="s">
        <v>508</v>
      </c>
      <c r="C355" s="31">
        <v>4301011427</v>
      </c>
      <c r="D355" s="332">
        <v>4607091389692</v>
      </c>
      <c r="E355" s="325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4"/>
      <c r="P355" s="324"/>
      <c r="Q355" s="324"/>
      <c r="R355" s="325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43"/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44"/>
      <c r="N356" s="334" t="s">
        <v>66</v>
      </c>
      <c r="O356" s="335"/>
      <c r="P356" s="335"/>
      <c r="Q356" s="335"/>
      <c r="R356" s="335"/>
      <c r="S356" s="335"/>
      <c r="T356" s="336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7"/>
      <c r="M357" s="344"/>
      <c r="N357" s="334" t="s">
        <v>66</v>
      </c>
      <c r="O357" s="335"/>
      <c r="P357" s="335"/>
      <c r="Q357" s="335"/>
      <c r="R357" s="335"/>
      <c r="S357" s="335"/>
      <c r="T357" s="336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6" t="s">
        <v>60</v>
      </c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13"/>
      <c r="Z358" s="313"/>
    </row>
    <row r="359" spans="1:53" ht="27" hidden="1" customHeight="1" x14ac:dyDescent="0.25">
      <c r="A359" s="54" t="s">
        <v>509</v>
      </c>
      <c r="B359" s="54" t="s">
        <v>510</v>
      </c>
      <c r="C359" s="31">
        <v>4301031177</v>
      </c>
      <c r="D359" s="332">
        <v>4607091389753</v>
      </c>
      <c r="E359" s="325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4301031174</v>
      </c>
      <c r="D360" s="332">
        <v>4607091389760</v>
      </c>
      <c r="E360" s="325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4"/>
      <c r="P360" s="324"/>
      <c r="Q360" s="324"/>
      <c r="R360" s="325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513</v>
      </c>
      <c r="B361" s="54" t="s">
        <v>514</v>
      </c>
      <c r="C361" s="31">
        <v>4301031175</v>
      </c>
      <c r="D361" s="332">
        <v>4607091389746</v>
      </c>
      <c r="E361" s="325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4"/>
      <c r="P361" s="324"/>
      <c r="Q361" s="324"/>
      <c r="R361" s="325"/>
      <c r="S361" s="34"/>
      <c r="T361" s="34"/>
      <c r="U361" s="35" t="s">
        <v>65</v>
      </c>
      <c r="V361" s="317">
        <v>0</v>
      </c>
      <c r="W361" s="318">
        <f t="shared" si="16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515</v>
      </c>
      <c r="B362" s="54" t="s">
        <v>516</v>
      </c>
      <c r="C362" s="31">
        <v>4301031236</v>
      </c>
      <c r="D362" s="332">
        <v>4680115882928</v>
      </c>
      <c r="E362" s="325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4"/>
      <c r="P362" s="324"/>
      <c r="Q362" s="324"/>
      <c r="R362" s="325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32">
        <v>4680115883147</v>
      </c>
      <c r="E363" s="325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519</v>
      </c>
      <c r="B364" s="54" t="s">
        <v>520</v>
      </c>
      <c r="C364" s="31">
        <v>4301031178</v>
      </c>
      <c r="D364" s="332">
        <v>4607091384338</v>
      </c>
      <c r="E364" s="325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7">
        <v>0</v>
      </c>
      <c r="W364" s="318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32">
        <v>4680115883154</v>
      </c>
      <c r="E365" s="325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hidden="1" customHeight="1" x14ac:dyDescent="0.25">
      <c r="A366" s="54" t="s">
        <v>523</v>
      </c>
      <c r="B366" s="54" t="s">
        <v>524</v>
      </c>
      <c r="C366" s="31">
        <v>4301031171</v>
      </c>
      <c r="D366" s="332">
        <v>4607091389524</v>
      </c>
      <c r="E366" s="325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32">
        <v>4680115883161</v>
      </c>
      <c r="E367" s="325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32">
        <v>4607091384345</v>
      </c>
      <c r="E368" s="325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32">
        <v>4680115883178</v>
      </c>
      <c r="E369" s="325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4"/>
      <c r="P369" s="324"/>
      <c r="Q369" s="324"/>
      <c r="R369" s="325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531</v>
      </c>
      <c r="B370" s="54" t="s">
        <v>532</v>
      </c>
      <c r="C370" s="31">
        <v>4301031172</v>
      </c>
      <c r="D370" s="332">
        <v>4607091389531</v>
      </c>
      <c r="E370" s="325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4"/>
      <c r="P370" s="324"/>
      <c r="Q370" s="324"/>
      <c r="R370" s="325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32">
        <v>4680115883185</v>
      </c>
      <c r="E371" s="325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540" t="s">
        <v>535</v>
      </c>
      <c r="O371" s="324"/>
      <c r="P371" s="324"/>
      <c r="Q371" s="324"/>
      <c r="R371" s="325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idden="1" x14ac:dyDescent="0.2">
      <c r="A372" s="343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44"/>
      <c r="N372" s="334" t="s">
        <v>66</v>
      </c>
      <c r="O372" s="335"/>
      <c r="P372" s="335"/>
      <c r="Q372" s="335"/>
      <c r="R372" s="335"/>
      <c r="S372" s="335"/>
      <c r="T372" s="336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320"/>
      <c r="Z372" s="320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44"/>
      <c r="N373" s="334" t="s">
        <v>66</v>
      </c>
      <c r="O373" s="335"/>
      <c r="P373" s="335"/>
      <c r="Q373" s="335"/>
      <c r="R373" s="335"/>
      <c r="S373" s="335"/>
      <c r="T373" s="336"/>
      <c r="U373" s="37" t="s">
        <v>65</v>
      </c>
      <c r="V373" s="319">
        <f>IFERROR(SUM(V359:V371),"0")</f>
        <v>0</v>
      </c>
      <c r="W373" s="319">
        <f>IFERROR(SUM(W359:W371),"0")</f>
        <v>0</v>
      </c>
      <c r="X373" s="37"/>
      <c r="Y373" s="320"/>
      <c r="Z373" s="320"/>
    </row>
    <row r="374" spans="1:53" ht="14.25" hidden="1" customHeight="1" x14ac:dyDescent="0.25">
      <c r="A374" s="326" t="s">
        <v>68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32">
        <v>4607091389685</v>
      </c>
      <c r="E375" s="325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32">
        <v>4607091389654</v>
      </c>
      <c r="E376" s="325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32">
        <v>4607091384352</v>
      </c>
      <c r="E377" s="325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4"/>
      <c r="P377" s="324"/>
      <c r="Q377" s="324"/>
      <c r="R377" s="325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32">
        <v>4607091389661</v>
      </c>
      <c r="E378" s="325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4"/>
      <c r="P378" s="324"/>
      <c r="Q378" s="324"/>
      <c r="R378" s="325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3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44"/>
      <c r="N379" s="334" t="s">
        <v>66</v>
      </c>
      <c r="O379" s="335"/>
      <c r="P379" s="335"/>
      <c r="Q379" s="335"/>
      <c r="R379" s="335"/>
      <c r="S379" s="335"/>
      <c r="T379" s="336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44"/>
      <c r="N380" s="334" t="s">
        <v>66</v>
      </c>
      <c r="O380" s="335"/>
      <c r="P380" s="335"/>
      <c r="Q380" s="335"/>
      <c r="R380" s="335"/>
      <c r="S380" s="335"/>
      <c r="T380" s="336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6" t="s">
        <v>223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32">
        <v>4680115881648</v>
      </c>
      <c r="E382" s="325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4"/>
      <c r="P382" s="324"/>
      <c r="Q382" s="324"/>
      <c r="R382" s="325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3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44"/>
      <c r="N383" s="334" t="s">
        <v>66</v>
      </c>
      <c r="O383" s="335"/>
      <c r="P383" s="335"/>
      <c r="Q383" s="335"/>
      <c r="R383" s="335"/>
      <c r="S383" s="335"/>
      <c r="T383" s="336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44"/>
      <c r="N384" s="334" t="s">
        <v>66</v>
      </c>
      <c r="O384" s="335"/>
      <c r="P384" s="335"/>
      <c r="Q384" s="335"/>
      <c r="R384" s="335"/>
      <c r="S384" s="335"/>
      <c r="T384" s="336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6" t="s">
        <v>83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32">
        <v>4680115884359</v>
      </c>
      <c r="E386" s="325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543" t="s">
        <v>550</v>
      </c>
      <c r="O386" s="324"/>
      <c r="P386" s="324"/>
      <c r="Q386" s="324"/>
      <c r="R386" s="325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32">
        <v>4680115884335</v>
      </c>
      <c r="E387" s="325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44" t="s">
        <v>553</v>
      </c>
      <c r="O387" s="324"/>
      <c r="P387" s="324"/>
      <c r="Q387" s="324"/>
      <c r="R387" s="325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32">
        <v>4680115884342</v>
      </c>
      <c r="E388" s="325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368" t="s">
        <v>556</v>
      </c>
      <c r="O388" s="324"/>
      <c r="P388" s="324"/>
      <c r="Q388" s="324"/>
      <c r="R388" s="325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32">
        <v>4680115884113</v>
      </c>
      <c r="E389" s="325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359" t="s">
        <v>559</v>
      </c>
      <c r="O389" s="324"/>
      <c r="P389" s="324"/>
      <c r="Q389" s="324"/>
      <c r="R389" s="325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3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44"/>
      <c r="N390" s="334" t="s">
        <v>66</v>
      </c>
      <c r="O390" s="335"/>
      <c r="P390" s="335"/>
      <c r="Q390" s="335"/>
      <c r="R390" s="335"/>
      <c r="S390" s="335"/>
      <c r="T390" s="336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7"/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44"/>
      <c r="N391" s="334" t="s">
        <v>66</v>
      </c>
      <c r="O391" s="335"/>
      <c r="P391" s="335"/>
      <c r="Q391" s="335"/>
      <c r="R391" s="335"/>
      <c r="S391" s="335"/>
      <c r="T391" s="336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26" t="s">
        <v>92</v>
      </c>
      <c r="B392" s="327"/>
      <c r="C392" s="327"/>
      <c r="D392" s="327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32">
        <v>4680115884090</v>
      </c>
      <c r="E393" s="325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461" t="s">
        <v>562</v>
      </c>
      <c r="O393" s="324"/>
      <c r="P393" s="324"/>
      <c r="Q393" s="324"/>
      <c r="R393" s="325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4301170009</v>
      </c>
      <c r="D394" s="332">
        <v>4680115882997</v>
      </c>
      <c r="E394" s="325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621" t="s">
        <v>565</v>
      </c>
      <c r="O394" s="324"/>
      <c r="P394" s="324"/>
      <c r="Q394" s="324"/>
      <c r="R394" s="325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hidden="1" x14ac:dyDescent="0.2">
      <c r="A395" s="343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44"/>
      <c r="N395" s="334" t="s">
        <v>66</v>
      </c>
      <c r="O395" s="335"/>
      <c r="P395" s="335"/>
      <c r="Q395" s="335"/>
      <c r="R395" s="335"/>
      <c r="S395" s="335"/>
      <c r="T395" s="336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44"/>
      <c r="N396" s="334" t="s">
        <v>66</v>
      </c>
      <c r="O396" s="335"/>
      <c r="P396" s="335"/>
      <c r="Q396" s="335"/>
      <c r="R396" s="335"/>
      <c r="S396" s="335"/>
      <c r="T396" s="336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hidden="1" customHeight="1" x14ac:dyDescent="0.25">
      <c r="A397" s="360" t="s">
        <v>566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12"/>
      <c r="Z397" s="312"/>
    </row>
    <row r="398" spans="1:53" ht="14.25" hidden="1" customHeight="1" x14ac:dyDescent="0.25">
      <c r="A398" s="326" t="s">
        <v>97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32">
        <v>4607091389388</v>
      </c>
      <c r="E399" s="325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6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32">
        <v>4607091389364</v>
      </c>
      <c r="E400" s="325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4"/>
      <c r="P400" s="324"/>
      <c r="Q400" s="324"/>
      <c r="R400" s="325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43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44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7"/>
      <c r="M402" s="344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26" t="s">
        <v>60</v>
      </c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13"/>
      <c r="Z403" s="313"/>
    </row>
    <row r="404" spans="1:53" ht="27" hidden="1" customHeight="1" x14ac:dyDescent="0.25">
      <c r="A404" s="54" t="s">
        <v>571</v>
      </c>
      <c r="B404" s="54" t="s">
        <v>572</v>
      </c>
      <c r="C404" s="31">
        <v>4301031212</v>
      </c>
      <c r="D404" s="332">
        <v>4607091389739</v>
      </c>
      <c r="E404" s="325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4"/>
      <c r="P404" s="324"/>
      <c r="Q404" s="324"/>
      <c r="R404" s="325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32">
        <v>4680115883048</v>
      </c>
      <c r="E405" s="325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4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4"/>
      <c r="P405" s="324"/>
      <c r="Q405" s="324"/>
      <c r="R405" s="325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4301031176</v>
      </c>
      <c r="D406" s="332">
        <v>4607091389425</v>
      </c>
      <c r="E406" s="325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4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32">
        <v>4680115882911</v>
      </c>
      <c r="E407" s="325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615" t="s">
        <v>579</v>
      </c>
      <c r="O407" s="324"/>
      <c r="P407" s="324"/>
      <c r="Q407" s="324"/>
      <c r="R407" s="325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32">
        <v>4680115880771</v>
      </c>
      <c r="E408" s="325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4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4"/>
      <c r="P408" s="324"/>
      <c r="Q408" s="324"/>
      <c r="R408" s="325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hidden="1" customHeight="1" x14ac:dyDescent="0.25">
      <c r="A409" s="54" t="s">
        <v>582</v>
      </c>
      <c r="B409" s="54" t="s">
        <v>583</v>
      </c>
      <c r="C409" s="31">
        <v>4301031173</v>
      </c>
      <c r="D409" s="332">
        <v>4607091389500</v>
      </c>
      <c r="E409" s="325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4"/>
      <c r="P409" s="324"/>
      <c r="Q409" s="324"/>
      <c r="R409" s="325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32">
        <v>4680115881983</v>
      </c>
      <c r="E410" s="325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4"/>
      <c r="P410" s="324"/>
      <c r="Q410" s="324"/>
      <c r="R410" s="325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hidden="1" x14ac:dyDescent="0.2">
      <c r="A411" s="343"/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44"/>
      <c r="N411" s="334" t="s">
        <v>66</v>
      </c>
      <c r="O411" s="335"/>
      <c r="P411" s="335"/>
      <c r="Q411" s="335"/>
      <c r="R411" s="335"/>
      <c r="S411" s="335"/>
      <c r="T411" s="336"/>
      <c r="U411" s="37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27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44"/>
      <c r="N412" s="334" t="s">
        <v>66</v>
      </c>
      <c r="O412" s="335"/>
      <c r="P412" s="335"/>
      <c r="Q412" s="335"/>
      <c r="R412" s="335"/>
      <c r="S412" s="335"/>
      <c r="T412" s="336"/>
      <c r="U412" s="37" t="s">
        <v>65</v>
      </c>
      <c r="V412" s="319">
        <f>IFERROR(SUM(V404:V410),"0")</f>
        <v>0</v>
      </c>
      <c r="W412" s="319">
        <f>IFERROR(SUM(W404:W410),"0")</f>
        <v>0</v>
      </c>
      <c r="X412" s="37"/>
      <c r="Y412" s="320"/>
      <c r="Z412" s="320"/>
    </row>
    <row r="413" spans="1:53" ht="27.75" hidden="1" customHeight="1" x14ac:dyDescent="0.2">
      <c r="A413" s="384" t="s">
        <v>586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48"/>
      <c r="Z413" s="48"/>
    </row>
    <row r="414" spans="1:53" ht="16.5" hidden="1" customHeight="1" x14ac:dyDescent="0.25">
      <c r="A414" s="360" t="s">
        <v>586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2"/>
      <c r="Z414" s="312"/>
    </row>
    <row r="415" spans="1:53" ht="14.25" hidden="1" customHeight="1" x14ac:dyDescent="0.25">
      <c r="A415" s="326" t="s">
        <v>105</v>
      </c>
      <c r="B415" s="327"/>
      <c r="C415" s="327"/>
      <c r="D415" s="327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13"/>
      <c r="Z415" s="313"/>
    </row>
    <row r="416" spans="1:53" ht="27" hidden="1" customHeight="1" x14ac:dyDescent="0.25">
      <c r="A416" s="54" t="s">
        <v>587</v>
      </c>
      <c r="B416" s="54" t="s">
        <v>588</v>
      </c>
      <c r="C416" s="31">
        <v>4301011371</v>
      </c>
      <c r="D416" s="332">
        <v>4607091389067</v>
      </c>
      <c r="E416" s="325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65</v>
      </c>
      <c r="V416" s="317">
        <v>0</v>
      </c>
      <c r="W416" s="318">
        <f t="shared" ref="W416:W424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589</v>
      </c>
      <c r="B417" s="54" t="s">
        <v>590</v>
      </c>
      <c r="C417" s="31">
        <v>4301011363</v>
      </c>
      <c r="D417" s="332">
        <v>4607091383522</v>
      </c>
      <c r="E417" s="325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591</v>
      </c>
      <c r="B418" s="54" t="s">
        <v>592</v>
      </c>
      <c r="C418" s="31">
        <v>4301011431</v>
      </c>
      <c r="D418" s="332">
        <v>4607091384437</v>
      </c>
      <c r="E418" s="325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4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593</v>
      </c>
      <c r="B419" s="54" t="s">
        <v>594</v>
      </c>
      <c r="C419" s="31">
        <v>4301011365</v>
      </c>
      <c r="D419" s="332">
        <v>4607091389104</v>
      </c>
      <c r="E419" s="325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7">
        <v>0</v>
      </c>
      <c r="W419" s="31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32">
        <v>4680115880603</v>
      </c>
      <c r="E420" s="325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4"/>
      <c r="P420" s="324"/>
      <c r="Q420" s="324"/>
      <c r="R420" s="325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32">
        <v>4607091389999</v>
      </c>
      <c r="E421" s="325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32">
        <v>4680115882782</v>
      </c>
      <c r="E422" s="325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5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32">
        <v>4607091389098</v>
      </c>
      <c r="E423" s="325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4"/>
      <c r="P423" s="324"/>
      <c r="Q423" s="324"/>
      <c r="R423" s="325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32">
        <v>4607091389982</v>
      </c>
      <c r="E424" s="325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5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4"/>
      <c r="P424" s="324"/>
      <c r="Q424" s="324"/>
      <c r="R424" s="325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hidden="1" x14ac:dyDescent="0.2">
      <c r="A425" s="343"/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44"/>
      <c r="N425" s="334" t="s">
        <v>66</v>
      </c>
      <c r="O425" s="335"/>
      <c r="P425" s="335"/>
      <c r="Q425" s="335"/>
      <c r="R425" s="335"/>
      <c r="S425" s="335"/>
      <c r="T425" s="336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0</v>
      </c>
      <c r="W425" s="319">
        <f>IFERROR(W416/H416,"0")+IFERROR(W417/H417,"0")+IFERROR(W418/H418,"0")+IFERROR(W419/H419,"0")+IFERROR(W420/H420,"0")+IFERROR(W421/H421,"0")+IFERROR(W422/H422,"0")+IFERROR(W423/H423,"0")+IFERROR(W424/H424,"0")</f>
        <v>0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320"/>
      <c r="Z425" s="320"/>
    </row>
    <row r="426" spans="1:53" hidden="1" x14ac:dyDescent="0.2">
      <c r="A426" s="327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44"/>
      <c r="N426" s="334" t="s">
        <v>66</v>
      </c>
      <c r="O426" s="335"/>
      <c r="P426" s="335"/>
      <c r="Q426" s="335"/>
      <c r="R426" s="335"/>
      <c r="S426" s="335"/>
      <c r="T426" s="336"/>
      <c r="U426" s="37" t="s">
        <v>65</v>
      </c>
      <c r="V426" s="319">
        <f>IFERROR(SUM(V416:V424),"0")</f>
        <v>0</v>
      </c>
      <c r="W426" s="319">
        <f>IFERROR(SUM(W416:W424),"0")</f>
        <v>0</v>
      </c>
      <c r="X426" s="37"/>
      <c r="Y426" s="320"/>
      <c r="Z426" s="320"/>
    </row>
    <row r="427" spans="1:53" ht="14.25" hidden="1" customHeight="1" x14ac:dyDescent="0.25">
      <c r="A427" s="326" t="s">
        <v>97</v>
      </c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13"/>
      <c r="Z427" s="313"/>
    </row>
    <row r="428" spans="1:53" ht="16.5" hidden="1" customHeight="1" x14ac:dyDescent="0.25">
      <c r="A428" s="54" t="s">
        <v>605</v>
      </c>
      <c r="B428" s="54" t="s">
        <v>606</v>
      </c>
      <c r="C428" s="31">
        <v>4301020222</v>
      </c>
      <c r="D428" s="332">
        <v>4607091388930</v>
      </c>
      <c r="E428" s="325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4"/>
      <c r="P428" s="324"/>
      <c r="Q428" s="324"/>
      <c r="R428" s="325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IFERROR(IF(W428=0,"",ROUNDUP(W428/H428,0)*0.01196),"")</f>
        <v/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32">
        <v>4680115880054</v>
      </c>
      <c r="E429" s="325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5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4"/>
      <c r="P429" s="324"/>
      <c r="Q429" s="324"/>
      <c r="R429" s="325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hidden="1" x14ac:dyDescent="0.2">
      <c r="A430" s="343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44"/>
      <c r="N430" s="334" t="s">
        <v>66</v>
      </c>
      <c r="O430" s="335"/>
      <c r="P430" s="335"/>
      <c r="Q430" s="335"/>
      <c r="R430" s="335"/>
      <c r="S430" s="335"/>
      <c r="T430" s="336"/>
      <c r="U430" s="37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hidden="1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44"/>
      <c r="N431" s="334" t="s">
        <v>66</v>
      </c>
      <c r="O431" s="335"/>
      <c r="P431" s="335"/>
      <c r="Q431" s="335"/>
      <c r="R431" s="335"/>
      <c r="S431" s="335"/>
      <c r="T431" s="336"/>
      <c r="U431" s="37" t="s">
        <v>65</v>
      </c>
      <c r="V431" s="319">
        <f>IFERROR(SUM(V428:V429),"0")</f>
        <v>0</v>
      </c>
      <c r="W431" s="319">
        <f>IFERROR(SUM(W428:W429),"0")</f>
        <v>0</v>
      </c>
      <c r="X431" s="37"/>
      <c r="Y431" s="320"/>
      <c r="Z431" s="320"/>
    </row>
    <row r="432" spans="1:53" ht="14.25" hidden="1" customHeight="1" x14ac:dyDescent="0.25">
      <c r="A432" s="326" t="s">
        <v>60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3"/>
      <c r="Z432" s="313"/>
    </row>
    <row r="433" spans="1:53" ht="27" hidden="1" customHeight="1" x14ac:dyDescent="0.25">
      <c r="A433" s="54" t="s">
        <v>609</v>
      </c>
      <c r="B433" s="54" t="s">
        <v>610</v>
      </c>
      <c r="C433" s="31">
        <v>4301031252</v>
      </c>
      <c r="D433" s="332">
        <v>4680115883116</v>
      </c>
      <c r="E433" s="325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4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4"/>
      <c r="P433" s="324"/>
      <c r="Q433" s="324"/>
      <c r="R433" s="325"/>
      <c r="S433" s="34"/>
      <c r="T433" s="34"/>
      <c r="U433" s="35" t="s">
        <v>65</v>
      </c>
      <c r="V433" s="317">
        <v>0</v>
      </c>
      <c r="W433" s="318">
        <f t="shared" ref="W433:W438" si="20"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611</v>
      </c>
      <c r="B434" s="54" t="s">
        <v>612</v>
      </c>
      <c r="C434" s="31">
        <v>4301031248</v>
      </c>
      <c r="D434" s="332">
        <v>4680115883093</v>
      </c>
      <c r="E434" s="325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7">
        <v>0</v>
      </c>
      <c r="W434" s="318">
        <f t="shared" si="20"/>
        <v>0</v>
      </c>
      <c r="X434" s="36" t="str">
        <f>IFERROR(IF(W434=0,"",ROUNDUP(W434/H434,0)*0.01196),"")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4301031250</v>
      </c>
      <c r="D435" s="332">
        <v>4680115883109</v>
      </c>
      <c r="E435" s="325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3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IFERROR(IF(W435=0,"",ROUNDUP(W435/H435,0)*0.01196),"")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32">
        <v>4680115882072</v>
      </c>
      <c r="E436" s="325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547" t="s">
        <v>617</v>
      </c>
      <c r="O436" s="324"/>
      <c r="P436" s="324"/>
      <c r="Q436" s="324"/>
      <c r="R436" s="325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32">
        <v>4680115882102</v>
      </c>
      <c r="E437" s="325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38" t="s">
        <v>620</v>
      </c>
      <c r="O437" s="324"/>
      <c r="P437" s="324"/>
      <c r="Q437" s="324"/>
      <c r="R437" s="325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hidden="1" customHeight="1" x14ac:dyDescent="0.25">
      <c r="A438" s="54" t="s">
        <v>621</v>
      </c>
      <c r="B438" s="54" t="s">
        <v>622</v>
      </c>
      <c r="C438" s="31">
        <v>4301031253</v>
      </c>
      <c r="D438" s="332">
        <v>4680115882096</v>
      </c>
      <c r="E438" s="325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09" t="s">
        <v>623</v>
      </c>
      <c r="O438" s="324"/>
      <c r="P438" s="324"/>
      <c r="Q438" s="324"/>
      <c r="R438" s="325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hidden="1" x14ac:dyDescent="0.2">
      <c r="A439" s="343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44"/>
      <c r="N439" s="334" t="s">
        <v>66</v>
      </c>
      <c r="O439" s="335"/>
      <c r="P439" s="335"/>
      <c r="Q439" s="335"/>
      <c r="R439" s="335"/>
      <c r="S439" s="335"/>
      <c r="T439" s="336"/>
      <c r="U439" s="37" t="s">
        <v>67</v>
      </c>
      <c r="V439" s="319">
        <f>IFERROR(V433/H433,"0")+IFERROR(V434/H434,"0")+IFERROR(V435/H435,"0")+IFERROR(V436/H436,"0")+IFERROR(V437/H437,"0")+IFERROR(V438/H438,"0")</f>
        <v>0</v>
      </c>
      <c r="W439" s="319">
        <f>IFERROR(W433/H433,"0")+IFERROR(W434/H434,"0")+IFERROR(W435/H435,"0")+IFERROR(W436/H436,"0")+IFERROR(W437/H437,"0")+IFERROR(W438/H438,"0")</f>
        <v>0</v>
      </c>
      <c r="X439" s="319">
        <f>IFERROR(IF(X433="",0,X433),"0")+IFERROR(IF(X434="",0,X434),"0")+IFERROR(IF(X435="",0,X435),"0")+IFERROR(IF(X436="",0,X436),"0")+IFERROR(IF(X437="",0,X437),"0")+IFERROR(IF(X438="",0,X438),"0")</f>
        <v>0</v>
      </c>
      <c r="Y439" s="320"/>
      <c r="Z439" s="320"/>
    </row>
    <row r="440" spans="1:53" hidden="1" x14ac:dyDescent="0.2">
      <c r="A440" s="327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44"/>
      <c r="N440" s="334" t="s">
        <v>66</v>
      </c>
      <c r="O440" s="335"/>
      <c r="P440" s="335"/>
      <c r="Q440" s="335"/>
      <c r="R440" s="335"/>
      <c r="S440" s="335"/>
      <c r="T440" s="336"/>
      <c r="U440" s="37" t="s">
        <v>65</v>
      </c>
      <c r="V440" s="319">
        <f>IFERROR(SUM(V433:V438),"0")</f>
        <v>0</v>
      </c>
      <c r="W440" s="319">
        <f>IFERROR(SUM(W433:W438),"0")</f>
        <v>0</v>
      </c>
      <c r="X440" s="37"/>
      <c r="Y440" s="320"/>
      <c r="Z440" s="320"/>
    </row>
    <row r="441" spans="1:53" ht="14.25" hidden="1" customHeight="1" x14ac:dyDescent="0.25">
      <c r="A441" s="326" t="s">
        <v>68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32">
        <v>4607091383409</v>
      </c>
      <c r="E442" s="325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4"/>
      <c r="P442" s="324"/>
      <c r="Q442" s="324"/>
      <c r="R442" s="325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32">
        <v>4607091383416</v>
      </c>
      <c r="E443" s="325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3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44"/>
      <c r="N444" s="334" t="s">
        <v>66</v>
      </c>
      <c r="O444" s="335"/>
      <c r="P444" s="335"/>
      <c r="Q444" s="335"/>
      <c r="R444" s="335"/>
      <c r="S444" s="335"/>
      <c r="T444" s="336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44"/>
      <c r="N445" s="334" t="s">
        <v>66</v>
      </c>
      <c r="O445" s="335"/>
      <c r="P445" s="335"/>
      <c r="Q445" s="335"/>
      <c r="R445" s="335"/>
      <c r="S445" s="335"/>
      <c r="T445" s="336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384" t="s">
        <v>628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48"/>
      <c r="Z446" s="48"/>
    </row>
    <row r="447" spans="1:53" ht="16.5" hidden="1" customHeight="1" x14ac:dyDescent="0.25">
      <c r="A447" s="360" t="s">
        <v>629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12"/>
      <c r="Z447" s="312"/>
    </row>
    <row r="448" spans="1:53" ht="14.25" hidden="1" customHeight="1" x14ac:dyDescent="0.25">
      <c r="A448" s="326" t="s">
        <v>105</v>
      </c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32">
        <v>4640242180441</v>
      </c>
      <c r="E449" s="325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542" t="s">
        <v>632</v>
      </c>
      <c r="O449" s="324"/>
      <c r="P449" s="324"/>
      <c r="Q449" s="324"/>
      <c r="R449" s="325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633</v>
      </c>
      <c r="B450" s="54" t="s">
        <v>634</v>
      </c>
      <c r="C450" s="31">
        <v>4301011584</v>
      </c>
      <c r="D450" s="332">
        <v>4640242180564</v>
      </c>
      <c r="E450" s="325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521" t="s">
        <v>635</v>
      </c>
      <c r="O450" s="324"/>
      <c r="P450" s="324"/>
      <c r="Q450" s="324"/>
      <c r="R450" s="325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3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44"/>
      <c r="N451" s="334" t="s">
        <v>66</v>
      </c>
      <c r="O451" s="335"/>
      <c r="P451" s="335"/>
      <c r="Q451" s="335"/>
      <c r="R451" s="335"/>
      <c r="S451" s="335"/>
      <c r="T451" s="336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7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44"/>
      <c r="N452" s="334" t="s">
        <v>66</v>
      </c>
      <c r="O452" s="335"/>
      <c r="P452" s="335"/>
      <c r="Q452" s="335"/>
      <c r="R452" s="335"/>
      <c r="S452" s="335"/>
      <c r="T452" s="336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6" t="s">
        <v>97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32">
        <v>4640242180526</v>
      </c>
      <c r="E454" s="325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361" t="s">
        <v>638</v>
      </c>
      <c r="O454" s="324"/>
      <c r="P454" s="324"/>
      <c r="Q454" s="324"/>
      <c r="R454" s="325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32">
        <v>4640242180519</v>
      </c>
      <c r="E455" s="325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660" t="s">
        <v>641</v>
      </c>
      <c r="O455" s="324"/>
      <c r="P455" s="324"/>
      <c r="Q455" s="324"/>
      <c r="R455" s="325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3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44"/>
      <c r="N456" s="334" t="s">
        <v>66</v>
      </c>
      <c r="O456" s="335"/>
      <c r="P456" s="335"/>
      <c r="Q456" s="335"/>
      <c r="R456" s="335"/>
      <c r="S456" s="335"/>
      <c r="T456" s="336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44"/>
      <c r="N457" s="334" t="s">
        <v>66</v>
      </c>
      <c r="O457" s="335"/>
      <c r="P457" s="335"/>
      <c r="Q457" s="335"/>
      <c r="R457" s="335"/>
      <c r="S457" s="335"/>
      <c r="T457" s="336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6" t="s">
        <v>60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3"/>
      <c r="Z458" s="313"/>
    </row>
    <row r="459" spans="1:53" ht="27" hidden="1" customHeight="1" x14ac:dyDescent="0.25">
      <c r="A459" s="54" t="s">
        <v>642</v>
      </c>
      <c r="B459" s="54" t="s">
        <v>643</v>
      </c>
      <c r="C459" s="31">
        <v>4301031280</v>
      </c>
      <c r="D459" s="332">
        <v>4640242180816</v>
      </c>
      <c r="E459" s="325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9" t="s">
        <v>644</v>
      </c>
      <c r="O459" s="324"/>
      <c r="P459" s="324"/>
      <c r="Q459" s="324"/>
      <c r="R459" s="325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645</v>
      </c>
      <c r="B460" s="54" t="s">
        <v>646</v>
      </c>
      <c r="C460" s="31">
        <v>4301031244</v>
      </c>
      <c r="D460" s="332">
        <v>4640242180595</v>
      </c>
      <c r="E460" s="325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55" t="s">
        <v>647</v>
      </c>
      <c r="O460" s="324"/>
      <c r="P460" s="324"/>
      <c r="Q460" s="324"/>
      <c r="R460" s="325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3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44"/>
      <c r="N461" s="334" t="s">
        <v>66</v>
      </c>
      <c r="O461" s="335"/>
      <c r="P461" s="335"/>
      <c r="Q461" s="335"/>
      <c r="R461" s="335"/>
      <c r="S461" s="335"/>
      <c r="T461" s="336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44"/>
      <c r="N462" s="334" t="s">
        <v>66</v>
      </c>
      <c r="O462" s="335"/>
      <c r="P462" s="335"/>
      <c r="Q462" s="335"/>
      <c r="R462" s="335"/>
      <c r="S462" s="335"/>
      <c r="T462" s="336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6" t="s">
        <v>68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32">
        <v>4640242180540</v>
      </c>
      <c r="E464" s="325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379" t="s">
        <v>650</v>
      </c>
      <c r="O464" s="324"/>
      <c r="P464" s="324"/>
      <c r="Q464" s="324"/>
      <c r="R464" s="325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32">
        <v>4640242180557</v>
      </c>
      <c r="E465" s="325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535" t="s">
        <v>653</v>
      </c>
      <c r="O465" s="324"/>
      <c r="P465" s="324"/>
      <c r="Q465" s="324"/>
      <c r="R465" s="325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43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44"/>
      <c r="N466" s="334" t="s">
        <v>66</v>
      </c>
      <c r="O466" s="335"/>
      <c r="P466" s="335"/>
      <c r="Q466" s="335"/>
      <c r="R466" s="335"/>
      <c r="S466" s="335"/>
      <c r="T466" s="336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44"/>
      <c r="N467" s="334" t="s">
        <v>66</v>
      </c>
      <c r="O467" s="335"/>
      <c r="P467" s="335"/>
      <c r="Q467" s="335"/>
      <c r="R467" s="335"/>
      <c r="S467" s="335"/>
      <c r="T467" s="336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60" t="s">
        <v>654</v>
      </c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12"/>
      <c r="Z468" s="312"/>
    </row>
    <row r="469" spans="1:53" ht="14.25" hidden="1" customHeight="1" x14ac:dyDescent="0.25">
      <c r="A469" s="326" t="s">
        <v>68</v>
      </c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13"/>
      <c r="Z469" s="313"/>
    </row>
    <row r="470" spans="1:53" ht="16.5" hidden="1" customHeight="1" x14ac:dyDescent="0.25">
      <c r="A470" s="54" t="s">
        <v>655</v>
      </c>
      <c r="B470" s="54" t="s">
        <v>656</v>
      </c>
      <c r="C470" s="31">
        <v>4301051310</v>
      </c>
      <c r="D470" s="332">
        <v>4680115880870</v>
      </c>
      <c r="E470" s="325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4"/>
      <c r="P470" s="324"/>
      <c r="Q470" s="324"/>
      <c r="R470" s="325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hidden="1" x14ac:dyDescent="0.2">
      <c r="A471" s="343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44"/>
      <c r="N471" s="334" t="s">
        <v>66</v>
      </c>
      <c r="O471" s="335"/>
      <c r="P471" s="335"/>
      <c r="Q471" s="335"/>
      <c r="R471" s="335"/>
      <c r="S471" s="335"/>
      <c r="T471" s="336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44"/>
      <c r="N472" s="334" t="s">
        <v>66</v>
      </c>
      <c r="O472" s="335"/>
      <c r="P472" s="335"/>
      <c r="Q472" s="335"/>
      <c r="R472" s="335"/>
      <c r="S472" s="335"/>
      <c r="T472" s="336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422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4"/>
      <c r="N473" s="345" t="s">
        <v>657</v>
      </c>
      <c r="O473" s="346"/>
      <c r="P473" s="346"/>
      <c r="Q473" s="346"/>
      <c r="R473" s="346"/>
      <c r="S473" s="346"/>
      <c r="T473" s="347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18010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18043.8</v>
      </c>
      <c r="X473" s="37"/>
      <c r="Y473" s="320"/>
      <c r="Z473" s="320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4"/>
      <c r="N474" s="345" t="s">
        <v>658</v>
      </c>
      <c r="O474" s="346"/>
      <c r="P474" s="346"/>
      <c r="Q474" s="346"/>
      <c r="R474" s="346"/>
      <c r="S474" s="346"/>
      <c r="T474" s="347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18803.201937321937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18838.476000000002</v>
      </c>
      <c r="X474" s="37"/>
      <c r="Y474" s="320"/>
      <c r="Z474" s="320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54"/>
      <c r="N475" s="345" t="s">
        <v>659</v>
      </c>
      <c r="O475" s="346"/>
      <c r="P475" s="346"/>
      <c r="Q475" s="346"/>
      <c r="R475" s="346"/>
      <c r="S475" s="346"/>
      <c r="T475" s="347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30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30</v>
      </c>
      <c r="X475" s="37"/>
      <c r="Y475" s="320"/>
      <c r="Z475" s="320"/>
    </row>
    <row r="476" spans="1:53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54"/>
      <c r="N476" s="345" t="s">
        <v>661</v>
      </c>
      <c r="O476" s="346"/>
      <c r="P476" s="346"/>
      <c r="Q476" s="346"/>
      <c r="R476" s="346"/>
      <c r="S476" s="346"/>
      <c r="T476" s="347"/>
      <c r="U476" s="37" t="s">
        <v>65</v>
      </c>
      <c r="V476" s="319">
        <f>GrossWeightTotal+PalletQtyTotal*25</f>
        <v>19553.201937321937</v>
      </c>
      <c r="W476" s="319">
        <f>GrossWeightTotalR+PalletQtyTotalR*25</f>
        <v>19588.476000000002</v>
      </c>
      <c r="X476" s="37"/>
      <c r="Y476" s="320"/>
      <c r="Z476" s="320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54"/>
      <c r="N477" s="345" t="s">
        <v>662</v>
      </c>
      <c r="O477" s="346"/>
      <c r="P477" s="346"/>
      <c r="Q477" s="346"/>
      <c r="R477" s="346"/>
      <c r="S477" s="346"/>
      <c r="T477" s="347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1586.0873694207028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1589</v>
      </c>
      <c r="X477" s="37"/>
      <c r="Y477" s="320"/>
      <c r="Z477" s="320"/>
    </row>
    <row r="478" spans="1:53" ht="14.25" hidden="1" customHeight="1" x14ac:dyDescent="0.2">
      <c r="A478" s="32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345" t="s">
        <v>663</v>
      </c>
      <c r="O478" s="346"/>
      <c r="P478" s="346"/>
      <c r="Q478" s="346"/>
      <c r="R478" s="346"/>
      <c r="S478" s="346"/>
      <c r="T478" s="347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33.446550000000002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41" t="s">
        <v>95</v>
      </c>
      <c r="D480" s="362"/>
      <c r="E480" s="362"/>
      <c r="F480" s="356"/>
      <c r="G480" s="341" t="s">
        <v>246</v>
      </c>
      <c r="H480" s="362"/>
      <c r="I480" s="362"/>
      <c r="J480" s="362"/>
      <c r="K480" s="362"/>
      <c r="L480" s="362"/>
      <c r="M480" s="362"/>
      <c r="N480" s="356"/>
      <c r="O480" s="341" t="s">
        <v>453</v>
      </c>
      <c r="P480" s="356"/>
      <c r="Q480" s="341" t="s">
        <v>503</v>
      </c>
      <c r="R480" s="356"/>
      <c r="S480" s="310" t="s">
        <v>586</v>
      </c>
      <c r="T480" s="341" t="s">
        <v>628</v>
      </c>
      <c r="U480" s="356"/>
      <c r="Z480" s="52"/>
      <c r="AC480" s="311"/>
    </row>
    <row r="481" spans="1:29" ht="14.25" customHeight="1" thickTop="1" x14ac:dyDescent="0.2">
      <c r="A481" s="376" t="s">
        <v>666</v>
      </c>
      <c r="B481" s="341" t="s">
        <v>59</v>
      </c>
      <c r="C481" s="341" t="s">
        <v>96</v>
      </c>
      <c r="D481" s="341" t="s">
        <v>104</v>
      </c>
      <c r="E481" s="341" t="s">
        <v>95</v>
      </c>
      <c r="F481" s="341" t="s">
        <v>238</v>
      </c>
      <c r="G481" s="341" t="s">
        <v>247</v>
      </c>
      <c r="H481" s="341" t="s">
        <v>254</v>
      </c>
      <c r="I481" s="341" t="s">
        <v>274</v>
      </c>
      <c r="J481" s="341" t="s">
        <v>340</v>
      </c>
      <c r="K481" s="311"/>
      <c r="L481" s="341" t="s">
        <v>346</v>
      </c>
      <c r="M481" s="341" t="s">
        <v>426</v>
      </c>
      <c r="N481" s="341" t="s">
        <v>444</v>
      </c>
      <c r="O481" s="341" t="s">
        <v>454</v>
      </c>
      <c r="P481" s="341" t="s">
        <v>480</v>
      </c>
      <c r="Q481" s="341" t="s">
        <v>504</v>
      </c>
      <c r="R481" s="341" t="s">
        <v>566</v>
      </c>
      <c r="S481" s="341" t="s">
        <v>586</v>
      </c>
      <c r="T481" s="341" t="s">
        <v>629</v>
      </c>
      <c r="U481" s="341" t="s">
        <v>654</v>
      </c>
      <c r="Z481" s="52"/>
      <c r="AC481" s="311"/>
    </row>
    <row r="482" spans="1:29" ht="13.5" customHeight="1" thickBot="1" x14ac:dyDescent="0.25">
      <c r="A482" s="377"/>
      <c r="B482" s="342"/>
      <c r="C482" s="342"/>
      <c r="D482" s="342"/>
      <c r="E482" s="342"/>
      <c r="F482" s="342"/>
      <c r="G482" s="342"/>
      <c r="H482" s="342"/>
      <c r="I482" s="342"/>
      <c r="J482" s="342"/>
      <c r="K482" s="311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0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123</v>
      </c>
      <c r="F483" s="46">
        <f>IFERROR(W131*1,"0")+IFERROR(W132*1,"0")+IFERROR(W133*1,"0")</f>
        <v>0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5500.7999999999993</v>
      </c>
      <c r="M483" s="46">
        <f>IFERROR(W269*1,"0")+IFERROR(W270*1,"0")+IFERROR(W271*1,"0")+IFERROR(W272*1,"0")+IFERROR(W273*1,"0")+IFERROR(W274*1,"0")+IFERROR(W275*1,"0")+IFERROR(W279*1,"0")+IFERROR(W280*1,"0")</f>
        <v>0</v>
      </c>
      <c r="N483" s="46">
        <f>IFERROR(W285*1,"0")+IFERROR(W289*1,"0")+IFERROR(W293*1,"0")+IFERROR(W297*1,"0")</f>
        <v>0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12420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46">
        <f>IFERROR(W399*1,"0")+IFERROR(W400*1,"0")+IFERROR(W404*1,"0")+IFERROR(W405*1,"0")+IFERROR(W406*1,"0")+IFERROR(W407*1,"0")+IFERROR(W408*1,"0")+IFERROR(W409*1,"0")+IFERROR(W410*1,"0")</f>
        <v>0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46">
        <f>IFERROR(W449*1,"0")+IFERROR(W450*1,"0")+IFERROR(W454*1,"0")+IFERROR(W455*1,"0")+IFERROR(W459*1,"0")+IFERROR(W460*1,"0")+IFERROR(W464*1,"0")+IFERROR(W465*1,"0")</f>
        <v>0</v>
      </c>
      <c r="U483" s="46">
        <f>IFERROR(W470*1,"0")</f>
        <v>0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86,09"/>
        <filter val="10,00"/>
        <filter val="12 400,00"/>
        <filter val="18 010,00"/>
        <filter val="18 803,20"/>
        <filter val="18,52"/>
        <filter val="19 553,20"/>
        <filter val="2 000,00"/>
        <filter val="200,00"/>
        <filter val="288,00"/>
        <filter val="30"/>
        <filter val="4 000,00"/>
        <filter val="42,00"/>
        <filter val="5 000,00"/>
        <filter val="5 288,00"/>
        <filter val="6 400,00"/>
        <filter val="721,03"/>
        <filter val="80,00"/>
        <filter val="826,67"/>
        <filter val="9,88"/>
      </filters>
    </filterColumn>
  </autoFilter>
  <mergeCells count="861"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199:R199"/>
    <mergeCell ref="A432:X432"/>
    <mergeCell ref="D71:E71"/>
    <mergeCell ref="N186:R186"/>
    <mergeCell ref="D332:E332"/>
    <mergeCell ref="D307:E307"/>
    <mergeCell ref="N471:T471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N396:T396"/>
    <mergeCell ref="A155:M156"/>
    <mergeCell ref="N270:R270"/>
    <mergeCell ref="D28:E28"/>
    <mergeCell ref="D30:E30"/>
    <mergeCell ref="D67:E67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A5:C5"/>
    <mergeCell ref="D9:E9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D309:E309"/>
    <mergeCell ref="N360:R360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245:R245"/>
    <mergeCell ref="A352:X352"/>
    <mergeCell ref="N167:T167"/>
    <mergeCell ref="D188:E188"/>
    <mergeCell ref="Z17:Z18"/>
    <mergeCell ref="Y17:Y18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422:E422"/>
    <mergeCell ref="N31:R31"/>
    <mergeCell ref="N87:R87"/>
    <mergeCell ref="N258:R258"/>
    <mergeCell ref="D74:E74"/>
    <mergeCell ref="N329:R329"/>
    <mergeCell ref="A83:X83"/>
    <mergeCell ref="D68:E68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N449:R449"/>
    <mergeCell ref="A453:X453"/>
    <mergeCell ref="N386:R386"/>
    <mergeCell ref="D371:E371"/>
    <mergeCell ref="N387:R387"/>
    <mergeCell ref="N401:T401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D270:E270"/>
    <mergeCell ref="N420:R420"/>
    <mergeCell ref="N164:R164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A91:M92"/>
    <mergeCell ref="N298:T298"/>
    <mergeCell ref="A60:M61"/>
    <mergeCell ref="N150:R150"/>
    <mergeCell ref="D96:E96"/>
    <mergeCell ref="N242:R242"/>
    <mergeCell ref="A267:X267"/>
    <mergeCell ref="N165:R165"/>
    <mergeCell ref="A118:M119"/>
    <mergeCell ref="N156:T156"/>
    <mergeCell ref="N263:R263"/>
    <mergeCell ref="N29:R29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H10:L10"/>
    <mergeCell ref="A9:C9"/>
    <mergeCell ref="F9:G9"/>
    <mergeCell ref="A259:M260"/>
    <mergeCell ref="N59:R59"/>
    <mergeCell ref="N178:R178"/>
    <mergeCell ref="A286:M287"/>
    <mergeCell ref="N28:R28"/>
    <mergeCell ref="N42:T42"/>
    <mergeCell ref="N30:R30"/>
    <mergeCell ref="D197:E197"/>
    <mergeCell ref="N134:T134"/>
    <mergeCell ref="N315:R315"/>
    <mergeCell ref="D187:E187"/>
    <mergeCell ref="D418:E41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D393:E393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A458:X458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N269:R269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D154:E154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132:R132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0:E150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D305:E305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N88:R88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N160:R160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N297:R297"/>
    <mergeCell ref="A13:L13"/>
    <mergeCell ref="A19:X19"/>
    <mergeCell ref="N81:T81"/>
    <mergeCell ref="D102:E102"/>
    <mergeCell ref="D242:E242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D196:E196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A8:C8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N435:R435"/>
    <mergeCell ref="D107:E107"/>
    <mergeCell ref="N454:R454"/>
    <mergeCell ref="A208:X208"/>
    <mergeCell ref="G480:N480"/>
    <mergeCell ref="D239:E239"/>
    <mergeCell ref="D95:E95"/>
    <mergeCell ref="S17:T17"/>
    <mergeCell ref="N372:T372"/>
    <mergeCell ref="D331:E331"/>
    <mergeCell ref="D57:E5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D421:E421"/>
    <mergeCell ref="D408:E408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A10:C10"/>
    <mergeCell ref="N272:R272"/>
    <mergeCell ref="A43:X43"/>
    <mergeCell ref="N311:T311"/>
    <mergeCell ref="N182:R182"/>
    <mergeCell ref="J9:L9"/>
    <mergeCell ref="R5:S5"/>
    <mergeCell ref="N27:R27"/>
    <mergeCell ref="A137:X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