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8EEA270-2825-4799-861B-C59954B6A0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заказа'!$B$18:$X$478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заказа'!$V$474:$V$474</definedName>
    <definedName name="GrossWeightTotalR">'Бланк заказа'!$W$474:$W$474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заказа'!$V$475:$V$475</definedName>
    <definedName name="PalletQtyTotalR">'Бланк заказа'!$W$475:$W$475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заказа'!$B$393:$B$393</definedName>
    <definedName name="ProductId214">'Бланк заказа'!$B$394:$B$394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заказа'!$B$409:$B$409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заказа'!$B$470:$B$470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заказа'!$V$393:$V$393</definedName>
    <definedName name="SalesQty214">'Бланк заказа'!$V$394:$V$394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заказа'!$V$409:$V$409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заказа'!$V$470:$V$470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заказа'!$W$393:$W$393</definedName>
    <definedName name="SalesRoundBox214">'Бланк заказа'!$W$394:$W$394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заказа'!$W$409:$W$409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заказа'!$W$470:$W$470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заказа'!$U$393:$U$393</definedName>
    <definedName name="UnitOfMeasure214">'Бланк заказа'!$U$394:$U$394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заказа'!$U$409:$U$409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заказа'!$U$470:$U$470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5" i="2" l="1"/>
  <c r="V474" i="2"/>
  <c r="V472" i="2"/>
  <c r="V471" i="2"/>
  <c r="W470" i="2"/>
  <c r="U483" i="2" s="1"/>
  <c r="N470" i="2"/>
  <c r="V467" i="2"/>
  <c r="V466" i="2"/>
  <c r="W465" i="2"/>
  <c r="X465" i="2" s="1"/>
  <c r="W464" i="2"/>
  <c r="W467" i="2" s="1"/>
  <c r="V462" i="2"/>
  <c r="V461" i="2"/>
  <c r="W460" i="2"/>
  <c r="X460" i="2" s="1"/>
  <c r="W459" i="2"/>
  <c r="W461" i="2" s="1"/>
  <c r="V457" i="2"/>
  <c r="V456" i="2"/>
  <c r="W455" i="2"/>
  <c r="X455" i="2" s="1"/>
  <c r="W454" i="2"/>
  <c r="X454" i="2" s="1"/>
  <c r="V452" i="2"/>
  <c r="V451" i="2"/>
  <c r="W450" i="2"/>
  <c r="X450" i="2" s="1"/>
  <c r="W449" i="2"/>
  <c r="X449" i="2" s="1"/>
  <c r="V445" i="2"/>
  <c r="V444" i="2"/>
  <c r="W443" i="2"/>
  <c r="N443" i="2"/>
  <c r="W442" i="2"/>
  <c r="X442" i="2" s="1"/>
  <c r="N442" i="2"/>
  <c r="V440" i="2"/>
  <c r="V439" i="2"/>
  <c r="W438" i="2"/>
  <c r="X438" i="2" s="1"/>
  <c r="W437" i="2"/>
  <c r="X437" i="2" s="1"/>
  <c r="W436" i="2"/>
  <c r="X436" i="2" s="1"/>
  <c r="W435" i="2"/>
  <c r="X435" i="2" s="1"/>
  <c r="N435" i="2"/>
  <c r="W434" i="2"/>
  <c r="X434" i="2" s="1"/>
  <c r="N434" i="2"/>
  <c r="W433" i="2"/>
  <c r="N433" i="2"/>
  <c r="V431" i="2"/>
  <c r="V430" i="2"/>
  <c r="W429" i="2"/>
  <c r="X429" i="2" s="1"/>
  <c r="N429" i="2"/>
  <c r="W428" i="2"/>
  <c r="W430" i="2" s="1"/>
  <c r="N428" i="2"/>
  <c r="V426" i="2"/>
  <c r="V425" i="2"/>
  <c r="W424" i="2"/>
  <c r="X424" i="2" s="1"/>
  <c r="N424" i="2"/>
  <c r="W423" i="2"/>
  <c r="X423" i="2" s="1"/>
  <c r="N423" i="2"/>
  <c r="W422" i="2"/>
  <c r="X422" i="2" s="1"/>
  <c r="N422" i="2"/>
  <c r="W421" i="2"/>
  <c r="X421" i="2" s="1"/>
  <c r="N421" i="2"/>
  <c r="W420" i="2"/>
  <c r="X420" i="2" s="1"/>
  <c r="N420" i="2"/>
  <c r="W419" i="2"/>
  <c r="X419" i="2" s="1"/>
  <c r="N419" i="2"/>
  <c r="W418" i="2"/>
  <c r="X418" i="2" s="1"/>
  <c r="N418" i="2"/>
  <c r="X417" i="2"/>
  <c r="W417" i="2"/>
  <c r="N417" i="2"/>
  <c r="W416" i="2"/>
  <c r="X416" i="2" s="1"/>
  <c r="N416" i="2"/>
  <c r="V412" i="2"/>
  <c r="V411" i="2"/>
  <c r="W410" i="2"/>
  <c r="X410" i="2" s="1"/>
  <c r="N410" i="2"/>
  <c r="W409" i="2"/>
  <c r="X409" i="2" s="1"/>
  <c r="N409" i="2"/>
  <c r="W408" i="2"/>
  <c r="X408" i="2" s="1"/>
  <c r="N408" i="2"/>
  <c r="W407" i="2"/>
  <c r="X407" i="2" s="1"/>
  <c r="X406" i="2"/>
  <c r="W406" i="2"/>
  <c r="N406" i="2"/>
  <c r="W405" i="2"/>
  <c r="X405" i="2" s="1"/>
  <c r="N405" i="2"/>
  <c r="W404" i="2"/>
  <c r="X404" i="2" s="1"/>
  <c r="N404" i="2"/>
  <c r="V402" i="2"/>
  <c r="V401" i="2"/>
  <c r="W400" i="2"/>
  <c r="X400" i="2" s="1"/>
  <c r="N400" i="2"/>
  <c r="W399" i="2"/>
  <c r="X399" i="2" s="1"/>
  <c r="N399" i="2"/>
  <c r="V396" i="2"/>
  <c r="V395" i="2"/>
  <c r="W394" i="2"/>
  <c r="W393" i="2"/>
  <c r="X393" i="2" s="1"/>
  <c r="V391" i="2"/>
  <c r="V390" i="2"/>
  <c r="W389" i="2"/>
  <c r="X389" i="2" s="1"/>
  <c r="W388" i="2"/>
  <c r="X388" i="2" s="1"/>
  <c r="W387" i="2"/>
  <c r="X387" i="2" s="1"/>
  <c r="W386" i="2"/>
  <c r="X386" i="2" s="1"/>
  <c r="V384" i="2"/>
  <c r="V383" i="2"/>
  <c r="W382" i="2"/>
  <c r="W383" i="2" s="1"/>
  <c r="N382" i="2"/>
  <c r="V380" i="2"/>
  <c r="V379" i="2"/>
  <c r="W378" i="2"/>
  <c r="X378" i="2" s="1"/>
  <c r="N378" i="2"/>
  <c r="W377" i="2"/>
  <c r="X377" i="2" s="1"/>
  <c r="N377" i="2"/>
  <c r="W376" i="2"/>
  <c r="N376" i="2"/>
  <c r="W375" i="2"/>
  <c r="X375" i="2" s="1"/>
  <c r="N375" i="2"/>
  <c r="V373" i="2"/>
  <c r="V372" i="2"/>
  <c r="W371" i="2"/>
  <c r="X371" i="2" s="1"/>
  <c r="W370" i="2"/>
  <c r="X370" i="2" s="1"/>
  <c r="N370" i="2"/>
  <c r="W369" i="2"/>
  <c r="X369" i="2" s="1"/>
  <c r="N369" i="2"/>
  <c r="W368" i="2"/>
  <c r="X368" i="2" s="1"/>
  <c r="N368" i="2"/>
  <c r="W367" i="2"/>
  <c r="X367" i="2" s="1"/>
  <c r="N367" i="2"/>
  <c r="W366" i="2"/>
  <c r="X366" i="2" s="1"/>
  <c r="N366" i="2"/>
  <c r="W365" i="2"/>
  <c r="X365" i="2" s="1"/>
  <c r="N365" i="2"/>
  <c r="W364" i="2"/>
  <c r="X364" i="2" s="1"/>
  <c r="N364" i="2"/>
  <c r="W363" i="2"/>
  <c r="X363" i="2" s="1"/>
  <c r="N363" i="2"/>
  <c r="X362" i="2"/>
  <c r="W362" i="2"/>
  <c r="N362" i="2"/>
  <c r="W361" i="2"/>
  <c r="X361" i="2" s="1"/>
  <c r="N361" i="2"/>
  <c r="W360" i="2"/>
  <c r="X360" i="2" s="1"/>
  <c r="N360" i="2"/>
  <c r="W359" i="2"/>
  <c r="N359" i="2"/>
  <c r="V357" i="2"/>
  <c r="V356" i="2"/>
  <c r="W355" i="2"/>
  <c r="X355" i="2" s="1"/>
  <c r="N355" i="2"/>
  <c r="W354" i="2"/>
  <c r="W356" i="2" s="1"/>
  <c r="N354" i="2"/>
  <c r="V350" i="2"/>
  <c r="V349" i="2"/>
  <c r="W348" i="2"/>
  <c r="W350" i="2" s="1"/>
  <c r="N348" i="2"/>
  <c r="V346" i="2"/>
  <c r="V345" i="2"/>
  <c r="W344" i="2"/>
  <c r="X344" i="2" s="1"/>
  <c r="N344" i="2"/>
  <c r="W343" i="2"/>
  <c r="X343" i="2" s="1"/>
  <c r="N343" i="2"/>
  <c r="W342" i="2"/>
  <c r="X342" i="2" s="1"/>
  <c r="N342" i="2"/>
  <c r="W341" i="2"/>
  <c r="W346" i="2" s="1"/>
  <c r="N341" i="2"/>
  <c r="V339" i="2"/>
  <c r="V338" i="2"/>
  <c r="W337" i="2"/>
  <c r="X337" i="2" s="1"/>
  <c r="N337" i="2"/>
  <c r="W336" i="2"/>
  <c r="W338" i="2" s="1"/>
  <c r="N336" i="2"/>
  <c r="V334" i="2"/>
  <c r="V333" i="2"/>
  <c r="W332" i="2"/>
  <c r="X332" i="2" s="1"/>
  <c r="N332" i="2"/>
  <c r="W331" i="2"/>
  <c r="X331" i="2" s="1"/>
  <c r="N331" i="2"/>
  <c r="W330" i="2"/>
  <c r="X330" i="2" s="1"/>
  <c r="N330" i="2"/>
  <c r="W329" i="2"/>
  <c r="W333" i="2" s="1"/>
  <c r="N329" i="2"/>
  <c r="V326" i="2"/>
  <c r="V325" i="2"/>
  <c r="W324" i="2"/>
  <c r="W325" i="2" s="1"/>
  <c r="N324" i="2"/>
  <c r="V322" i="2"/>
  <c r="V321" i="2"/>
  <c r="W320" i="2"/>
  <c r="X320" i="2" s="1"/>
  <c r="X321" i="2" s="1"/>
  <c r="N320" i="2"/>
  <c r="V318" i="2"/>
  <c r="V317" i="2"/>
  <c r="W316" i="2"/>
  <c r="X316" i="2" s="1"/>
  <c r="N316" i="2"/>
  <c r="X315" i="2"/>
  <c r="W315" i="2"/>
  <c r="W314" i="2"/>
  <c r="X314" i="2" s="1"/>
  <c r="N314" i="2"/>
  <c r="V312" i="2"/>
  <c r="V311" i="2"/>
  <c r="W310" i="2"/>
  <c r="X310" i="2" s="1"/>
  <c r="N310" i="2"/>
  <c r="W309" i="2"/>
  <c r="X309" i="2" s="1"/>
  <c r="N309" i="2"/>
  <c r="W308" i="2"/>
  <c r="X308" i="2" s="1"/>
  <c r="W307" i="2"/>
  <c r="X307" i="2" s="1"/>
  <c r="N307" i="2"/>
  <c r="W306" i="2"/>
  <c r="X306" i="2" s="1"/>
  <c r="N306" i="2"/>
  <c r="W305" i="2"/>
  <c r="X305" i="2" s="1"/>
  <c r="N305" i="2"/>
  <c r="W304" i="2"/>
  <c r="X304" i="2" s="1"/>
  <c r="N304" i="2"/>
  <c r="W303" i="2"/>
  <c r="N303" i="2"/>
  <c r="V299" i="2"/>
  <c r="V298" i="2"/>
  <c r="W297" i="2"/>
  <c r="X297" i="2" s="1"/>
  <c r="X298" i="2" s="1"/>
  <c r="N297" i="2"/>
  <c r="V295" i="2"/>
  <c r="V294" i="2"/>
  <c r="W293" i="2"/>
  <c r="X293" i="2" s="1"/>
  <c r="X294" i="2" s="1"/>
  <c r="N293" i="2"/>
  <c r="V291" i="2"/>
  <c r="V290" i="2"/>
  <c r="W289" i="2"/>
  <c r="W291" i="2" s="1"/>
  <c r="N289" i="2"/>
  <c r="V287" i="2"/>
  <c r="V286" i="2"/>
  <c r="W285" i="2"/>
  <c r="X285" i="2" s="1"/>
  <c r="X286" i="2" s="1"/>
  <c r="N285" i="2"/>
  <c r="V282" i="2"/>
  <c r="V281" i="2"/>
  <c r="W280" i="2"/>
  <c r="X280" i="2" s="1"/>
  <c r="N280" i="2"/>
  <c r="W279" i="2"/>
  <c r="X279" i="2" s="1"/>
  <c r="X281" i="2" s="1"/>
  <c r="N279" i="2"/>
  <c r="V277" i="2"/>
  <c r="V276" i="2"/>
  <c r="W275" i="2"/>
  <c r="X275" i="2" s="1"/>
  <c r="N275" i="2"/>
  <c r="W274" i="2"/>
  <c r="X274" i="2" s="1"/>
  <c r="N274" i="2"/>
  <c r="W273" i="2"/>
  <c r="X273" i="2" s="1"/>
  <c r="N273" i="2"/>
  <c r="W272" i="2"/>
  <c r="X272" i="2" s="1"/>
  <c r="N272" i="2"/>
  <c r="W271" i="2"/>
  <c r="X271" i="2" s="1"/>
  <c r="W270" i="2"/>
  <c r="X270" i="2" s="1"/>
  <c r="N270" i="2"/>
  <c r="W269" i="2"/>
  <c r="X269" i="2" s="1"/>
  <c r="N269" i="2"/>
  <c r="V266" i="2"/>
  <c r="V265" i="2"/>
  <c r="W264" i="2"/>
  <c r="X264" i="2" s="1"/>
  <c r="N264" i="2"/>
  <c r="W263" i="2"/>
  <c r="X263" i="2" s="1"/>
  <c r="N263" i="2"/>
  <c r="W262" i="2"/>
  <c r="X262" i="2" s="1"/>
  <c r="N262" i="2"/>
  <c r="V260" i="2"/>
  <c r="V259" i="2"/>
  <c r="W258" i="2"/>
  <c r="X258" i="2" s="1"/>
  <c r="N258" i="2"/>
  <c r="W257" i="2"/>
  <c r="X257" i="2" s="1"/>
  <c r="W256" i="2"/>
  <c r="V254" i="2"/>
  <c r="V253" i="2"/>
  <c r="W252" i="2"/>
  <c r="X252" i="2" s="1"/>
  <c r="N252" i="2"/>
  <c r="W251" i="2"/>
  <c r="X251" i="2" s="1"/>
  <c r="N251" i="2"/>
  <c r="W250" i="2"/>
  <c r="W253" i="2" s="1"/>
  <c r="N250" i="2"/>
  <c r="V248" i="2"/>
  <c r="V247" i="2"/>
  <c r="W246" i="2"/>
  <c r="X246" i="2" s="1"/>
  <c r="N246" i="2"/>
  <c r="W245" i="2"/>
  <c r="X245" i="2" s="1"/>
  <c r="N245" i="2"/>
  <c r="W244" i="2"/>
  <c r="X244" i="2" s="1"/>
  <c r="N244" i="2"/>
  <c r="W243" i="2"/>
  <c r="X243" i="2" s="1"/>
  <c r="N243" i="2"/>
  <c r="W242" i="2"/>
  <c r="X242" i="2" s="1"/>
  <c r="W241" i="2"/>
  <c r="X241" i="2" s="1"/>
  <c r="W240" i="2"/>
  <c r="X240" i="2" s="1"/>
  <c r="N240" i="2"/>
  <c r="W239" i="2"/>
  <c r="X239" i="2" s="1"/>
  <c r="N239" i="2"/>
  <c r="W238" i="2"/>
  <c r="X238" i="2" s="1"/>
  <c r="N238" i="2"/>
  <c r="V236" i="2"/>
  <c r="V235" i="2"/>
  <c r="W234" i="2"/>
  <c r="X234" i="2" s="1"/>
  <c r="N234" i="2"/>
  <c r="W233" i="2"/>
  <c r="X233" i="2" s="1"/>
  <c r="N233" i="2"/>
  <c r="W232" i="2"/>
  <c r="X232" i="2" s="1"/>
  <c r="N232" i="2"/>
  <c r="V230" i="2"/>
  <c r="V229" i="2"/>
  <c r="W228" i="2"/>
  <c r="X228" i="2" s="1"/>
  <c r="X229" i="2" s="1"/>
  <c r="N228" i="2"/>
  <c r="V226" i="2"/>
  <c r="V225" i="2"/>
  <c r="W224" i="2"/>
  <c r="X224" i="2" s="1"/>
  <c r="N224" i="2"/>
  <c r="W223" i="2"/>
  <c r="X223" i="2" s="1"/>
  <c r="N223" i="2"/>
  <c r="X222" i="2"/>
  <c r="W222" i="2"/>
  <c r="N222" i="2"/>
  <c r="W221" i="2"/>
  <c r="X221" i="2" s="1"/>
  <c r="N221" i="2"/>
  <c r="W220" i="2"/>
  <c r="X220" i="2" s="1"/>
  <c r="N220" i="2"/>
  <c r="W219" i="2"/>
  <c r="X219" i="2" s="1"/>
  <c r="N219" i="2"/>
  <c r="W218" i="2"/>
  <c r="X218" i="2" s="1"/>
  <c r="N218" i="2"/>
  <c r="W217" i="2"/>
  <c r="X217" i="2" s="1"/>
  <c r="N217" i="2"/>
  <c r="W216" i="2"/>
  <c r="X216" i="2" s="1"/>
  <c r="N216" i="2"/>
  <c r="W215" i="2"/>
  <c r="X215" i="2" s="1"/>
  <c r="N215" i="2"/>
  <c r="W214" i="2"/>
  <c r="X214" i="2" s="1"/>
  <c r="N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V207" i="2"/>
  <c r="V206" i="2"/>
  <c r="W205" i="2"/>
  <c r="J483" i="2" s="1"/>
  <c r="W204" i="2"/>
  <c r="X204" i="2" s="1"/>
  <c r="N204" i="2"/>
  <c r="V201" i="2"/>
  <c r="V200" i="2"/>
  <c r="W199" i="2"/>
  <c r="N199" i="2"/>
  <c r="W198" i="2"/>
  <c r="X198" i="2" s="1"/>
  <c r="N198" i="2"/>
  <c r="W197" i="2"/>
  <c r="X197" i="2" s="1"/>
  <c r="W196" i="2"/>
  <c r="V194" i="2"/>
  <c r="V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X183" i="2"/>
  <c r="W183" i="2"/>
  <c r="W182" i="2"/>
  <c r="X182" i="2" s="1"/>
  <c r="W181" i="2"/>
  <c r="X181" i="2" s="1"/>
  <c r="N181" i="2"/>
  <c r="W180" i="2"/>
  <c r="X180" i="2" s="1"/>
  <c r="N180" i="2"/>
  <c r="W179" i="2"/>
  <c r="X179" i="2" s="1"/>
  <c r="X178" i="2"/>
  <c r="W178" i="2"/>
  <c r="N178" i="2"/>
  <c r="W177" i="2"/>
  <c r="X177" i="2" s="1"/>
  <c r="W176" i="2"/>
  <c r="W194" i="2" s="1"/>
  <c r="N176" i="2"/>
  <c r="V174" i="2"/>
  <c r="V173" i="2"/>
  <c r="W172" i="2"/>
  <c r="X172" i="2" s="1"/>
  <c r="N172" i="2"/>
  <c r="W171" i="2"/>
  <c r="X171" i="2" s="1"/>
  <c r="N171" i="2"/>
  <c r="W170" i="2"/>
  <c r="X170" i="2" s="1"/>
  <c r="N170" i="2"/>
  <c r="W169" i="2"/>
  <c r="X169" i="2" s="1"/>
  <c r="N169" i="2"/>
  <c r="V167" i="2"/>
  <c r="V166" i="2"/>
  <c r="W165" i="2"/>
  <c r="W166" i="2" s="1"/>
  <c r="N165" i="2"/>
  <c r="X164" i="2"/>
  <c r="W164" i="2"/>
  <c r="V162" i="2"/>
  <c r="V161" i="2"/>
  <c r="W160" i="2"/>
  <c r="X160" i="2" s="1"/>
  <c r="N160" i="2"/>
  <c r="W159" i="2"/>
  <c r="W162" i="2" s="1"/>
  <c r="N159" i="2"/>
  <c r="V156" i="2"/>
  <c r="V155" i="2"/>
  <c r="W154" i="2"/>
  <c r="X154" i="2" s="1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N146" i="2"/>
  <c r="V143" i="2"/>
  <c r="V142" i="2"/>
  <c r="W141" i="2"/>
  <c r="X141" i="2" s="1"/>
  <c r="N141" i="2"/>
  <c r="W140" i="2"/>
  <c r="X140" i="2" s="1"/>
  <c r="N140" i="2"/>
  <c r="W139" i="2"/>
  <c r="W143" i="2" s="1"/>
  <c r="N139" i="2"/>
  <c r="V135" i="2"/>
  <c r="V134" i="2"/>
  <c r="W133" i="2"/>
  <c r="X133" i="2" s="1"/>
  <c r="N133" i="2"/>
  <c r="W132" i="2"/>
  <c r="X132" i="2" s="1"/>
  <c r="N132" i="2"/>
  <c r="W131" i="2"/>
  <c r="W134" i="2" s="1"/>
  <c r="V128" i="2"/>
  <c r="V127" i="2"/>
  <c r="W126" i="2"/>
  <c r="X126" i="2" s="1"/>
  <c r="W125" i="2"/>
  <c r="X125" i="2" s="1"/>
  <c r="N125" i="2"/>
  <c r="W124" i="2"/>
  <c r="X124" i="2" s="1"/>
  <c r="W123" i="2"/>
  <c r="X123" i="2" s="1"/>
  <c r="N123" i="2"/>
  <c r="W122" i="2"/>
  <c r="X122" i="2" s="1"/>
  <c r="W121" i="2"/>
  <c r="X121" i="2" s="1"/>
  <c r="N121" i="2"/>
  <c r="V119" i="2"/>
  <c r="V118" i="2"/>
  <c r="W117" i="2"/>
  <c r="X117" i="2" s="1"/>
  <c r="W116" i="2"/>
  <c r="X116" i="2" s="1"/>
  <c r="N116" i="2"/>
  <c r="W115" i="2"/>
  <c r="X115" i="2" s="1"/>
  <c r="W114" i="2"/>
  <c r="X114" i="2" s="1"/>
  <c r="W113" i="2"/>
  <c r="X113" i="2" s="1"/>
  <c r="W112" i="2"/>
  <c r="X112" i="2" s="1"/>
  <c r="W111" i="2"/>
  <c r="X111" i="2" s="1"/>
  <c r="W110" i="2"/>
  <c r="X110" i="2" s="1"/>
  <c r="N110" i="2"/>
  <c r="W109" i="2"/>
  <c r="X109" i="2" s="1"/>
  <c r="W108" i="2"/>
  <c r="X108" i="2" s="1"/>
  <c r="W107" i="2"/>
  <c r="V105" i="2"/>
  <c r="V104" i="2"/>
  <c r="W103" i="2"/>
  <c r="X103" i="2" s="1"/>
  <c r="W102" i="2"/>
  <c r="X102" i="2" s="1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V92" i="2"/>
  <c r="V91" i="2"/>
  <c r="W90" i="2"/>
  <c r="X90" i="2" s="1"/>
  <c r="N90" i="2"/>
  <c r="W89" i="2"/>
  <c r="X89" i="2" s="1"/>
  <c r="N89" i="2"/>
  <c r="W88" i="2"/>
  <c r="X88" i="2" s="1"/>
  <c r="W87" i="2"/>
  <c r="W86" i="2"/>
  <c r="X86" i="2" s="1"/>
  <c r="W85" i="2"/>
  <c r="X85" i="2" s="1"/>
  <c r="N85" i="2"/>
  <c r="W84" i="2"/>
  <c r="X84" i="2" s="1"/>
  <c r="V82" i="2"/>
  <c r="V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X76" i="2"/>
  <c r="W76" i="2"/>
  <c r="W75" i="2"/>
  <c r="X75" i="2" s="1"/>
  <c r="N75" i="2"/>
  <c r="W74" i="2"/>
  <c r="X74" i="2" s="1"/>
  <c r="N74" i="2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W67" i="2"/>
  <c r="X67" i="2" s="1"/>
  <c r="N67" i="2"/>
  <c r="W66" i="2"/>
  <c r="X66" i="2" s="1"/>
  <c r="N66" i="2"/>
  <c r="W65" i="2"/>
  <c r="X65" i="2" s="1"/>
  <c r="W64" i="2"/>
  <c r="X64" i="2" s="1"/>
  <c r="V61" i="2"/>
  <c r="V60" i="2"/>
  <c r="W59" i="2"/>
  <c r="X59" i="2" s="1"/>
  <c r="W58" i="2"/>
  <c r="X58" i="2" s="1"/>
  <c r="N58" i="2"/>
  <c r="W57" i="2"/>
  <c r="X57" i="2" s="1"/>
  <c r="N57" i="2"/>
  <c r="W56" i="2"/>
  <c r="V53" i="2"/>
  <c r="V52" i="2"/>
  <c r="W51" i="2"/>
  <c r="X51" i="2" s="1"/>
  <c r="N51" i="2"/>
  <c r="W50" i="2"/>
  <c r="W53" i="2" s="1"/>
  <c r="N50" i="2"/>
  <c r="V46" i="2"/>
  <c r="V45" i="2"/>
  <c r="W44" i="2"/>
  <c r="W46" i="2" s="1"/>
  <c r="N44" i="2"/>
  <c r="V42" i="2"/>
  <c r="V41" i="2"/>
  <c r="W40" i="2"/>
  <c r="W41" i="2" s="1"/>
  <c r="N40" i="2"/>
  <c r="V38" i="2"/>
  <c r="V37" i="2"/>
  <c r="W36" i="2"/>
  <c r="W37" i="2" s="1"/>
  <c r="N36" i="2"/>
  <c r="V34" i="2"/>
  <c r="V33" i="2"/>
  <c r="W32" i="2"/>
  <c r="X32" i="2" s="1"/>
  <c r="N32" i="2"/>
  <c r="W31" i="2"/>
  <c r="X31" i="2" s="1"/>
  <c r="N31" i="2"/>
  <c r="X30" i="2"/>
  <c r="W30" i="2"/>
  <c r="N30" i="2"/>
  <c r="W29" i="2"/>
  <c r="X29" i="2" s="1"/>
  <c r="N29" i="2"/>
  <c r="W28" i="2"/>
  <c r="X28" i="2" s="1"/>
  <c r="W27" i="2"/>
  <c r="X27" i="2" s="1"/>
  <c r="N27" i="2"/>
  <c r="W26" i="2"/>
  <c r="W34" i="2" s="1"/>
  <c r="N26" i="2"/>
  <c r="V24" i="2"/>
  <c r="V473" i="2" s="1"/>
  <c r="V23" i="2"/>
  <c r="W22" i="2"/>
  <c r="W475" i="2" s="1"/>
  <c r="N22" i="2"/>
  <c r="H10" i="2"/>
  <c r="A9" i="2"/>
  <c r="J9" i="2" s="1"/>
  <c r="D7" i="2"/>
  <c r="O6" i="2"/>
  <c r="N2" i="2"/>
  <c r="W118" i="2" l="1"/>
  <c r="O483" i="2"/>
  <c r="W339" i="2"/>
  <c r="W92" i="2"/>
  <c r="D483" i="2"/>
  <c r="W201" i="2"/>
  <c r="W235" i="2"/>
  <c r="W259" i="2"/>
  <c r="X348" i="2"/>
  <c r="X349" i="2" s="1"/>
  <c r="W349" i="2"/>
  <c r="W401" i="2"/>
  <c r="W445" i="2"/>
  <c r="X26" i="2"/>
  <c r="W42" i="2"/>
  <c r="X56" i="2"/>
  <c r="W61" i="2"/>
  <c r="X127" i="2"/>
  <c r="H483" i="2"/>
  <c r="W167" i="2"/>
  <c r="W200" i="2"/>
  <c r="X206" i="2"/>
  <c r="X205" i="2"/>
  <c r="W206" i="2"/>
  <c r="W207" i="2"/>
  <c r="W226" i="2"/>
  <c r="W229" i="2"/>
  <c r="W230" i="2"/>
  <c r="W260" i="2"/>
  <c r="W265" i="2"/>
  <c r="W294" i="2"/>
  <c r="W295" i="2"/>
  <c r="W298" i="2"/>
  <c r="W311" i="2"/>
  <c r="W317" i="2"/>
  <c r="X329" i="2"/>
  <c r="X333" i="2" s="1"/>
  <c r="P483" i="2"/>
  <c r="W357" i="2"/>
  <c r="W373" i="2"/>
  <c r="X390" i="2"/>
  <c r="W396" i="2"/>
  <c r="X401" i="2"/>
  <c r="W412" i="2"/>
  <c r="W431" i="2"/>
  <c r="W440" i="2"/>
  <c r="X451" i="2"/>
  <c r="W451" i="2"/>
  <c r="W457" i="2"/>
  <c r="W471" i="2"/>
  <c r="W472" i="2"/>
  <c r="W128" i="2"/>
  <c r="W142" i="2"/>
  <c r="X225" i="2"/>
  <c r="W281" i="2"/>
  <c r="W282" i="2"/>
  <c r="W286" i="2"/>
  <c r="X317" i="2"/>
  <c r="W321" i="2"/>
  <c r="W322" i="2"/>
  <c r="W380" i="2"/>
  <c r="X411" i="2"/>
  <c r="V477" i="2"/>
  <c r="V476" i="2"/>
  <c r="W318" i="2"/>
  <c r="F10" i="2"/>
  <c r="X456" i="2"/>
  <c r="X81" i="2"/>
  <c r="X173" i="2"/>
  <c r="X276" i="2"/>
  <c r="X425" i="2"/>
  <c r="X33" i="2"/>
  <c r="X60" i="2"/>
  <c r="X104" i="2"/>
  <c r="X247" i="2"/>
  <c r="X235" i="2"/>
  <c r="X265" i="2"/>
  <c r="X107" i="2"/>
  <c r="X118" i="2" s="1"/>
  <c r="X176" i="2"/>
  <c r="X193" i="2" s="1"/>
  <c r="X22" i="2"/>
  <c r="X23" i="2" s="1"/>
  <c r="X44" i="2"/>
  <c r="X45" i="2" s="1"/>
  <c r="W247" i="2"/>
  <c r="W326" i="2"/>
  <c r="W384" i="2"/>
  <c r="X40" i="2"/>
  <c r="X41" i="2" s="1"/>
  <c r="W60" i="2"/>
  <c r="W127" i="2"/>
  <c r="W173" i="2"/>
  <c r="A10" i="2"/>
  <c r="W91" i="2"/>
  <c r="W105" i="2"/>
  <c r="W248" i="2"/>
  <c r="W287" i="2"/>
  <c r="W299" i="2"/>
  <c r="W425" i="2"/>
  <c r="W456" i="2"/>
  <c r="W462" i="2"/>
  <c r="X470" i="2"/>
  <c r="X471" i="2" s="1"/>
  <c r="I483" i="2"/>
  <c r="X50" i="2"/>
  <c r="X52" i="2" s="1"/>
  <c r="X87" i="2"/>
  <c r="X91" i="2" s="1"/>
  <c r="W193" i="2"/>
  <c r="W254" i="2"/>
  <c r="W276" i="2"/>
  <c r="W334" i="2"/>
  <c r="X376" i="2"/>
  <c r="X379" i="2" s="1"/>
  <c r="X394" i="2"/>
  <c r="X395" i="2" s="1"/>
  <c r="X464" i="2"/>
  <c r="X466" i="2" s="1"/>
  <c r="L483" i="2"/>
  <c r="X36" i="2"/>
  <c r="X37" i="2" s="1"/>
  <c r="X165" i="2"/>
  <c r="X166" i="2" s="1"/>
  <c r="X250" i="2"/>
  <c r="X253" i="2" s="1"/>
  <c r="X289" i="2"/>
  <c r="X290" i="2" s="1"/>
  <c r="X303" i="2"/>
  <c r="X311" i="2" s="1"/>
  <c r="W345" i="2"/>
  <c r="W426" i="2"/>
  <c r="M483" i="2"/>
  <c r="X159" i="2"/>
  <c r="X161" i="2" s="1"/>
  <c r="X256" i="2"/>
  <c r="X259" i="2" s="1"/>
  <c r="W266" i="2"/>
  <c r="W312" i="2"/>
  <c r="X324" i="2"/>
  <c r="X325" i="2" s="1"/>
  <c r="X341" i="2"/>
  <c r="X345" i="2" s="1"/>
  <c r="X359" i="2"/>
  <c r="X372" i="2" s="1"/>
  <c r="X382" i="2"/>
  <c r="X383" i="2" s="1"/>
  <c r="W395" i="2"/>
  <c r="W411" i="2"/>
  <c r="X443" i="2"/>
  <c r="X444" i="2" s="1"/>
  <c r="N483" i="2"/>
  <c r="W174" i="2"/>
  <c r="X199" i="2"/>
  <c r="W82" i="2"/>
  <c r="W119" i="2"/>
  <c r="X139" i="2"/>
  <c r="X142" i="2" s="1"/>
  <c r="W225" i="2"/>
  <c r="W277" i="2"/>
  <c r="W290" i="2"/>
  <c r="X336" i="2"/>
  <c r="X338" i="2" s="1"/>
  <c r="X354" i="2"/>
  <c r="X356" i="2" s="1"/>
  <c r="W372" i="2"/>
  <c r="X433" i="2"/>
  <c r="X439" i="2" s="1"/>
  <c r="X459" i="2"/>
  <c r="X461" i="2" s="1"/>
  <c r="B483" i="2"/>
  <c r="X131" i="2"/>
  <c r="X134" i="2" s="1"/>
  <c r="W236" i="2"/>
  <c r="W402" i="2"/>
  <c r="X428" i="2"/>
  <c r="X430" i="2" s="1"/>
  <c r="W444" i="2"/>
  <c r="W452" i="2"/>
  <c r="W466" i="2"/>
  <c r="C483" i="2"/>
  <c r="W81" i="2"/>
  <c r="W135" i="2"/>
  <c r="W23" i="2"/>
  <c r="W38" i="2"/>
  <c r="W52" i="2"/>
  <c r="X146" i="2"/>
  <c r="X155" i="2" s="1"/>
  <c r="W161" i="2"/>
  <c r="X196" i="2"/>
  <c r="X200" i="2" s="1"/>
  <c r="W390" i="2"/>
  <c r="W439" i="2"/>
  <c r="Q483" i="2"/>
  <c r="W33" i="2"/>
  <c r="W45" i="2"/>
  <c r="W155" i="2"/>
  <c r="E483" i="2"/>
  <c r="R483" i="2"/>
  <c r="F9" i="2"/>
  <c r="W104" i="2"/>
  <c r="W474" i="2"/>
  <c r="W476" i="2" s="1"/>
  <c r="F483" i="2"/>
  <c r="S483" i="2"/>
  <c r="G483" i="2"/>
  <c r="T483" i="2"/>
  <c r="H9" i="2"/>
  <c r="W24" i="2"/>
  <c r="W379" i="2"/>
  <c r="W391" i="2"/>
  <c r="W156" i="2"/>
  <c r="W477" i="2" l="1"/>
  <c r="X478" i="2"/>
  <c r="W473" i="2"/>
</calcChain>
</file>

<file path=xl/sharedStrings.xml><?xml version="1.0" encoding="utf-8"?>
<sst xmlns="http://schemas.openxmlformats.org/spreadsheetml/2006/main" count="3112" uniqueCount="709">
  <si>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</si>
  <si>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</si>
  <si>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</si>
  <si>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</si>
  <si>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</si>
  <si>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</si>
  <si>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</si>
  <si>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</si>
  <si>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</si>
  <si>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</si>
  <si>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</si>
  <si>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</si>
  <si>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</si>
  <si>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</si>
  <si>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</si>
  <si>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</si>
  <si>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</si>
  <si>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</si>
  <si>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</si>
  <si>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</si>
  <si>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</si>
  <si>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</si>
  <si>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</si>
  <si>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</si>
  <si>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</si>
  <si>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</si>
  <si>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</si>
  <si>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</si>
  <si>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</si>
  <si>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</si>
  <si>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</si>
  <si>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</si>
  <si>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</si>
  <si>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</si>
  <si>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</si>
  <si>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</si>
  <si>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</si>
  <si>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</si>
  <si>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</si>
  <si>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</si>
  <si>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</si>
  <si>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</si>
  <si>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</si>
  <si>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</si>
  <si>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</si>
  <si>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</si>
  <si>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</si>
  <si>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</si>
  <si>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</si>
  <si>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</si>
  <si>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</si>
  <si>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</si>
  <si>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</si>
  <si>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</si>
  <si>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</si>
  <si>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</si>
  <si>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</si>
  <si>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</si>
  <si>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</si>
  <si>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</si>
  <si>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</si>
  <si>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</si>
  <si>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</si>
  <si>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</si>
  <si>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</si>
  <si>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</si>
  <si>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</si>
  <si>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18.12.2023</t>
  </si>
  <si>
    <t>13.12.2023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</si>
  <si>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</si>
  <si>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</si>
  <si>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</si>
  <si>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</si>
  <si>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</si>
  <si>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</si>
  <si>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</si>
  <si>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</si>
  <si>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</si>
  <si>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</si>
  <si>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</si>
  <si>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</si>
  <si>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</si>
  <si>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</si>
  <si>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</si>
  <si>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</si>
  <si>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</si>
  <si>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</si>
  <si>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</si>
  <si>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</si>
  <si>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</si>
  <si>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</si>
  <si>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</si>
  <si>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</si>
  <si>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</si>
  <si>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</si>
  <si>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</si>
  <si>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</si>
  <si>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</si>
  <si>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</si>
  <si>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</si>
  <si>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</si>
  <si>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</si>
  <si>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</si>
  <si>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</si>
  <si>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</si>
  <si>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</si>
  <si>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</si>
  <si>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</si>
  <si>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</si>
  <si>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</si>
  <si>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</si>
  <si>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</si>
  <si>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</si>
  <si>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</si>
  <si>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</si>
  <si>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</si>
  <si>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</si>
  <si>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</si>
  <si>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</si>
  <si>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</si>
  <si>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</si>
  <si>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</si>
  <si>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</si>
  <si>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</si>
  <si>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</si>
  <si>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</si>
  <si>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</si>
  <si>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</si>
  <si>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</si>
  <si>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</si>
  <si>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</si>
  <si>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</si>
  <si>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</si>
  <si>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</si>
  <si>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</si>
  <si>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</si>
  <si>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P003011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</si>
  <si>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</si>
  <si>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</si>
  <si>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</si>
  <si>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</si>
  <si>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</si>
  <si>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</si>
  <si>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</si>
  <si>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</si>
  <si>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</si>
  <si>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</si>
  <si>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</si>
  <si>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</si>
  <si>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</si>
  <si>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</si>
  <si>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</si>
  <si>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</si>
  <si>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</si>
  <si>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</si>
  <si>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</si>
  <si>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</si>
  <si>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</si>
  <si>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</si>
  <si>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</si>
  <si>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</si>
  <si>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</si>
  <si>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</si>
  <si>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</si>
  <si>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</si>
  <si>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</si>
  <si>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</si>
  <si>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</si>
  <si>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</si>
  <si>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</si>
  <si>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</si>
  <si>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</si>
  <si>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</si>
  <si>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</si>
  <si>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</si>
  <si>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</si>
  <si>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</si>
  <si>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</si>
  <si>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</si>
  <si>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</si>
  <si>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</si>
  <si>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</si>
  <si>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</si>
  <si>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</si>
  <si>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</si>
  <si>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</si>
  <si>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</si>
  <si>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</si>
  <si>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</si>
  <si>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</si>
  <si>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</si>
  <si>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</si>
  <si>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</si>
  <si>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</si>
  <si>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</si>
  <si>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</si>
  <si>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</si>
  <si>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</si>
  <si>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</si>
  <si>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</si>
  <si>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</si>
  <si>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</si>
  <si>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</si>
  <si>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</si>
  <si>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</si>
  <si>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</si>
  <si>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</si>
  <si>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</si>
  <si>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</si>
  <si>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</si>
  <si>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</si>
  <si>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</si>
  <si>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</si>
  <si>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</si>
  <si>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</si>
  <si>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</si>
  <si>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</si>
  <si>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</si>
  <si>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</si>
  <si>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</si>
  <si>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</si>
  <si>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</si>
  <si>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</si>
  <si>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</si>
  <si>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</si>
  <si>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</si>
  <si>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</si>
  <si>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</si>
  <si>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</si>
  <si>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</si>
  <si>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</si>
  <si>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</si>
  <si>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</si>
  <si>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</si>
  <si>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</si>
  <si>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</si>
  <si>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</si>
  <si>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</si>
  <si>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</si>
  <si>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</si>
  <si>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</si>
  <si>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</si>
  <si>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</si>
  <si>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</si>
  <si>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</si>
  <si>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</si>
  <si>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</si>
  <si>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</si>
  <si>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</si>
  <si>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</si>
  <si>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</si>
  <si>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</si>
  <si>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</si>
  <si>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</si>
  <si>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</si>
  <si>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</si>
  <si>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</si>
  <si>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</si>
  <si>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</si>
  <si>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</si>
  <si>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</si>
  <si>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</si>
  <si>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</si>
  <si>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</si>
  <si>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</si>
  <si>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</si>
  <si>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</si>
  <si>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</si>
  <si>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</si>
  <si>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</si>
  <si>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</si>
  <si>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</si>
  <si>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</si>
  <si>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</si>
  <si>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</si>
  <si>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</si>
  <si>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</si>
  <si>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</si>
  <si>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</si>
  <si>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</si>
  <si>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</si>
  <si>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</si>
  <si>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</si>
  <si>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</si>
  <si>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</si>
  <si>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</si>
  <si>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</si>
  <si>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</si>
  <si>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</si>
  <si>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</si>
  <si>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</si>
  <si>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</si>
  <si>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</si>
  <si>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</si>
  <si>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</si>
  <si>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</si>
  <si>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</si>
  <si>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</si>
  <si>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</si>
  <si>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</si>
  <si>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</si>
  <si>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</si>
  <si>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</si>
  <si>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</si>
  <si>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</si>
  <si>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</si>
  <si>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</si>
  <si>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</si>
  <si>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</si>
  <si>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</si>
  <si>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</si>
  <si>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</si>
  <si>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</si>
  <si>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</si>
  <si>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</si>
  <si>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</si>
  <si>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</si>
  <si>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</si>
  <si>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</si>
  <si>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</si>
  <si>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</si>
  <si>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</si>
  <si>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</si>
  <si>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</si>
  <si>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</si>
  <si>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</si>
  <si>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</si>
  <si>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</si>
  <si>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</si>
  <si>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</si>
  <si>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</si>
  <si>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</si>
  <si>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</si>
  <si>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</si>
  <si>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</si>
  <si>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</si>
  <si>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</si>
  <si>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</si>
  <si>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</si>
  <si>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</si>
  <si>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</si>
  <si>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</si>
  <si>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</si>
  <si>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</si>
  <si>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</si>
  <si>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</si>
  <si>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</si>
  <si>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</si>
  <si>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</si>
  <si>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</si>
  <si>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</si>
  <si>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</si>
  <si>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</si>
  <si>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</si>
  <si>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</si>
  <si>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</si>
  <si>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SU003084</t>
  </si>
  <si>
    <t>P003649</t>
  </si>
  <si>
    <t>В/к колбасы «Сервелат Филедворский» срез Фикс.вес 0,28 фиброуз в/у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</si>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</sst>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5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6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3"/>
  <sheetViews>
    <sheetView showGridLines="0" tabSelected="1" zoomScaleNormal="100" zoomScaleSheetLayoutView="100" workbookViewId="0">
      <selection activeCell="Z314" sqref="Z31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42" t="s">
        <v>29</v>
      </c>
      <c r="E1" s="642"/>
      <c r="F1" s="642"/>
      <c r="G1" s="14" t="s">
        <v>66</v>
      </c>
      <c r="H1" s="642" t="s">
        <v>49</v>
      </c>
      <c r="I1" s="642"/>
      <c r="J1" s="642"/>
      <c r="K1" s="642"/>
      <c r="L1" s="642"/>
      <c r="M1" s="642"/>
      <c r="N1" s="642"/>
      <c r="O1" s="642"/>
      <c r="P1" s="643" t="s">
        <v>67</v>
      </c>
      <c r="Q1" s="644"/>
      <c r="R1" s="64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5"/>
      <c r="P2" s="645"/>
      <c r="Q2" s="645"/>
      <c r="R2" s="645"/>
      <c r="S2" s="645"/>
      <c r="T2" s="645"/>
      <c r="U2" s="64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45"/>
      <c r="O3" s="645"/>
      <c r="P3" s="645"/>
      <c r="Q3" s="645"/>
      <c r="R3" s="645"/>
      <c r="S3" s="645"/>
      <c r="T3" s="645"/>
      <c r="U3" s="64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24" t="s">
        <v>8</v>
      </c>
      <c r="B5" s="624"/>
      <c r="C5" s="624"/>
      <c r="D5" s="646"/>
      <c r="E5" s="646"/>
      <c r="F5" s="647" t="s">
        <v>14</v>
      </c>
      <c r="G5" s="647"/>
      <c r="H5" s="646" t="s">
        <v>708</v>
      </c>
      <c r="I5" s="646"/>
      <c r="J5" s="646"/>
      <c r="K5" s="646"/>
      <c r="L5" s="646"/>
      <c r="N5" s="27" t="s">
        <v>4</v>
      </c>
      <c r="O5" s="641">
        <v>45282</v>
      </c>
      <c r="P5" s="641"/>
      <c r="R5" s="648" t="s">
        <v>3</v>
      </c>
      <c r="S5" s="649"/>
      <c r="T5" s="650" t="s">
        <v>672</v>
      </c>
      <c r="U5" s="651"/>
      <c r="Z5" s="60"/>
      <c r="AA5" s="60"/>
      <c r="AB5" s="60"/>
    </row>
    <row r="6" spans="1:29" s="17" customFormat="1" ht="24" customHeight="1" x14ac:dyDescent="0.2">
      <c r="A6" s="624" t="s">
        <v>1</v>
      </c>
      <c r="B6" s="624"/>
      <c r="C6" s="624"/>
      <c r="D6" s="625" t="s">
        <v>682</v>
      </c>
      <c r="E6" s="625"/>
      <c r="F6" s="625"/>
      <c r="G6" s="625"/>
      <c r="H6" s="625"/>
      <c r="I6" s="625"/>
      <c r="J6" s="625"/>
      <c r="K6" s="625"/>
      <c r="L6" s="625"/>
      <c r="N6" s="27" t="s">
        <v>30</v>
      </c>
      <c r="O6" s="626" t="str">
        <f>IF(O5=0," ",CHOOSE(WEEKDAY(O5,2),"Понедельник","Вторник","Среда","Четверг","Пятница","Суббота","Воскресенье"))</f>
        <v>Пятница</v>
      </c>
      <c r="P6" s="626"/>
      <c r="R6" s="627" t="s">
        <v>5</v>
      </c>
      <c r="S6" s="628"/>
      <c r="T6" s="629" t="s">
        <v>69</v>
      </c>
      <c r="U6" s="63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35" t="str">
        <f>IFERROR(VLOOKUP(DeliveryAddress,Table,3,0),1)</f>
        <v>4</v>
      </c>
      <c r="E7" s="636"/>
      <c r="F7" s="636"/>
      <c r="G7" s="636"/>
      <c r="H7" s="636"/>
      <c r="I7" s="636"/>
      <c r="J7" s="636"/>
      <c r="K7" s="636"/>
      <c r="L7" s="637"/>
      <c r="N7" s="29"/>
      <c r="O7" s="49"/>
      <c r="P7" s="49"/>
      <c r="R7" s="627"/>
      <c r="S7" s="628"/>
      <c r="T7" s="631"/>
      <c r="U7" s="632"/>
      <c r="Z7" s="60"/>
      <c r="AA7" s="60"/>
      <c r="AB7" s="60"/>
    </row>
    <row r="8" spans="1:29" s="17" customFormat="1" ht="25.5" customHeight="1" x14ac:dyDescent="0.2">
      <c r="A8" s="638" t="s">
        <v>60</v>
      </c>
      <c r="B8" s="638"/>
      <c r="C8" s="638"/>
      <c r="D8" s="639"/>
      <c r="E8" s="639"/>
      <c r="F8" s="639"/>
      <c r="G8" s="639"/>
      <c r="H8" s="639"/>
      <c r="I8" s="639"/>
      <c r="J8" s="639"/>
      <c r="K8" s="639"/>
      <c r="L8" s="639"/>
      <c r="N8" s="27" t="s">
        <v>11</v>
      </c>
      <c r="O8" s="619">
        <v>0.45833333333333331</v>
      </c>
      <c r="P8" s="619"/>
      <c r="R8" s="627"/>
      <c r="S8" s="628"/>
      <c r="T8" s="631"/>
      <c r="U8" s="632"/>
      <c r="Z8" s="60"/>
      <c r="AA8" s="60"/>
      <c r="AB8" s="60"/>
    </row>
    <row r="9" spans="1:29" s="17" customFormat="1" ht="39.950000000000003" customHeight="1" x14ac:dyDescent="0.2">
      <c r="A9" s="6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5"/>
      <c r="C9" s="615"/>
      <c r="D9" s="616" t="s">
        <v>48</v>
      </c>
      <c r="E9" s="617"/>
      <c r="F9" s="6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5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0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0"/>
      <c r="L9" s="640"/>
      <c r="N9" s="31" t="s">
        <v>15</v>
      </c>
      <c r="O9" s="641"/>
      <c r="P9" s="641"/>
      <c r="R9" s="627"/>
      <c r="S9" s="628"/>
      <c r="T9" s="633"/>
      <c r="U9" s="63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5"/>
      <c r="C10" s="615"/>
      <c r="D10" s="616"/>
      <c r="E10" s="617"/>
      <c r="F10" s="6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5"/>
      <c r="H10" s="618" t="str">
        <f>IFERROR(VLOOKUP($D$10,Proxy,2,FALSE),"")</f>
        <v/>
      </c>
      <c r="I10" s="618"/>
      <c r="J10" s="618"/>
      <c r="K10" s="618"/>
      <c r="L10" s="618"/>
      <c r="N10" s="31" t="s">
        <v>35</v>
      </c>
      <c r="O10" s="619"/>
      <c r="P10" s="619"/>
      <c r="S10" s="29" t="s">
        <v>12</v>
      </c>
      <c r="T10" s="620" t="s">
        <v>70</v>
      </c>
      <c r="U10" s="62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19"/>
      <c r="P11" s="619"/>
      <c r="S11" s="29" t="s">
        <v>31</v>
      </c>
      <c r="T11" s="607" t="s">
        <v>57</v>
      </c>
      <c r="U11" s="60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06" t="s">
        <v>71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N12" s="27" t="s">
        <v>33</v>
      </c>
      <c r="O12" s="622"/>
      <c r="P12" s="622"/>
      <c r="Q12" s="28"/>
      <c r="R12"/>
      <c r="S12" s="29" t="s">
        <v>48</v>
      </c>
      <c r="T12" s="623"/>
      <c r="U12" s="623"/>
      <c r="V12"/>
      <c r="Z12" s="60"/>
      <c r="AA12" s="60"/>
      <c r="AB12" s="60"/>
    </row>
    <row r="13" spans="1:29" s="17" customFormat="1" ht="23.25" customHeight="1" x14ac:dyDescent="0.2">
      <c r="A13" s="606" t="s">
        <v>72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31"/>
      <c r="N13" s="31" t="s">
        <v>34</v>
      </c>
      <c r="O13" s="607"/>
      <c r="P13" s="60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06" t="s">
        <v>73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08" t="s">
        <v>74</v>
      </c>
      <c r="B15" s="608"/>
      <c r="C15" s="608"/>
      <c r="D15" s="608"/>
      <c r="E15" s="608"/>
      <c r="F15" s="608"/>
      <c r="G15" s="608"/>
      <c r="H15" s="608"/>
      <c r="I15" s="608"/>
      <c r="J15" s="608"/>
      <c r="K15" s="608"/>
      <c r="L15" s="608"/>
      <c r="M15"/>
      <c r="N15" s="609" t="s">
        <v>63</v>
      </c>
      <c r="O15" s="609"/>
      <c r="P15" s="609"/>
      <c r="Q15" s="609"/>
      <c r="R15" s="60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10"/>
      <c r="O16" s="610"/>
      <c r="P16" s="610"/>
      <c r="Q16" s="610"/>
      <c r="R16" s="61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94" t="s">
        <v>61</v>
      </c>
      <c r="B17" s="594" t="s">
        <v>51</v>
      </c>
      <c r="C17" s="612" t="s">
        <v>50</v>
      </c>
      <c r="D17" s="594" t="s">
        <v>52</v>
      </c>
      <c r="E17" s="594"/>
      <c r="F17" s="594" t="s">
        <v>24</v>
      </c>
      <c r="G17" s="594" t="s">
        <v>27</v>
      </c>
      <c r="H17" s="594" t="s">
        <v>25</v>
      </c>
      <c r="I17" s="594" t="s">
        <v>26</v>
      </c>
      <c r="J17" s="613" t="s">
        <v>16</v>
      </c>
      <c r="K17" s="613" t="s">
        <v>65</v>
      </c>
      <c r="L17" s="613" t="s">
        <v>2</v>
      </c>
      <c r="M17" s="594" t="s">
        <v>28</v>
      </c>
      <c r="N17" s="594" t="s">
        <v>17</v>
      </c>
      <c r="O17" s="594"/>
      <c r="P17" s="594"/>
      <c r="Q17" s="594"/>
      <c r="R17" s="594"/>
      <c r="S17" s="611" t="s">
        <v>58</v>
      </c>
      <c r="T17" s="594"/>
      <c r="U17" s="594" t="s">
        <v>6</v>
      </c>
      <c r="V17" s="594" t="s">
        <v>44</v>
      </c>
      <c r="W17" s="595" t="s">
        <v>56</v>
      </c>
      <c r="X17" s="594" t="s">
        <v>18</v>
      </c>
      <c r="Y17" s="597" t="s">
        <v>62</v>
      </c>
      <c r="Z17" s="597" t="s">
        <v>19</v>
      </c>
      <c r="AA17" s="598" t="s">
        <v>59</v>
      </c>
      <c r="AB17" s="599"/>
      <c r="AC17" s="600"/>
      <c r="AD17" s="604"/>
      <c r="BA17" s="605" t="s">
        <v>64</v>
      </c>
    </row>
    <row r="18" spans="1:53" ht="14.25" customHeight="1" x14ac:dyDescent="0.2">
      <c r="A18" s="594"/>
      <c r="B18" s="594"/>
      <c r="C18" s="612"/>
      <c r="D18" s="594"/>
      <c r="E18" s="594"/>
      <c r="F18" s="594" t="s">
        <v>20</v>
      </c>
      <c r="G18" s="594" t="s">
        <v>21</v>
      </c>
      <c r="H18" s="594" t="s">
        <v>22</v>
      </c>
      <c r="I18" s="594" t="s">
        <v>22</v>
      </c>
      <c r="J18" s="614"/>
      <c r="K18" s="614"/>
      <c r="L18" s="614"/>
      <c r="M18" s="594"/>
      <c r="N18" s="594"/>
      <c r="O18" s="594"/>
      <c r="P18" s="594"/>
      <c r="Q18" s="594"/>
      <c r="R18" s="594"/>
      <c r="S18" s="36" t="s">
        <v>47</v>
      </c>
      <c r="T18" s="36" t="s">
        <v>46</v>
      </c>
      <c r="U18" s="594"/>
      <c r="V18" s="594"/>
      <c r="W18" s="596"/>
      <c r="X18" s="594"/>
      <c r="Y18" s="597"/>
      <c r="Z18" s="597"/>
      <c r="AA18" s="601"/>
      <c r="AB18" s="602"/>
      <c r="AC18" s="603"/>
      <c r="AD18" s="604"/>
      <c r="BA18" s="605"/>
    </row>
    <row r="19" spans="1:53" ht="27.75" hidden="1" customHeight="1" x14ac:dyDescent="0.2">
      <c r="A19" s="353" t="s">
        <v>75</v>
      </c>
      <c r="B19" s="353"/>
      <c r="C19" s="353"/>
      <c r="D19" s="353"/>
      <c r="E19" s="353"/>
      <c r="F19" s="353"/>
      <c r="G19" s="353"/>
      <c r="H19" s="353"/>
      <c r="I19" s="353"/>
      <c r="J19" s="353"/>
      <c r="K19" s="353"/>
      <c r="L19" s="353"/>
      <c r="M19" s="353"/>
      <c r="N19" s="353"/>
      <c r="O19" s="353"/>
      <c r="P19" s="353"/>
      <c r="Q19" s="353"/>
      <c r="R19" s="353"/>
      <c r="S19" s="353"/>
      <c r="T19" s="353"/>
      <c r="U19" s="353"/>
      <c r="V19" s="353"/>
      <c r="W19" s="353"/>
      <c r="X19" s="353"/>
      <c r="Y19" s="55"/>
      <c r="Z19" s="55"/>
    </row>
    <row r="20" spans="1:53" ht="16.5" hidden="1" customHeight="1" x14ac:dyDescent="0.25">
      <c r="A20" s="341" t="s">
        <v>75</v>
      </c>
      <c r="B20" s="341"/>
      <c r="C20" s="341"/>
      <c r="D20" s="341"/>
      <c r="E20" s="341"/>
      <c r="F20" s="341"/>
      <c r="G20" s="341"/>
      <c r="H20" s="341"/>
      <c r="I20" s="341"/>
      <c r="J20" s="341"/>
      <c r="K20" s="341"/>
      <c r="L20" s="341"/>
      <c r="M20" s="341"/>
      <c r="N20" s="341"/>
      <c r="O20" s="341"/>
      <c r="P20" s="341"/>
      <c r="Q20" s="341"/>
      <c r="R20" s="341"/>
      <c r="S20" s="341"/>
      <c r="T20" s="341"/>
      <c r="U20" s="341"/>
      <c r="V20" s="341"/>
      <c r="W20" s="341"/>
      <c r="X20" s="341"/>
      <c r="Y20" s="66"/>
      <c r="Z20" s="66"/>
    </row>
    <row r="21" spans="1:53" ht="14.25" hidden="1" customHeight="1" x14ac:dyDescent="0.25">
      <c r="A21" s="342" t="s">
        <v>76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37">
        <v>4607091389258</v>
      </c>
      <c r="E22" s="33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9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9"/>
      <c r="P22" s="339"/>
      <c r="Q22" s="339"/>
      <c r="R22" s="340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31"/>
      <c r="B23" s="331"/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32"/>
      <c r="N23" s="328" t="s">
        <v>43</v>
      </c>
      <c r="O23" s="329"/>
      <c r="P23" s="329"/>
      <c r="Q23" s="329"/>
      <c r="R23" s="329"/>
      <c r="S23" s="329"/>
      <c r="T23" s="330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31"/>
      <c r="B24" s="331"/>
      <c r="C24" s="331"/>
      <c r="D24" s="331"/>
      <c r="E24" s="331"/>
      <c r="F24" s="331"/>
      <c r="G24" s="331"/>
      <c r="H24" s="331"/>
      <c r="I24" s="331"/>
      <c r="J24" s="331"/>
      <c r="K24" s="331"/>
      <c r="L24" s="331"/>
      <c r="M24" s="332"/>
      <c r="N24" s="328" t="s">
        <v>43</v>
      </c>
      <c r="O24" s="329"/>
      <c r="P24" s="329"/>
      <c r="Q24" s="329"/>
      <c r="R24" s="329"/>
      <c r="S24" s="329"/>
      <c r="T24" s="330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42" t="s">
        <v>81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37">
        <v>4607091383881</v>
      </c>
      <c r="E26" s="337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8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9"/>
      <c r="P26" s="339"/>
      <c r="Q26" s="339"/>
      <c r="R26" s="340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4301051172</v>
      </c>
      <c r="D27" s="337">
        <v>4607091388237</v>
      </c>
      <c r="E27" s="337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8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9"/>
      <c r="P27" s="339"/>
      <c r="Q27" s="339"/>
      <c r="R27" s="340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84</v>
      </c>
      <c r="B28" s="64" t="s">
        <v>86</v>
      </c>
      <c r="C28" s="37">
        <v>4301051552</v>
      </c>
      <c r="D28" s="337">
        <v>4607091388237</v>
      </c>
      <c r="E28" s="337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590" t="s">
        <v>87</v>
      </c>
      <c r="O28" s="339"/>
      <c r="P28" s="339"/>
      <c r="Q28" s="339"/>
      <c r="R28" s="340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4301051180</v>
      </c>
      <c r="D29" s="337">
        <v>4607091383935</v>
      </c>
      <c r="E29" s="33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39"/>
      <c r="P29" s="339"/>
      <c r="Q29" s="339"/>
      <c r="R29" s="340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4301051426</v>
      </c>
      <c r="D30" s="337">
        <v>4680115881853</v>
      </c>
      <c r="E30" s="33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5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39"/>
      <c r="P30" s="339"/>
      <c r="Q30" s="339"/>
      <c r="R30" s="340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92</v>
      </c>
      <c r="B31" s="64" t="s">
        <v>93</v>
      </c>
      <c r="C31" s="37">
        <v>4301051178</v>
      </c>
      <c r="D31" s="337">
        <v>4607091383911</v>
      </c>
      <c r="E31" s="337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5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39"/>
      <c r="P31" s="339"/>
      <c r="Q31" s="339"/>
      <c r="R31" s="340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hidden="1" customHeight="1" x14ac:dyDescent="0.25">
      <c r="A32" s="64" t="s">
        <v>94</v>
      </c>
      <c r="B32" s="64" t="s">
        <v>95</v>
      </c>
      <c r="C32" s="37">
        <v>4301051174</v>
      </c>
      <c r="D32" s="337">
        <v>4607091388244</v>
      </c>
      <c r="E32" s="337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35</v>
      </c>
      <c r="N32" s="5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39"/>
      <c r="P32" s="339"/>
      <c r="Q32" s="339"/>
      <c r="R32" s="340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idden="1" x14ac:dyDescent="0.2">
      <c r="A33" s="331"/>
      <c r="B33" s="331"/>
      <c r="C33" s="331"/>
      <c r="D33" s="331"/>
      <c r="E33" s="331"/>
      <c r="F33" s="331"/>
      <c r="G33" s="331"/>
      <c r="H33" s="331"/>
      <c r="I33" s="331"/>
      <c r="J33" s="331"/>
      <c r="K33" s="331"/>
      <c r="L33" s="331"/>
      <c r="M33" s="332"/>
      <c r="N33" s="328" t="s">
        <v>43</v>
      </c>
      <c r="O33" s="329"/>
      <c r="P33" s="329"/>
      <c r="Q33" s="329"/>
      <c r="R33" s="329"/>
      <c r="S33" s="329"/>
      <c r="T33" s="330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hidden="1" x14ac:dyDescent="0.2">
      <c r="A34" s="331"/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2"/>
      <c r="N34" s="328" t="s">
        <v>43</v>
      </c>
      <c r="O34" s="329"/>
      <c r="P34" s="329"/>
      <c r="Q34" s="329"/>
      <c r="R34" s="329"/>
      <c r="S34" s="329"/>
      <c r="T34" s="330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hidden="1" customHeight="1" x14ac:dyDescent="0.25">
      <c r="A35" s="342" t="s">
        <v>96</v>
      </c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  <c r="P35" s="342"/>
      <c r="Q35" s="342"/>
      <c r="R35" s="342"/>
      <c r="S35" s="342"/>
      <c r="T35" s="342"/>
      <c r="U35" s="342"/>
      <c r="V35" s="342"/>
      <c r="W35" s="342"/>
      <c r="X35" s="342"/>
      <c r="Y35" s="67"/>
      <c r="Z35" s="67"/>
    </row>
    <row r="36" spans="1:53" ht="27" hidden="1" customHeight="1" x14ac:dyDescent="0.25">
      <c r="A36" s="64" t="s">
        <v>97</v>
      </c>
      <c r="B36" s="64" t="s">
        <v>98</v>
      </c>
      <c r="C36" s="37">
        <v>4301032013</v>
      </c>
      <c r="D36" s="337">
        <v>4607091388503</v>
      </c>
      <c r="E36" s="337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5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39"/>
      <c r="P36" s="339"/>
      <c r="Q36" s="339"/>
      <c r="R36" s="340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hidden="1" x14ac:dyDescent="0.2">
      <c r="A37" s="331"/>
      <c r="B37" s="331"/>
      <c r="C37" s="331"/>
      <c r="D37" s="331"/>
      <c r="E37" s="331"/>
      <c r="F37" s="331"/>
      <c r="G37" s="331"/>
      <c r="H37" s="331"/>
      <c r="I37" s="331"/>
      <c r="J37" s="331"/>
      <c r="K37" s="331"/>
      <c r="L37" s="331"/>
      <c r="M37" s="332"/>
      <c r="N37" s="328" t="s">
        <v>43</v>
      </c>
      <c r="O37" s="329"/>
      <c r="P37" s="329"/>
      <c r="Q37" s="329"/>
      <c r="R37" s="329"/>
      <c r="S37" s="329"/>
      <c r="T37" s="330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hidden="1" x14ac:dyDescent="0.2">
      <c r="A38" s="331"/>
      <c r="B38" s="331"/>
      <c r="C38" s="331"/>
      <c r="D38" s="331"/>
      <c r="E38" s="331"/>
      <c r="F38" s="331"/>
      <c r="G38" s="331"/>
      <c r="H38" s="331"/>
      <c r="I38" s="331"/>
      <c r="J38" s="331"/>
      <c r="K38" s="331"/>
      <c r="L38" s="331"/>
      <c r="M38" s="332"/>
      <c r="N38" s="328" t="s">
        <v>43</v>
      </c>
      <c r="O38" s="329"/>
      <c r="P38" s="329"/>
      <c r="Q38" s="329"/>
      <c r="R38" s="329"/>
      <c r="S38" s="329"/>
      <c r="T38" s="330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hidden="1" customHeight="1" x14ac:dyDescent="0.25">
      <c r="A39" s="342" t="s">
        <v>101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67"/>
      <c r="Z39" s="67"/>
    </row>
    <row r="40" spans="1:53" ht="80.25" hidden="1" customHeight="1" x14ac:dyDescent="0.25">
      <c r="A40" s="64" t="s">
        <v>102</v>
      </c>
      <c r="B40" s="64" t="s">
        <v>103</v>
      </c>
      <c r="C40" s="37">
        <v>4301160001</v>
      </c>
      <c r="D40" s="337">
        <v>4607091388282</v>
      </c>
      <c r="E40" s="337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5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39"/>
      <c r="P40" s="339"/>
      <c r="Q40" s="339"/>
      <c r="R40" s="340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hidden="1" x14ac:dyDescent="0.2">
      <c r="A41" s="331"/>
      <c r="B41" s="331"/>
      <c r="C41" s="331"/>
      <c r="D41" s="331"/>
      <c r="E41" s="331"/>
      <c r="F41" s="331"/>
      <c r="G41" s="331"/>
      <c r="H41" s="331"/>
      <c r="I41" s="331"/>
      <c r="J41" s="331"/>
      <c r="K41" s="331"/>
      <c r="L41" s="331"/>
      <c r="M41" s="332"/>
      <c r="N41" s="328" t="s">
        <v>43</v>
      </c>
      <c r="O41" s="329"/>
      <c r="P41" s="329"/>
      <c r="Q41" s="329"/>
      <c r="R41" s="329"/>
      <c r="S41" s="329"/>
      <c r="T41" s="330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hidden="1" x14ac:dyDescent="0.2">
      <c r="A42" s="331"/>
      <c r="B42" s="331"/>
      <c r="C42" s="331"/>
      <c r="D42" s="331"/>
      <c r="E42" s="331"/>
      <c r="F42" s="331"/>
      <c r="G42" s="331"/>
      <c r="H42" s="331"/>
      <c r="I42" s="331"/>
      <c r="J42" s="331"/>
      <c r="K42" s="331"/>
      <c r="L42" s="331"/>
      <c r="M42" s="332"/>
      <c r="N42" s="328" t="s">
        <v>43</v>
      </c>
      <c r="O42" s="329"/>
      <c r="P42" s="329"/>
      <c r="Q42" s="329"/>
      <c r="R42" s="329"/>
      <c r="S42" s="329"/>
      <c r="T42" s="330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hidden="1" customHeight="1" x14ac:dyDescent="0.25">
      <c r="A43" s="342" t="s">
        <v>105</v>
      </c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  <c r="P43" s="342"/>
      <c r="Q43" s="342"/>
      <c r="R43" s="342"/>
      <c r="S43" s="342"/>
      <c r="T43" s="342"/>
      <c r="U43" s="342"/>
      <c r="V43" s="342"/>
      <c r="W43" s="342"/>
      <c r="X43" s="342"/>
      <c r="Y43" s="67"/>
      <c r="Z43" s="67"/>
    </row>
    <row r="44" spans="1:53" ht="27" hidden="1" customHeight="1" x14ac:dyDescent="0.25">
      <c r="A44" s="64" t="s">
        <v>106</v>
      </c>
      <c r="B44" s="64" t="s">
        <v>107</v>
      </c>
      <c r="C44" s="37">
        <v>4301170002</v>
      </c>
      <c r="D44" s="337">
        <v>4607091389111</v>
      </c>
      <c r="E44" s="337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5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39"/>
      <c r="P44" s="339"/>
      <c r="Q44" s="339"/>
      <c r="R44" s="340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hidden="1" x14ac:dyDescent="0.2">
      <c r="A45" s="331"/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2"/>
      <c r="N45" s="328" t="s">
        <v>43</v>
      </c>
      <c r="O45" s="329"/>
      <c r="P45" s="329"/>
      <c r="Q45" s="329"/>
      <c r="R45" s="329"/>
      <c r="S45" s="329"/>
      <c r="T45" s="330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hidden="1" x14ac:dyDescent="0.2">
      <c r="A46" s="331"/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2"/>
      <c r="N46" s="328" t="s">
        <v>43</v>
      </c>
      <c r="O46" s="329"/>
      <c r="P46" s="329"/>
      <c r="Q46" s="329"/>
      <c r="R46" s="329"/>
      <c r="S46" s="329"/>
      <c r="T46" s="330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hidden="1" customHeight="1" x14ac:dyDescent="0.2">
      <c r="A47" s="353" t="s">
        <v>108</v>
      </c>
      <c r="B47" s="353"/>
      <c r="C47" s="353"/>
      <c r="D47" s="353"/>
      <c r="E47" s="353"/>
      <c r="F47" s="353"/>
      <c r="G47" s="353"/>
      <c r="H47" s="353"/>
      <c r="I47" s="353"/>
      <c r="J47" s="353"/>
      <c r="K47" s="353"/>
      <c r="L47" s="353"/>
      <c r="M47" s="353"/>
      <c r="N47" s="353"/>
      <c r="O47" s="353"/>
      <c r="P47" s="353"/>
      <c r="Q47" s="353"/>
      <c r="R47" s="353"/>
      <c r="S47" s="353"/>
      <c r="T47" s="353"/>
      <c r="U47" s="353"/>
      <c r="V47" s="353"/>
      <c r="W47" s="353"/>
      <c r="X47" s="353"/>
      <c r="Y47" s="55"/>
      <c r="Z47" s="55"/>
    </row>
    <row r="48" spans="1:53" ht="16.5" hidden="1" customHeight="1" x14ac:dyDescent="0.25">
      <c r="A48" s="341" t="s">
        <v>109</v>
      </c>
      <c r="B48" s="341"/>
      <c r="C48" s="341"/>
      <c r="D48" s="341"/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41"/>
      <c r="P48" s="341"/>
      <c r="Q48" s="341"/>
      <c r="R48" s="341"/>
      <c r="S48" s="341"/>
      <c r="T48" s="341"/>
      <c r="U48" s="341"/>
      <c r="V48" s="341"/>
      <c r="W48" s="341"/>
      <c r="X48" s="341"/>
      <c r="Y48" s="66"/>
      <c r="Z48" s="66"/>
    </row>
    <row r="49" spans="1:53" ht="14.25" hidden="1" customHeight="1" x14ac:dyDescent="0.25">
      <c r="A49" s="342" t="s">
        <v>110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67"/>
      <c r="Z49" s="67"/>
    </row>
    <row r="50" spans="1:53" ht="27" hidden="1" customHeight="1" x14ac:dyDescent="0.25">
      <c r="A50" s="64" t="s">
        <v>111</v>
      </c>
      <c r="B50" s="64" t="s">
        <v>112</v>
      </c>
      <c r="C50" s="37">
        <v>4301020234</v>
      </c>
      <c r="D50" s="337">
        <v>4680115881440</v>
      </c>
      <c r="E50" s="337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5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39"/>
      <c r="P50" s="339"/>
      <c r="Q50" s="339"/>
      <c r="R50" s="340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hidden="1" customHeight="1" x14ac:dyDescent="0.25">
      <c r="A51" s="64" t="s">
        <v>115</v>
      </c>
      <c r="B51" s="64" t="s">
        <v>116</v>
      </c>
      <c r="C51" s="37">
        <v>4301020232</v>
      </c>
      <c r="D51" s="337">
        <v>4680115881433</v>
      </c>
      <c r="E51" s="337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5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39"/>
      <c r="P51" s="339"/>
      <c r="Q51" s="339"/>
      <c r="R51" s="340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idden="1" x14ac:dyDescent="0.2">
      <c r="A52" s="331"/>
      <c r="B52" s="331"/>
      <c r="C52" s="331"/>
      <c r="D52" s="331"/>
      <c r="E52" s="331"/>
      <c r="F52" s="331"/>
      <c r="G52" s="331"/>
      <c r="H52" s="331"/>
      <c r="I52" s="331"/>
      <c r="J52" s="331"/>
      <c r="K52" s="331"/>
      <c r="L52" s="331"/>
      <c r="M52" s="332"/>
      <c r="N52" s="328" t="s">
        <v>43</v>
      </c>
      <c r="O52" s="329"/>
      <c r="P52" s="329"/>
      <c r="Q52" s="329"/>
      <c r="R52" s="329"/>
      <c r="S52" s="329"/>
      <c r="T52" s="330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hidden="1" x14ac:dyDescent="0.2">
      <c r="A53" s="331"/>
      <c r="B53" s="331"/>
      <c r="C53" s="331"/>
      <c r="D53" s="331"/>
      <c r="E53" s="331"/>
      <c r="F53" s="331"/>
      <c r="G53" s="331"/>
      <c r="H53" s="331"/>
      <c r="I53" s="331"/>
      <c r="J53" s="331"/>
      <c r="K53" s="331"/>
      <c r="L53" s="331"/>
      <c r="M53" s="332"/>
      <c r="N53" s="328" t="s">
        <v>43</v>
      </c>
      <c r="O53" s="329"/>
      <c r="P53" s="329"/>
      <c r="Q53" s="329"/>
      <c r="R53" s="329"/>
      <c r="S53" s="329"/>
      <c r="T53" s="330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hidden="1" customHeight="1" x14ac:dyDescent="0.25">
      <c r="A54" s="341" t="s">
        <v>117</v>
      </c>
      <c r="B54" s="341"/>
      <c r="C54" s="341"/>
      <c r="D54" s="341"/>
      <c r="E54" s="341"/>
      <c r="F54" s="341"/>
      <c r="G54" s="341"/>
      <c r="H54" s="341"/>
      <c r="I54" s="341"/>
      <c r="J54" s="341"/>
      <c r="K54" s="341"/>
      <c r="L54" s="341"/>
      <c r="M54" s="341"/>
      <c r="N54" s="341"/>
      <c r="O54" s="341"/>
      <c r="P54" s="341"/>
      <c r="Q54" s="341"/>
      <c r="R54" s="341"/>
      <c r="S54" s="341"/>
      <c r="T54" s="341"/>
      <c r="U54" s="341"/>
      <c r="V54" s="341"/>
      <c r="W54" s="341"/>
      <c r="X54" s="341"/>
      <c r="Y54" s="66"/>
      <c r="Z54" s="66"/>
    </row>
    <row r="55" spans="1:53" ht="14.25" hidden="1" customHeight="1" x14ac:dyDescent="0.25">
      <c r="A55" s="342" t="s">
        <v>118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67"/>
      <c r="Z55" s="67"/>
    </row>
    <row r="56" spans="1:53" ht="27" hidden="1" customHeight="1" x14ac:dyDescent="0.25">
      <c r="A56" s="64" t="s">
        <v>119</v>
      </c>
      <c r="B56" s="64" t="s">
        <v>120</v>
      </c>
      <c r="C56" s="37">
        <v>4301011481</v>
      </c>
      <c r="D56" s="337">
        <v>4680115881426</v>
      </c>
      <c r="E56" s="337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114</v>
      </c>
      <c r="L56" s="39" t="s">
        <v>122</v>
      </c>
      <c r="M56" s="38">
        <v>55</v>
      </c>
      <c r="N56" s="577" t="s">
        <v>121</v>
      </c>
      <c r="O56" s="339"/>
      <c r="P56" s="339"/>
      <c r="Q56" s="339"/>
      <c r="R56" s="340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119</v>
      </c>
      <c r="B57" s="64" t="s">
        <v>123</v>
      </c>
      <c r="C57" s="37">
        <v>4301011452</v>
      </c>
      <c r="D57" s="337">
        <v>4680115881426</v>
      </c>
      <c r="E57" s="337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114</v>
      </c>
      <c r="L57" s="39" t="s">
        <v>113</v>
      </c>
      <c r="M57" s="38">
        <v>50</v>
      </c>
      <c r="N57" s="5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39"/>
      <c r="P57" s="339"/>
      <c r="Q57" s="339"/>
      <c r="R57" s="340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124</v>
      </c>
      <c r="B58" s="64" t="s">
        <v>125</v>
      </c>
      <c r="C58" s="37">
        <v>4301011437</v>
      </c>
      <c r="D58" s="337">
        <v>4680115881419</v>
      </c>
      <c r="E58" s="337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5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39"/>
      <c r="P58" s="339"/>
      <c r="Q58" s="339"/>
      <c r="R58" s="340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hidden="1" customHeight="1" x14ac:dyDescent="0.25">
      <c r="A59" s="64" t="s">
        <v>126</v>
      </c>
      <c r="B59" s="64" t="s">
        <v>127</v>
      </c>
      <c r="C59" s="37">
        <v>4301011458</v>
      </c>
      <c r="D59" s="337">
        <v>4680115881525</v>
      </c>
      <c r="E59" s="337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580" t="s">
        <v>128</v>
      </c>
      <c r="O59" s="339"/>
      <c r="P59" s="339"/>
      <c r="Q59" s="339"/>
      <c r="R59" s="340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idden="1" x14ac:dyDescent="0.2">
      <c r="A60" s="331"/>
      <c r="B60" s="331"/>
      <c r="C60" s="331"/>
      <c r="D60" s="331"/>
      <c r="E60" s="331"/>
      <c r="F60" s="331"/>
      <c r="G60" s="331"/>
      <c r="H60" s="331"/>
      <c r="I60" s="331"/>
      <c r="J60" s="331"/>
      <c r="K60" s="331"/>
      <c r="L60" s="331"/>
      <c r="M60" s="332"/>
      <c r="N60" s="328" t="s">
        <v>43</v>
      </c>
      <c r="O60" s="329"/>
      <c r="P60" s="329"/>
      <c r="Q60" s="329"/>
      <c r="R60" s="329"/>
      <c r="S60" s="329"/>
      <c r="T60" s="330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hidden="1" x14ac:dyDescent="0.2">
      <c r="A61" s="331"/>
      <c r="B61" s="331"/>
      <c r="C61" s="331"/>
      <c r="D61" s="331"/>
      <c r="E61" s="331"/>
      <c r="F61" s="331"/>
      <c r="G61" s="331"/>
      <c r="H61" s="331"/>
      <c r="I61" s="331"/>
      <c r="J61" s="331"/>
      <c r="K61" s="331"/>
      <c r="L61" s="331"/>
      <c r="M61" s="332"/>
      <c r="N61" s="328" t="s">
        <v>43</v>
      </c>
      <c r="O61" s="329"/>
      <c r="P61" s="329"/>
      <c r="Q61" s="329"/>
      <c r="R61" s="329"/>
      <c r="S61" s="329"/>
      <c r="T61" s="330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hidden="1" customHeight="1" x14ac:dyDescent="0.25">
      <c r="A62" s="341" t="s">
        <v>108</v>
      </c>
      <c r="B62" s="341"/>
      <c r="C62" s="341"/>
      <c r="D62" s="341"/>
      <c r="E62" s="341"/>
      <c r="F62" s="341"/>
      <c r="G62" s="341"/>
      <c r="H62" s="341"/>
      <c r="I62" s="341"/>
      <c r="J62" s="341"/>
      <c r="K62" s="341"/>
      <c r="L62" s="341"/>
      <c r="M62" s="341"/>
      <c r="N62" s="341"/>
      <c r="O62" s="341"/>
      <c r="P62" s="341"/>
      <c r="Q62" s="341"/>
      <c r="R62" s="341"/>
      <c r="S62" s="341"/>
      <c r="T62" s="341"/>
      <c r="U62" s="341"/>
      <c r="V62" s="341"/>
      <c r="W62" s="341"/>
      <c r="X62" s="341"/>
      <c r="Y62" s="66"/>
      <c r="Z62" s="66"/>
    </row>
    <row r="63" spans="1:53" ht="14.25" hidden="1" customHeight="1" x14ac:dyDescent="0.25">
      <c r="A63" s="342" t="s">
        <v>118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67"/>
      <c r="Z63" s="67"/>
    </row>
    <row r="64" spans="1:53" ht="27" hidden="1" customHeight="1" x14ac:dyDescent="0.25">
      <c r="A64" s="64" t="s">
        <v>129</v>
      </c>
      <c r="B64" s="64" t="s">
        <v>130</v>
      </c>
      <c r="C64" s="37">
        <v>4301011623</v>
      </c>
      <c r="D64" s="337">
        <v>4607091382945</v>
      </c>
      <c r="E64" s="337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573" t="s">
        <v>131</v>
      </c>
      <c r="O64" s="339"/>
      <c r="P64" s="339"/>
      <c r="Q64" s="339"/>
      <c r="R64" s="340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0" si="2">IFERROR(IF(V64="",0,CEILING((V64/$H64),1)*$H64),"")</f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132</v>
      </c>
      <c r="B65" s="64" t="s">
        <v>133</v>
      </c>
      <c r="C65" s="37">
        <v>4301011540</v>
      </c>
      <c r="D65" s="337">
        <v>4607091385670</v>
      </c>
      <c r="E65" s="337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135</v>
      </c>
      <c r="M65" s="38">
        <v>50</v>
      </c>
      <c r="N65" s="574" t="s">
        <v>134</v>
      </c>
      <c r="O65" s="339"/>
      <c r="P65" s="339"/>
      <c r="Q65" s="339"/>
      <c r="R65" s="340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132</v>
      </c>
      <c r="B66" s="64" t="s">
        <v>136</v>
      </c>
      <c r="C66" s="37">
        <v>4301011380</v>
      </c>
      <c r="D66" s="337">
        <v>4607091385670</v>
      </c>
      <c r="E66" s="337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57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9"/>
      <c r="P66" s="339"/>
      <c r="Q66" s="339"/>
      <c r="R66" s="340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137</v>
      </c>
      <c r="B67" s="64" t="s">
        <v>138</v>
      </c>
      <c r="C67" s="37">
        <v>4301011468</v>
      </c>
      <c r="D67" s="337">
        <v>4680115881327</v>
      </c>
      <c r="E67" s="337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114</v>
      </c>
      <c r="L67" s="39" t="s">
        <v>139</v>
      </c>
      <c r="M67" s="38">
        <v>50</v>
      </c>
      <c r="N67" s="57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39"/>
      <c r="P67" s="339"/>
      <c r="Q67" s="339"/>
      <c r="R67" s="340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hidden="1" customHeight="1" x14ac:dyDescent="0.25">
      <c r="A68" s="64" t="s">
        <v>140</v>
      </c>
      <c r="B68" s="64" t="s">
        <v>141</v>
      </c>
      <c r="C68" s="37">
        <v>4301011703</v>
      </c>
      <c r="D68" s="337">
        <v>4680115882133</v>
      </c>
      <c r="E68" s="337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114</v>
      </c>
      <c r="L68" s="39" t="s">
        <v>113</v>
      </c>
      <c r="M68" s="38">
        <v>50</v>
      </c>
      <c r="N68" s="568" t="s">
        <v>142</v>
      </c>
      <c r="O68" s="339"/>
      <c r="P68" s="339"/>
      <c r="Q68" s="339"/>
      <c r="R68" s="340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IFERROR(IF(W68=0,"",ROUNDUP(W68/H68,0)*0.02175),"")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hidden="1" customHeight="1" x14ac:dyDescent="0.25">
      <c r="A69" s="64" t="s">
        <v>143</v>
      </c>
      <c r="B69" s="64" t="s">
        <v>144</v>
      </c>
      <c r="C69" s="37">
        <v>4301011192</v>
      </c>
      <c r="D69" s="337">
        <v>4607091382952</v>
      </c>
      <c r="E69" s="337"/>
      <c r="F69" s="63">
        <v>0.5</v>
      </c>
      <c r="G69" s="38">
        <v>6</v>
      </c>
      <c r="H69" s="63">
        <v>3</v>
      </c>
      <c r="I69" s="63">
        <v>3.2</v>
      </c>
      <c r="J69" s="38">
        <v>156</v>
      </c>
      <c r="K69" s="38" t="s">
        <v>80</v>
      </c>
      <c r="L69" s="39" t="s">
        <v>113</v>
      </c>
      <c r="M69" s="38">
        <v>50</v>
      </c>
      <c r="N69" s="56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39"/>
      <c r="P69" s="339"/>
      <c r="Q69" s="339"/>
      <c r="R69" s="340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IFERROR(IF(W69=0,"",ROUNDUP(W69/H69,0)*0.00753),"")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hidden="1" customHeight="1" x14ac:dyDescent="0.25">
      <c r="A70" s="64" t="s">
        <v>145</v>
      </c>
      <c r="B70" s="64" t="s">
        <v>146</v>
      </c>
      <c r="C70" s="37">
        <v>4301011565</v>
      </c>
      <c r="D70" s="337">
        <v>4680115882539</v>
      </c>
      <c r="E70" s="337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80</v>
      </c>
      <c r="L70" s="39" t="s">
        <v>135</v>
      </c>
      <c r="M70" s="38">
        <v>50</v>
      </c>
      <c r="N70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39"/>
      <c r="P70" s="339"/>
      <c r="Q70" s="339"/>
      <c r="R70" s="340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ref="X70:X76" si="3">IFERROR(IF(W70=0,"",ROUNDUP(W70/H70,0)*0.00937),"")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147</v>
      </c>
      <c r="B71" s="64" t="s">
        <v>148</v>
      </c>
      <c r="C71" s="37">
        <v>4301011382</v>
      </c>
      <c r="D71" s="337">
        <v>4607091385687</v>
      </c>
      <c r="E71" s="337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135</v>
      </c>
      <c r="M71" s="38">
        <v>50</v>
      </c>
      <c r="N71" s="5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9"/>
      <c r="P71" s="339"/>
      <c r="Q71" s="339"/>
      <c r="R71" s="340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149</v>
      </c>
      <c r="B72" s="64" t="s">
        <v>150</v>
      </c>
      <c r="C72" s="37">
        <v>4301011344</v>
      </c>
      <c r="D72" s="337">
        <v>4607091384604</v>
      </c>
      <c r="E72" s="337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113</v>
      </c>
      <c r="M72" s="38">
        <v>50</v>
      </c>
      <c r="N72" s="57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39"/>
      <c r="P72" s="339"/>
      <c r="Q72" s="339"/>
      <c r="R72" s="340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151</v>
      </c>
      <c r="B73" s="64" t="s">
        <v>152</v>
      </c>
      <c r="C73" s="37">
        <v>4301011386</v>
      </c>
      <c r="D73" s="337">
        <v>4680115880283</v>
      </c>
      <c r="E73" s="337"/>
      <c r="F73" s="63">
        <v>0.6</v>
      </c>
      <c r="G73" s="38">
        <v>8</v>
      </c>
      <c r="H73" s="63">
        <v>4.8</v>
      </c>
      <c r="I73" s="63">
        <v>5.04</v>
      </c>
      <c r="J73" s="38">
        <v>120</v>
      </c>
      <c r="K73" s="38" t="s">
        <v>80</v>
      </c>
      <c r="L73" s="39" t="s">
        <v>113</v>
      </c>
      <c r="M73" s="38">
        <v>45</v>
      </c>
      <c r="N73" s="56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39"/>
      <c r="P73" s="339"/>
      <c r="Q73" s="339"/>
      <c r="R73" s="340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16.5" hidden="1" customHeight="1" x14ac:dyDescent="0.25">
      <c r="A74" s="64" t="s">
        <v>153</v>
      </c>
      <c r="B74" s="64" t="s">
        <v>154</v>
      </c>
      <c r="C74" s="37">
        <v>4301011476</v>
      </c>
      <c r="D74" s="337">
        <v>4680115881518</v>
      </c>
      <c r="E74" s="337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135</v>
      </c>
      <c r="M74" s="38">
        <v>50</v>
      </c>
      <c r="N74" s="56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9"/>
      <c r="P74" s="339"/>
      <c r="Q74" s="339"/>
      <c r="R74" s="340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155</v>
      </c>
      <c r="B75" s="64" t="s">
        <v>156</v>
      </c>
      <c r="C75" s="37">
        <v>4301011443</v>
      </c>
      <c r="D75" s="337">
        <v>4680115881303</v>
      </c>
      <c r="E75" s="337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80</v>
      </c>
      <c r="L75" s="39" t="s">
        <v>139</v>
      </c>
      <c r="M75" s="38">
        <v>50</v>
      </c>
      <c r="N75" s="5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9"/>
      <c r="P75" s="339"/>
      <c r="Q75" s="339"/>
      <c r="R75" s="340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157</v>
      </c>
      <c r="B76" s="64" t="s">
        <v>158</v>
      </c>
      <c r="C76" s="37">
        <v>4301011432</v>
      </c>
      <c r="D76" s="337">
        <v>4680115882720</v>
      </c>
      <c r="E76" s="337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113</v>
      </c>
      <c r="M76" s="38">
        <v>90</v>
      </c>
      <c r="N76" s="566" t="s">
        <v>159</v>
      </c>
      <c r="O76" s="339"/>
      <c r="P76" s="339"/>
      <c r="Q76" s="339"/>
      <c r="R76" s="340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3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160</v>
      </c>
      <c r="B77" s="64" t="s">
        <v>161</v>
      </c>
      <c r="C77" s="37">
        <v>4301011352</v>
      </c>
      <c r="D77" s="337">
        <v>4607091388466</v>
      </c>
      <c r="E77" s="337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80</v>
      </c>
      <c r="L77" s="39" t="s">
        <v>135</v>
      </c>
      <c r="M77" s="38">
        <v>45</v>
      </c>
      <c r="N77" s="56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39"/>
      <c r="P77" s="339"/>
      <c r="Q77" s="339"/>
      <c r="R77" s="340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162</v>
      </c>
      <c r="B78" s="64" t="s">
        <v>163</v>
      </c>
      <c r="C78" s="37">
        <v>4301011417</v>
      </c>
      <c r="D78" s="337">
        <v>4680115880269</v>
      </c>
      <c r="E78" s="337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80</v>
      </c>
      <c r="L78" s="39" t="s">
        <v>135</v>
      </c>
      <c r="M78" s="38">
        <v>50</v>
      </c>
      <c r="N78" s="5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39"/>
      <c r="P78" s="339"/>
      <c r="Q78" s="339"/>
      <c r="R78" s="340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hidden="1" customHeight="1" x14ac:dyDescent="0.25">
      <c r="A79" s="64" t="s">
        <v>164</v>
      </c>
      <c r="B79" s="64" t="s">
        <v>165</v>
      </c>
      <c r="C79" s="37">
        <v>4301011415</v>
      </c>
      <c r="D79" s="337">
        <v>4680115880429</v>
      </c>
      <c r="E79" s="337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135</v>
      </c>
      <c r="M79" s="38">
        <v>50</v>
      </c>
      <c r="N79" s="5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39"/>
      <c r="P79" s="339"/>
      <c r="Q79" s="339"/>
      <c r="R79" s="340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hidden="1" customHeight="1" x14ac:dyDescent="0.25">
      <c r="A80" s="64" t="s">
        <v>166</v>
      </c>
      <c r="B80" s="64" t="s">
        <v>167</v>
      </c>
      <c r="C80" s="37">
        <v>4301011462</v>
      </c>
      <c r="D80" s="337">
        <v>4680115881457</v>
      </c>
      <c r="E80" s="337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135</v>
      </c>
      <c r="M80" s="38">
        <v>50</v>
      </c>
      <c r="N80" s="5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39"/>
      <c r="P80" s="339"/>
      <c r="Q80" s="339"/>
      <c r="R80" s="340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idden="1" x14ac:dyDescent="0.2">
      <c r="A81" s="331"/>
      <c r="B81" s="331"/>
      <c r="C81" s="331"/>
      <c r="D81" s="331"/>
      <c r="E81" s="331"/>
      <c r="F81" s="331"/>
      <c r="G81" s="331"/>
      <c r="H81" s="331"/>
      <c r="I81" s="331"/>
      <c r="J81" s="331"/>
      <c r="K81" s="331"/>
      <c r="L81" s="331"/>
      <c r="M81" s="332"/>
      <c r="N81" s="328" t="s">
        <v>43</v>
      </c>
      <c r="O81" s="329"/>
      <c r="P81" s="329"/>
      <c r="Q81" s="329"/>
      <c r="R81" s="329"/>
      <c r="S81" s="329"/>
      <c r="T81" s="330"/>
      <c r="U81" s="43" t="s">
        <v>42</v>
      </c>
      <c r="V81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hidden="1" x14ac:dyDescent="0.2">
      <c r="A82" s="331"/>
      <c r="B82" s="331"/>
      <c r="C82" s="331"/>
      <c r="D82" s="331"/>
      <c r="E82" s="331"/>
      <c r="F82" s="331"/>
      <c r="G82" s="331"/>
      <c r="H82" s="331"/>
      <c r="I82" s="331"/>
      <c r="J82" s="331"/>
      <c r="K82" s="331"/>
      <c r="L82" s="331"/>
      <c r="M82" s="332"/>
      <c r="N82" s="328" t="s">
        <v>43</v>
      </c>
      <c r="O82" s="329"/>
      <c r="P82" s="329"/>
      <c r="Q82" s="329"/>
      <c r="R82" s="329"/>
      <c r="S82" s="329"/>
      <c r="T82" s="330"/>
      <c r="U82" s="43" t="s">
        <v>0</v>
      </c>
      <c r="V82" s="44">
        <f>IFERROR(SUM(V64:V80),"0")</f>
        <v>0</v>
      </c>
      <c r="W82" s="44">
        <f>IFERROR(SUM(W64:W80),"0")</f>
        <v>0</v>
      </c>
      <c r="X82" s="43"/>
      <c r="Y82" s="68"/>
      <c r="Z82" s="68"/>
    </row>
    <row r="83" spans="1:53" ht="14.25" hidden="1" customHeight="1" x14ac:dyDescent="0.25">
      <c r="A83" s="342" t="s">
        <v>110</v>
      </c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  <c r="U83" s="342"/>
      <c r="V83" s="342"/>
      <c r="W83" s="342"/>
      <c r="X83" s="342"/>
      <c r="Y83" s="67"/>
      <c r="Z83" s="67"/>
    </row>
    <row r="84" spans="1:53" ht="27" hidden="1" customHeight="1" x14ac:dyDescent="0.25">
      <c r="A84" s="64" t="s">
        <v>168</v>
      </c>
      <c r="B84" s="64" t="s">
        <v>169</v>
      </c>
      <c r="C84" s="37">
        <v>4301020189</v>
      </c>
      <c r="D84" s="337">
        <v>4607091384789</v>
      </c>
      <c r="E84" s="337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114</v>
      </c>
      <c r="L84" s="39" t="s">
        <v>113</v>
      </c>
      <c r="M84" s="38">
        <v>45</v>
      </c>
      <c r="N84" s="556" t="s">
        <v>170</v>
      </c>
      <c r="O84" s="339"/>
      <c r="P84" s="339"/>
      <c r="Q84" s="339"/>
      <c r="R84" s="340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hidden="1" customHeight="1" x14ac:dyDescent="0.25">
      <c r="A85" s="64" t="s">
        <v>171</v>
      </c>
      <c r="B85" s="64" t="s">
        <v>172</v>
      </c>
      <c r="C85" s="37">
        <v>4301020235</v>
      </c>
      <c r="D85" s="337">
        <v>4680115881488</v>
      </c>
      <c r="E85" s="337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114</v>
      </c>
      <c r="L85" s="39" t="s">
        <v>113</v>
      </c>
      <c r="M85" s="38">
        <v>50</v>
      </c>
      <c r="N85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9"/>
      <c r="P85" s="339"/>
      <c r="Q85" s="339"/>
      <c r="R85" s="340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hidden="1" customHeight="1" x14ac:dyDescent="0.25">
      <c r="A86" s="64" t="s">
        <v>173</v>
      </c>
      <c r="B86" s="64" t="s">
        <v>174</v>
      </c>
      <c r="C86" s="37">
        <v>4301020183</v>
      </c>
      <c r="D86" s="337">
        <v>4607091384765</v>
      </c>
      <c r="E86" s="337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113</v>
      </c>
      <c r="M86" s="38">
        <v>45</v>
      </c>
      <c r="N86" s="558" t="s">
        <v>175</v>
      </c>
      <c r="O86" s="339"/>
      <c r="P86" s="339"/>
      <c r="Q86" s="339"/>
      <c r="R86" s="340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hidden="1" customHeight="1" x14ac:dyDescent="0.25">
      <c r="A87" s="64" t="s">
        <v>176</v>
      </c>
      <c r="B87" s="64" t="s">
        <v>177</v>
      </c>
      <c r="C87" s="37">
        <v>4301020228</v>
      </c>
      <c r="D87" s="337">
        <v>4680115882751</v>
      </c>
      <c r="E87" s="337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113</v>
      </c>
      <c r="M87" s="38">
        <v>90</v>
      </c>
      <c r="N87" s="559" t="s">
        <v>178</v>
      </c>
      <c r="O87" s="339"/>
      <c r="P87" s="339"/>
      <c r="Q87" s="339"/>
      <c r="R87" s="340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hidden="1" customHeight="1" x14ac:dyDescent="0.25">
      <c r="A88" s="64" t="s">
        <v>179</v>
      </c>
      <c r="B88" s="64" t="s">
        <v>180</v>
      </c>
      <c r="C88" s="37">
        <v>4301020258</v>
      </c>
      <c r="D88" s="337">
        <v>4680115882775</v>
      </c>
      <c r="E88" s="337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182</v>
      </c>
      <c r="L88" s="39" t="s">
        <v>135</v>
      </c>
      <c r="M88" s="38">
        <v>50</v>
      </c>
      <c r="N88" s="553" t="s">
        <v>181</v>
      </c>
      <c r="O88" s="339"/>
      <c r="P88" s="339"/>
      <c r="Q88" s="339"/>
      <c r="R88" s="340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183</v>
      </c>
      <c r="B89" s="64" t="s">
        <v>184</v>
      </c>
      <c r="C89" s="37">
        <v>4301020217</v>
      </c>
      <c r="D89" s="337">
        <v>4680115880658</v>
      </c>
      <c r="E89" s="337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113</v>
      </c>
      <c r="M89" s="38">
        <v>50</v>
      </c>
      <c r="N89" s="5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9"/>
      <c r="P89" s="339"/>
      <c r="Q89" s="339"/>
      <c r="R89" s="340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185</v>
      </c>
      <c r="B90" s="64" t="s">
        <v>186</v>
      </c>
      <c r="C90" s="37">
        <v>4301020223</v>
      </c>
      <c r="D90" s="337">
        <v>4607091381962</v>
      </c>
      <c r="E90" s="337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80</v>
      </c>
      <c r="L90" s="39" t="s">
        <v>113</v>
      </c>
      <c r="M90" s="38">
        <v>50</v>
      </c>
      <c r="N90" s="55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39"/>
      <c r="P90" s="339"/>
      <c r="Q90" s="339"/>
      <c r="R90" s="340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idden="1" x14ac:dyDescent="0.2">
      <c r="A91" s="331"/>
      <c r="B91" s="331"/>
      <c r="C91" s="331"/>
      <c r="D91" s="331"/>
      <c r="E91" s="331"/>
      <c r="F91" s="331"/>
      <c r="G91" s="331"/>
      <c r="H91" s="331"/>
      <c r="I91" s="331"/>
      <c r="J91" s="331"/>
      <c r="K91" s="331"/>
      <c r="L91" s="331"/>
      <c r="M91" s="332"/>
      <c r="N91" s="328" t="s">
        <v>43</v>
      </c>
      <c r="O91" s="329"/>
      <c r="P91" s="329"/>
      <c r="Q91" s="329"/>
      <c r="R91" s="329"/>
      <c r="S91" s="329"/>
      <c r="T91" s="330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hidden="1" x14ac:dyDescent="0.2">
      <c r="A92" s="331"/>
      <c r="B92" s="331"/>
      <c r="C92" s="331"/>
      <c r="D92" s="331"/>
      <c r="E92" s="331"/>
      <c r="F92" s="331"/>
      <c r="G92" s="331"/>
      <c r="H92" s="331"/>
      <c r="I92" s="331"/>
      <c r="J92" s="331"/>
      <c r="K92" s="331"/>
      <c r="L92" s="331"/>
      <c r="M92" s="332"/>
      <c r="N92" s="328" t="s">
        <v>43</v>
      </c>
      <c r="O92" s="329"/>
      <c r="P92" s="329"/>
      <c r="Q92" s="329"/>
      <c r="R92" s="329"/>
      <c r="S92" s="329"/>
      <c r="T92" s="330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hidden="1" customHeight="1" x14ac:dyDescent="0.25">
      <c r="A93" s="342" t="s">
        <v>76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67"/>
      <c r="Z93" s="67"/>
    </row>
    <row r="94" spans="1:53" ht="16.5" hidden="1" customHeight="1" x14ac:dyDescent="0.25">
      <c r="A94" s="64" t="s">
        <v>187</v>
      </c>
      <c r="B94" s="64" t="s">
        <v>188</v>
      </c>
      <c r="C94" s="37">
        <v>4301030895</v>
      </c>
      <c r="D94" s="337">
        <v>4607091387667</v>
      </c>
      <c r="E94" s="337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114</v>
      </c>
      <c r="L94" s="39" t="s">
        <v>113</v>
      </c>
      <c r="M94" s="38">
        <v>40</v>
      </c>
      <c r="N94" s="5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9"/>
      <c r="P94" s="339"/>
      <c r="Q94" s="339"/>
      <c r="R94" s="340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hidden="1" customHeight="1" x14ac:dyDescent="0.25">
      <c r="A95" s="64" t="s">
        <v>189</v>
      </c>
      <c r="B95" s="64" t="s">
        <v>190</v>
      </c>
      <c r="C95" s="37">
        <v>4301030961</v>
      </c>
      <c r="D95" s="337">
        <v>4607091387636</v>
      </c>
      <c r="E95" s="337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5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9"/>
      <c r="P95" s="339"/>
      <c r="Q95" s="339"/>
      <c r="R95" s="340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hidden="1" customHeight="1" x14ac:dyDescent="0.25">
      <c r="A96" s="64" t="s">
        <v>191</v>
      </c>
      <c r="B96" s="64" t="s">
        <v>192</v>
      </c>
      <c r="C96" s="37">
        <v>4301031078</v>
      </c>
      <c r="D96" s="337">
        <v>4607091384727</v>
      </c>
      <c r="E96" s="337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114</v>
      </c>
      <c r="L96" s="39" t="s">
        <v>79</v>
      </c>
      <c r="M96" s="38">
        <v>45</v>
      </c>
      <c r="N96" s="55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39"/>
      <c r="P96" s="339"/>
      <c r="Q96" s="339"/>
      <c r="R96" s="340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193</v>
      </c>
      <c r="B97" s="64" t="s">
        <v>194</v>
      </c>
      <c r="C97" s="37">
        <v>4301031080</v>
      </c>
      <c r="D97" s="337">
        <v>4607091386745</v>
      </c>
      <c r="E97" s="337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114</v>
      </c>
      <c r="L97" s="39" t="s">
        <v>79</v>
      </c>
      <c r="M97" s="38">
        <v>45</v>
      </c>
      <c r="N97" s="55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39"/>
      <c r="P97" s="339"/>
      <c r="Q97" s="339"/>
      <c r="R97" s="340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hidden="1" customHeight="1" x14ac:dyDescent="0.25">
      <c r="A98" s="64" t="s">
        <v>195</v>
      </c>
      <c r="B98" s="64" t="s">
        <v>196</v>
      </c>
      <c r="C98" s="37">
        <v>4301030963</v>
      </c>
      <c r="D98" s="337">
        <v>4607091382426</v>
      </c>
      <c r="E98" s="337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5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39"/>
      <c r="P98" s="339"/>
      <c r="Q98" s="339"/>
      <c r="R98" s="340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197</v>
      </c>
      <c r="B99" s="64" t="s">
        <v>198</v>
      </c>
      <c r="C99" s="37">
        <v>4301030962</v>
      </c>
      <c r="D99" s="337">
        <v>4607091386547</v>
      </c>
      <c r="E99" s="337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182</v>
      </c>
      <c r="L99" s="39" t="s">
        <v>79</v>
      </c>
      <c r="M99" s="38">
        <v>40</v>
      </c>
      <c r="N99" s="5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39"/>
      <c r="P99" s="339"/>
      <c r="Q99" s="339"/>
      <c r="R99" s="340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199</v>
      </c>
      <c r="B100" s="64" t="s">
        <v>200</v>
      </c>
      <c r="C100" s="37">
        <v>4301031079</v>
      </c>
      <c r="D100" s="337">
        <v>4607091384734</v>
      </c>
      <c r="E100" s="337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182</v>
      </c>
      <c r="L100" s="39" t="s">
        <v>79</v>
      </c>
      <c r="M100" s="38">
        <v>45</v>
      </c>
      <c r="N100" s="54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39"/>
      <c r="P100" s="339"/>
      <c r="Q100" s="339"/>
      <c r="R100" s="340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201</v>
      </c>
      <c r="B101" s="64" t="s">
        <v>202</v>
      </c>
      <c r="C101" s="37">
        <v>4301030964</v>
      </c>
      <c r="D101" s="337">
        <v>4607091382464</v>
      </c>
      <c r="E101" s="337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182</v>
      </c>
      <c r="L101" s="39" t="s">
        <v>79</v>
      </c>
      <c r="M101" s="38">
        <v>40</v>
      </c>
      <c r="N101" s="5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39"/>
      <c r="P101" s="339"/>
      <c r="Q101" s="339"/>
      <c r="R101" s="340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203</v>
      </c>
      <c r="B102" s="64" t="s">
        <v>204</v>
      </c>
      <c r="C102" s="37">
        <v>4301031235</v>
      </c>
      <c r="D102" s="337">
        <v>4680115883444</v>
      </c>
      <c r="E102" s="337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548" t="s">
        <v>205</v>
      </c>
      <c r="O102" s="339"/>
      <c r="P102" s="339"/>
      <c r="Q102" s="339"/>
      <c r="R102" s="340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203</v>
      </c>
      <c r="B103" s="64" t="s">
        <v>206</v>
      </c>
      <c r="C103" s="37">
        <v>4301031234</v>
      </c>
      <c r="D103" s="337">
        <v>4680115883444</v>
      </c>
      <c r="E103" s="337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541" t="s">
        <v>205</v>
      </c>
      <c r="O103" s="339"/>
      <c r="P103" s="339"/>
      <c r="Q103" s="339"/>
      <c r="R103" s="340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idden="1" x14ac:dyDescent="0.2">
      <c r="A104" s="331"/>
      <c r="B104" s="331"/>
      <c r="C104" s="331"/>
      <c r="D104" s="331"/>
      <c r="E104" s="331"/>
      <c r="F104" s="331"/>
      <c r="G104" s="331"/>
      <c r="H104" s="331"/>
      <c r="I104" s="331"/>
      <c r="J104" s="331"/>
      <c r="K104" s="331"/>
      <c r="L104" s="331"/>
      <c r="M104" s="332"/>
      <c r="N104" s="328" t="s">
        <v>43</v>
      </c>
      <c r="O104" s="329"/>
      <c r="P104" s="329"/>
      <c r="Q104" s="329"/>
      <c r="R104" s="329"/>
      <c r="S104" s="329"/>
      <c r="T104" s="330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hidden="1" x14ac:dyDescent="0.2">
      <c r="A105" s="331"/>
      <c r="B105" s="331"/>
      <c r="C105" s="331"/>
      <c r="D105" s="331"/>
      <c r="E105" s="331"/>
      <c r="F105" s="331"/>
      <c r="G105" s="331"/>
      <c r="H105" s="331"/>
      <c r="I105" s="331"/>
      <c r="J105" s="331"/>
      <c r="K105" s="331"/>
      <c r="L105" s="331"/>
      <c r="M105" s="332"/>
      <c r="N105" s="328" t="s">
        <v>43</v>
      </c>
      <c r="O105" s="329"/>
      <c r="P105" s="329"/>
      <c r="Q105" s="329"/>
      <c r="R105" s="329"/>
      <c r="S105" s="329"/>
      <c r="T105" s="330"/>
      <c r="U105" s="43" t="s">
        <v>0</v>
      </c>
      <c r="V105" s="44">
        <f>IFERROR(SUM(V94:V103),"0")</f>
        <v>0</v>
      </c>
      <c r="W105" s="44">
        <f>IFERROR(SUM(W94:W103),"0")</f>
        <v>0</v>
      </c>
      <c r="X105" s="43"/>
      <c r="Y105" s="68"/>
      <c r="Z105" s="68"/>
    </row>
    <row r="106" spans="1:53" ht="14.25" hidden="1" customHeight="1" x14ac:dyDescent="0.25">
      <c r="A106" s="342" t="s">
        <v>81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67"/>
      <c r="Z106" s="67"/>
    </row>
    <row r="107" spans="1:53" ht="27" hidden="1" customHeight="1" x14ac:dyDescent="0.25">
      <c r="A107" s="64" t="s">
        <v>207</v>
      </c>
      <c r="B107" s="64" t="s">
        <v>208</v>
      </c>
      <c r="C107" s="37">
        <v>4301051437</v>
      </c>
      <c r="D107" s="337">
        <v>4607091386967</v>
      </c>
      <c r="E107" s="337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135</v>
      </c>
      <c r="M107" s="38">
        <v>45</v>
      </c>
      <c r="N107" s="542" t="s">
        <v>209</v>
      </c>
      <c r="O107" s="339"/>
      <c r="P107" s="339"/>
      <c r="Q107" s="339"/>
      <c r="R107" s="340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hidden="1" customHeight="1" x14ac:dyDescent="0.25">
      <c r="A108" s="64" t="s">
        <v>207</v>
      </c>
      <c r="B108" s="64" t="s">
        <v>210</v>
      </c>
      <c r="C108" s="37">
        <v>4301051543</v>
      </c>
      <c r="D108" s="337">
        <v>4607091386967</v>
      </c>
      <c r="E108" s="337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45</v>
      </c>
      <c r="N108" s="543" t="s">
        <v>211</v>
      </c>
      <c r="O108" s="339"/>
      <c r="P108" s="339"/>
      <c r="Q108" s="339"/>
      <c r="R108" s="340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212</v>
      </c>
      <c r="B109" s="64" t="s">
        <v>213</v>
      </c>
      <c r="C109" s="37">
        <v>4301051611</v>
      </c>
      <c r="D109" s="337">
        <v>4607091385304</v>
      </c>
      <c r="E109" s="337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536" t="s">
        <v>214</v>
      </c>
      <c r="O109" s="339"/>
      <c r="P109" s="339"/>
      <c r="Q109" s="339"/>
      <c r="R109" s="340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215</v>
      </c>
      <c r="B110" s="64" t="s">
        <v>216</v>
      </c>
      <c r="C110" s="37">
        <v>4301051306</v>
      </c>
      <c r="D110" s="337">
        <v>4607091386264</v>
      </c>
      <c r="E110" s="337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3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39"/>
      <c r="P110" s="339"/>
      <c r="Q110" s="339"/>
      <c r="R110" s="340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217</v>
      </c>
      <c r="B111" s="64" t="s">
        <v>218</v>
      </c>
      <c r="C111" s="37">
        <v>4301051477</v>
      </c>
      <c r="D111" s="337">
        <v>4680115882584</v>
      </c>
      <c r="E111" s="337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538" t="s">
        <v>219</v>
      </c>
      <c r="O111" s="339"/>
      <c r="P111" s="339"/>
      <c r="Q111" s="339"/>
      <c r="R111" s="340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217</v>
      </c>
      <c r="B112" s="64" t="s">
        <v>220</v>
      </c>
      <c r="C112" s="37">
        <v>4301051476</v>
      </c>
      <c r="D112" s="337">
        <v>4680115882584</v>
      </c>
      <c r="E112" s="337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539" t="s">
        <v>221</v>
      </c>
      <c r="O112" s="339"/>
      <c r="P112" s="339"/>
      <c r="Q112" s="339"/>
      <c r="R112" s="340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hidden="1" customHeight="1" x14ac:dyDescent="0.25">
      <c r="A113" s="64" t="s">
        <v>222</v>
      </c>
      <c r="B113" s="64" t="s">
        <v>223</v>
      </c>
      <c r="C113" s="37">
        <v>4301051436</v>
      </c>
      <c r="D113" s="337">
        <v>4607091385731</v>
      </c>
      <c r="E113" s="337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135</v>
      </c>
      <c r="M113" s="38">
        <v>45</v>
      </c>
      <c r="N113" s="540" t="s">
        <v>224</v>
      </c>
      <c r="O113" s="339"/>
      <c r="P113" s="339"/>
      <c r="Q113" s="339"/>
      <c r="R113" s="340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225</v>
      </c>
      <c r="B114" s="64" t="s">
        <v>226</v>
      </c>
      <c r="C114" s="37">
        <v>4301051439</v>
      </c>
      <c r="D114" s="337">
        <v>4680115880214</v>
      </c>
      <c r="E114" s="337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135</v>
      </c>
      <c r="M114" s="38">
        <v>45</v>
      </c>
      <c r="N114" s="532" t="s">
        <v>227</v>
      </c>
      <c r="O114" s="339"/>
      <c r="P114" s="339"/>
      <c r="Q114" s="339"/>
      <c r="R114" s="340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228</v>
      </c>
      <c r="B115" s="64" t="s">
        <v>229</v>
      </c>
      <c r="C115" s="37">
        <v>4301051438</v>
      </c>
      <c r="D115" s="337">
        <v>4680115880894</v>
      </c>
      <c r="E115" s="337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135</v>
      </c>
      <c r="M115" s="38">
        <v>45</v>
      </c>
      <c r="N115" s="533" t="s">
        <v>230</v>
      </c>
      <c r="O115" s="339"/>
      <c r="P115" s="339"/>
      <c r="Q115" s="339"/>
      <c r="R115" s="340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hidden="1" customHeight="1" x14ac:dyDescent="0.25">
      <c r="A116" s="64" t="s">
        <v>231</v>
      </c>
      <c r="B116" s="64" t="s">
        <v>232</v>
      </c>
      <c r="C116" s="37">
        <v>4301051313</v>
      </c>
      <c r="D116" s="337">
        <v>4607091385427</v>
      </c>
      <c r="E116" s="337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5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39"/>
      <c r="P116" s="339"/>
      <c r="Q116" s="339"/>
      <c r="R116" s="340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233</v>
      </c>
      <c r="B117" s="64" t="s">
        <v>234</v>
      </c>
      <c r="C117" s="37">
        <v>4301051480</v>
      </c>
      <c r="D117" s="337">
        <v>4680115882645</v>
      </c>
      <c r="E117" s="337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535" t="s">
        <v>235</v>
      </c>
      <c r="O117" s="339"/>
      <c r="P117" s="339"/>
      <c r="Q117" s="339"/>
      <c r="R117" s="340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idden="1" x14ac:dyDescent="0.2">
      <c r="A118" s="331"/>
      <c r="B118" s="331"/>
      <c r="C118" s="331"/>
      <c r="D118" s="331"/>
      <c r="E118" s="331"/>
      <c r="F118" s="331"/>
      <c r="G118" s="331"/>
      <c r="H118" s="331"/>
      <c r="I118" s="331"/>
      <c r="J118" s="331"/>
      <c r="K118" s="331"/>
      <c r="L118" s="331"/>
      <c r="M118" s="332"/>
      <c r="N118" s="328" t="s">
        <v>43</v>
      </c>
      <c r="O118" s="329"/>
      <c r="P118" s="329"/>
      <c r="Q118" s="329"/>
      <c r="R118" s="329"/>
      <c r="S118" s="329"/>
      <c r="T118" s="330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hidden="1" x14ac:dyDescent="0.2">
      <c r="A119" s="331"/>
      <c r="B119" s="331"/>
      <c r="C119" s="331"/>
      <c r="D119" s="331"/>
      <c r="E119" s="331"/>
      <c r="F119" s="331"/>
      <c r="G119" s="331"/>
      <c r="H119" s="331"/>
      <c r="I119" s="331"/>
      <c r="J119" s="331"/>
      <c r="K119" s="331"/>
      <c r="L119" s="331"/>
      <c r="M119" s="332"/>
      <c r="N119" s="328" t="s">
        <v>43</v>
      </c>
      <c r="O119" s="329"/>
      <c r="P119" s="329"/>
      <c r="Q119" s="329"/>
      <c r="R119" s="329"/>
      <c r="S119" s="329"/>
      <c r="T119" s="330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hidden="1" customHeight="1" x14ac:dyDescent="0.25">
      <c r="A120" s="342" t="s">
        <v>236</v>
      </c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2"/>
      <c r="P120" s="342"/>
      <c r="Q120" s="342"/>
      <c r="R120" s="342"/>
      <c r="S120" s="342"/>
      <c r="T120" s="342"/>
      <c r="U120" s="342"/>
      <c r="V120" s="342"/>
      <c r="W120" s="342"/>
      <c r="X120" s="342"/>
      <c r="Y120" s="67"/>
      <c r="Z120" s="67"/>
    </row>
    <row r="121" spans="1:53" ht="27" hidden="1" customHeight="1" x14ac:dyDescent="0.25">
      <c r="A121" s="64" t="s">
        <v>237</v>
      </c>
      <c r="B121" s="64" t="s">
        <v>238</v>
      </c>
      <c r="C121" s="37">
        <v>4301060296</v>
      </c>
      <c r="D121" s="337">
        <v>4607091383065</v>
      </c>
      <c r="E121" s="337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2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39"/>
      <c r="P121" s="339"/>
      <c r="Q121" s="339"/>
      <c r="R121" s="340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6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239</v>
      </c>
      <c r="B122" s="64" t="s">
        <v>240</v>
      </c>
      <c r="C122" s="37">
        <v>4301060371</v>
      </c>
      <c r="D122" s="337">
        <v>4680115881532</v>
      </c>
      <c r="E122" s="337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79</v>
      </c>
      <c r="M122" s="38">
        <v>30</v>
      </c>
      <c r="N122" s="529" t="s">
        <v>241</v>
      </c>
      <c r="O122" s="339"/>
      <c r="P122" s="339"/>
      <c r="Q122" s="339"/>
      <c r="R122" s="340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239</v>
      </c>
      <c r="B123" s="64" t="s">
        <v>242</v>
      </c>
      <c r="C123" s="37">
        <v>4301060350</v>
      </c>
      <c r="D123" s="337">
        <v>4680115881532</v>
      </c>
      <c r="E123" s="337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114</v>
      </c>
      <c r="L123" s="39" t="s">
        <v>135</v>
      </c>
      <c r="M123" s="38">
        <v>30</v>
      </c>
      <c r="N123" s="5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39"/>
      <c r="P123" s="339"/>
      <c r="Q123" s="339"/>
      <c r="R123" s="340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243</v>
      </c>
      <c r="B124" s="64" t="s">
        <v>244</v>
      </c>
      <c r="C124" s="37">
        <v>4301060356</v>
      </c>
      <c r="D124" s="337">
        <v>4680115882652</v>
      </c>
      <c r="E124" s="337"/>
      <c r="F124" s="63">
        <v>0.33</v>
      </c>
      <c r="G124" s="38">
        <v>6</v>
      </c>
      <c r="H124" s="63">
        <v>1.98</v>
      </c>
      <c r="I124" s="63">
        <v>2.84</v>
      </c>
      <c r="J124" s="38">
        <v>156</v>
      </c>
      <c r="K124" s="38" t="s">
        <v>80</v>
      </c>
      <c r="L124" s="39" t="s">
        <v>79</v>
      </c>
      <c r="M124" s="38">
        <v>40</v>
      </c>
      <c r="N124" s="531" t="s">
        <v>245</v>
      </c>
      <c r="O124" s="339"/>
      <c r="P124" s="339"/>
      <c r="Q124" s="339"/>
      <c r="R124" s="340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16.5" hidden="1" customHeight="1" x14ac:dyDescent="0.25">
      <c r="A125" s="64" t="s">
        <v>246</v>
      </c>
      <c r="B125" s="64" t="s">
        <v>247</v>
      </c>
      <c r="C125" s="37">
        <v>4301060309</v>
      </c>
      <c r="D125" s="337">
        <v>4680115880238</v>
      </c>
      <c r="E125" s="337"/>
      <c r="F125" s="63">
        <v>0.33</v>
      </c>
      <c r="G125" s="38">
        <v>6</v>
      </c>
      <c r="H125" s="63">
        <v>1.98</v>
      </c>
      <c r="I125" s="63">
        <v>2.258</v>
      </c>
      <c r="J125" s="38">
        <v>156</v>
      </c>
      <c r="K125" s="38" t="s">
        <v>80</v>
      </c>
      <c r="L125" s="39" t="s">
        <v>79</v>
      </c>
      <c r="M125" s="38">
        <v>40</v>
      </c>
      <c r="N125" s="52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39"/>
      <c r="P125" s="339"/>
      <c r="Q125" s="339"/>
      <c r="R125" s="340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hidden="1" customHeight="1" x14ac:dyDescent="0.25">
      <c r="A126" s="64" t="s">
        <v>248</v>
      </c>
      <c r="B126" s="64" t="s">
        <v>249</v>
      </c>
      <c r="C126" s="37">
        <v>4301060351</v>
      </c>
      <c r="D126" s="337">
        <v>4680115881464</v>
      </c>
      <c r="E126" s="337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80</v>
      </c>
      <c r="L126" s="39" t="s">
        <v>135</v>
      </c>
      <c r="M126" s="38">
        <v>30</v>
      </c>
      <c r="N126" s="527" t="s">
        <v>250</v>
      </c>
      <c r="O126" s="339"/>
      <c r="P126" s="339"/>
      <c r="Q126" s="339"/>
      <c r="R126" s="340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idden="1" x14ac:dyDescent="0.2">
      <c r="A127" s="331"/>
      <c r="B127" s="331"/>
      <c r="C127" s="331"/>
      <c r="D127" s="331"/>
      <c r="E127" s="331"/>
      <c r="F127" s="331"/>
      <c r="G127" s="331"/>
      <c r="H127" s="331"/>
      <c r="I127" s="331"/>
      <c r="J127" s="331"/>
      <c r="K127" s="331"/>
      <c r="L127" s="331"/>
      <c r="M127" s="332"/>
      <c r="N127" s="328" t="s">
        <v>43</v>
      </c>
      <c r="O127" s="329"/>
      <c r="P127" s="329"/>
      <c r="Q127" s="329"/>
      <c r="R127" s="329"/>
      <c r="S127" s="329"/>
      <c r="T127" s="330"/>
      <c r="U127" s="43" t="s">
        <v>42</v>
      </c>
      <c r="V127" s="44">
        <f>IFERROR(V121/H121,"0")+IFERROR(V122/H122,"0")+IFERROR(V123/H123,"0")+IFERROR(V124/H124,"0")+IFERROR(V125/H125,"0")+IFERROR(V126/H126,"0")</f>
        <v>0</v>
      </c>
      <c r="W127" s="44">
        <f>IFERROR(W121/H121,"0")+IFERROR(W122/H122,"0")+IFERROR(W123/H123,"0")+IFERROR(W124/H124,"0")+IFERROR(W125/H125,"0")+IFERROR(W126/H126,"0")</f>
        <v>0</v>
      </c>
      <c r="X127" s="44">
        <f>IFERROR(IF(X121="",0,X121),"0")+IFERROR(IF(X122="",0,X122),"0")+IFERROR(IF(X123="",0,X123),"0")+IFERROR(IF(X124="",0,X124),"0")+IFERROR(IF(X125="",0,X125),"0")+IFERROR(IF(X126="",0,X126),"0")</f>
        <v>0</v>
      </c>
      <c r="Y127" s="68"/>
      <c r="Z127" s="68"/>
    </row>
    <row r="128" spans="1:53" hidden="1" x14ac:dyDescent="0.2">
      <c r="A128" s="331"/>
      <c r="B128" s="331"/>
      <c r="C128" s="331"/>
      <c r="D128" s="331"/>
      <c r="E128" s="331"/>
      <c r="F128" s="331"/>
      <c r="G128" s="331"/>
      <c r="H128" s="331"/>
      <c r="I128" s="331"/>
      <c r="J128" s="331"/>
      <c r="K128" s="331"/>
      <c r="L128" s="331"/>
      <c r="M128" s="332"/>
      <c r="N128" s="328" t="s">
        <v>43</v>
      </c>
      <c r="O128" s="329"/>
      <c r="P128" s="329"/>
      <c r="Q128" s="329"/>
      <c r="R128" s="329"/>
      <c r="S128" s="329"/>
      <c r="T128" s="330"/>
      <c r="U128" s="43" t="s">
        <v>0</v>
      </c>
      <c r="V128" s="44">
        <f>IFERROR(SUM(V121:V126),"0")</f>
        <v>0</v>
      </c>
      <c r="W128" s="44">
        <f>IFERROR(SUM(W121:W126),"0")</f>
        <v>0</v>
      </c>
      <c r="X128" s="43"/>
      <c r="Y128" s="68"/>
      <c r="Z128" s="68"/>
    </row>
    <row r="129" spans="1:53" ht="16.5" hidden="1" customHeight="1" x14ac:dyDescent="0.25">
      <c r="A129" s="341" t="s">
        <v>251</v>
      </c>
      <c r="B129" s="341"/>
      <c r="C129" s="341"/>
      <c r="D129" s="341"/>
      <c r="E129" s="341"/>
      <c r="F129" s="341"/>
      <c r="G129" s="341"/>
      <c r="H129" s="341"/>
      <c r="I129" s="341"/>
      <c r="J129" s="341"/>
      <c r="K129" s="341"/>
      <c r="L129" s="341"/>
      <c r="M129" s="341"/>
      <c r="N129" s="341"/>
      <c r="O129" s="341"/>
      <c r="P129" s="341"/>
      <c r="Q129" s="341"/>
      <c r="R129" s="341"/>
      <c r="S129" s="341"/>
      <c r="T129" s="341"/>
      <c r="U129" s="341"/>
      <c r="V129" s="341"/>
      <c r="W129" s="341"/>
      <c r="X129" s="341"/>
      <c r="Y129" s="66"/>
      <c r="Z129" s="66"/>
    </row>
    <row r="130" spans="1:53" ht="14.25" hidden="1" customHeight="1" x14ac:dyDescent="0.25">
      <c r="A130" s="342" t="s">
        <v>81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67"/>
      <c r="Z130" s="67"/>
    </row>
    <row r="131" spans="1:53" ht="27" hidden="1" customHeight="1" x14ac:dyDescent="0.25">
      <c r="A131" s="64" t="s">
        <v>252</v>
      </c>
      <c r="B131" s="64" t="s">
        <v>253</v>
      </c>
      <c r="C131" s="37">
        <v>4301051612</v>
      </c>
      <c r="D131" s="337">
        <v>4607091385168</v>
      </c>
      <c r="E131" s="337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114</v>
      </c>
      <c r="L131" s="39" t="s">
        <v>79</v>
      </c>
      <c r="M131" s="38">
        <v>45</v>
      </c>
      <c r="N131" s="523" t="s">
        <v>254</v>
      </c>
      <c r="O131" s="339"/>
      <c r="P131" s="339"/>
      <c r="Q131" s="339"/>
      <c r="R131" s="340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hidden="1" customHeight="1" x14ac:dyDescent="0.25">
      <c r="A132" s="64" t="s">
        <v>255</v>
      </c>
      <c r="B132" s="64" t="s">
        <v>256</v>
      </c>
      <c r="C132" s="37">
        <v>4301051362</v>
      </c>
      <c r="D132" s="337">
        <v>4607091383256</v>
      </c>
      <c r="E132" s="337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80</v>
      </c>
      <c r="L132" s="39" t="s">
        <v>135</v>
      </c>
      <c r="M132" s="38">
        <v>45</v>
      </c>
      <c r="N132" s="5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39"/>
      <c r="P132" s="339"/>
      <c r="Q132" s="339"/>
      <c r="R132" s="340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6.5" hidden="1" customHeight="1" x14ac:dyDescent="0.25">
      <c r="A133" s="64" t="s">
        <v>257</v>
      </c>
      <c r="B133" s="64" t="s">
        <v>258</v>
      </c>
      <c r="C133" s="37">
        <v>4301051358</v>
      </c>
      <c r="D133" s="337">
        <v>4607091385748</v>
      </c>
      <c r="E133" s="337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80</v>
      </c>
      <c r="L133" s="39" t="s">
        <v>135</v>
      </c>
      <c r="M133" s="38">
        <v>45</v>
      </c>
      <c r="N133" s="5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39"/>
      <c r="P133" s="339"/>
      <c r="Q133" s="339"/>
      <c r="R133" s="340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idden="1" x14ac:dyDescent="0.2">
      <c r="A134" s="331"/>
      <c r="B134" s="331"/>
      <c r="C134" s="331"/>
      <c r="D134" s="331"/>
      <c r="E134" s="331"/>
      <c r="F134" s="331"/>
      <c r="G134" s="331"/>
      <c r="H134" s="331"/>
      <c r="I134" s="331"/>
      <c r="J134" s="331"/>
      <c r="K134" s="331"/>
      <c r="L134" s="331"/>
      <c r="M134" s="332"/>
      <c r="N134" s="328" t="s">
        <v>43</v>
      </c>
      <c r="O134" s="329"/>
      <c r="P134" s="329"/>
      <c r="Q134" s="329"/>
      <c r="R134" s="329"/>
      <c r="S134" s="329"/>
      <c r="T134" s="330"/>
      <c r="U134" s="43" t="s">
        <v>42</v>
      </c>
      <c r="V134" s="44">
        <f>IFERROR(V131/H131,"0")+IFERROR(V132/H132,"0")+IFERROR(V133/H133,"0")</f>
        <v>0</v>
      </c>
      <c r="W134" s="44">
        <f>IFERROR(W131/H131,"0")+IFERROR(W132/H132,"0")+IFERROR(W133/H133,"0")</f>
        <v>0</v>
      </c>
      <c r="X134" s="44">
        <f>IFERROR(IF(X131="",0,X131),"0")+IFERROR(IF(X132="",0,X132),"0")+IFERROR(IF(X133="",0,X133),"0")</f>
        <v>0</v>
      </c>
      <c r="Y134" s="68"/>
      <c r="Z134" s="68"/>
    </row>
    <row r="135" spans="1:53" hidden="1" x14ac:dyDescent="0.2">
      <c r="A135" s="331"/>
      <c r="B135" s="331"/>
      <c r="C135" s="331"/>
      <c r="D135" s="331"/>
      <c r="E135" s="331"/>
      <c r="F135" s="331"/>
      <c r="G135" s="331"/>
      <c r="H135" s="331"/>
      <c r="I135" s="331"/>
      <c r="J135" s="331"/>
      <c r="K135" s="331"/>
      <c r="L135" s="331"/>
      <c r="M135" s="332"/>
      <c r="N135" s="328" t="s">
        <v>43</v>
      </c>
      <c r="O135" s="329"/>
      <c r="P135" s="329"/>
      <c r="Q135" s="329"/>
      <c r="R135" s="329"/>
      <c r="S135" s="329"/>
      <c r="T135" s="330"/>
      <c r="U135" s="43" t="s">
        <v>0</v>
      </c>
      <c r="V135" s="44">
        <f>IFERROR(SUM(V131:V133),"0")</f>
        <v>0</v>
      </c>
      <c r="W135" s="44">
        <f>IFERROR(SUM(W131:W133),"0")</f>
        <v>0</v>
      </c>
      <c r="X135" s="43"/>
      <c r="Y135" s="68"/>
      <c r="Z135" s="68"/>
    </row>
    <row r="136" spans="1:53" ht="27.75" hidden="1" customHeight="1" x14ac:dyDescent="0.2">
      <c r="A136" s="353" t="s">
        <v>259</v>
      </c>
      <c r="B136" s="353"/>
      <c r="C136" s="353"/>
      <c r="D136" s="353"/>
      <c r="E136" s="353"/>
      <c r="F136" s="353"/>
      <c r="G136" s="353"/>
      <c r="H136" s="353"/>
      <c r="I136" s="353"/>
      <c r="J136" s="353"/>
      <c r="K136" s="353"/>
      <c r="L136" s="353"/>
      <c r="M136" s="353"/>
      <c r="N136" s="353"/>
      <c r="O136" s="353"/>
      <c r="P136" s="353"/>
      <c r="Q136" s="353"/>
      <c r="R136" s="353"/>
      <c r="S136" s="353"/>
      <c r="T136" s="353"/>
      <c r="U136" s="353"/>
      <c r="V136" s="353"/>
      <c r="W136" s="353"/>
      <c r="X136" s="353"/>
      <c r="Y136" s="55"/>
      <c r="Z136" s="55"/>
    </row>
    <row r="137" spans="1:53" ht="16.5" hidden="1" customHeight="1" x14ac:dyDescent="0.25">
      <c r="A137" s="341" t="s">
        <v>260</v>
      </c>
      <c r="B137" s="341"/>
      <c r="C137" s="341"/>
      <c r="D137" s="341"/>
      <c r="E137" s="341"/>
      <c r="F137" s="341"/>
      <c r="G137" s="341"/>
      <c r="H137" s="341"/>
      <c r="I137" s="341"/>
      <c r="J137" s="341"/>
      <c r="K137" s="341"/>
      <c r="L137" s="341"/>
      <c r="M137" s="341"/>
      <c r="N137" s="341"/>
      <c r="O137" s="341"/>
      <c r="P137" s="341"/>
      <c r="Q137" s="341"/>
      <c r="R137" s="341"/>
      <c r="S137" s="341"/>
      <c r="T137" s="341"/>
      <c r="U137" s="341"/>
      <c r="V137" s="341"/>
      <c r="W137" s="341"/>
      <c r="X137" s="341"/>
      <c r="Y137" s="66"/>
      <c r="Z137" s="66"/>
    </row>
    <row r="138" spans="1:53" ht="14.25" hidden="1" customHeight="1" x14ac:dyDescent="0.25">
      <c r="A138" s="342" t="s">
        <v>118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67"/>
      <c r="Z138" s="67"/>
    </row>
    <row r="139" spans="1:53" ht="27" hidden="1" customHeight="1" x14ac:dyDescent="0.25">
      <c r="A139" s="64" t="s">
        <v>261</v>
      </c>
      <c r="B139" s="64" t="s">
        <v>262</v>
      </c>
      <c r="C139" s="37">
        <v>4301011223</v>
      </c>
      <c r="D139" s="337">
        <v>4607091383423</v>
      </c>
      <c r="E139" s="337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114</v>
      </c>
      <c r="L139" s="39" t="s">
        <v>135</v>
      </c>
      <c r="M139" s="38">
        <v>35</v>
      </c>
      <c r="N139" s="5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39"/>
      <c r="P139" s="339"/>
      <c r="Q139" s="339"/>
      <c r="R139" s="340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hidden="1" customHeight="1" x14ac:dyDescent="0.25">
      <c r="A140" s="64" t="s">
        <v>263</v>
      </c>
      <c r="B140" s="64" t="s">
        <v>264</v>
      </c>
      <c r="C140" s="37">
        <v>4301011338</v>
      </c>
      <c r="D140" s="337">
        <v>4607091381405</v>
      </c>
      <c r="E140" s="337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114</v>
      </c>
      <c r="L140" s="39" t="s">
        <v>79</v>
      </c>
      <c r="M140" s="38">
        <v>35</v>
      </c>
      <c r="N140" s="52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39"/>
      <c r="P140" s="339"/>
      <c r="Q140" s="339"/>
      <c r="R140" s="340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27" hidden="1" customHeight="1" x14ac:dyDescent="0.25">
      <c r="A141" s="64" t="s">
        <v>265</v>
      </c>
      <c r="B141" s="64" t="s">
        <v>266</v>
      </c>
      <c r="C141" s="37">
        <v>4301011333</v>
      </c>
      <c r="D141" s="337">
        <v>4607091386516</v>
      </c>
      <c r="E141" s="337"/>
      <c r="F141" s="63">
        <v>1.4</v>
      </c>
      <c r="G141" s="38">
        <v>8</v>
      </c>
      <c r="H141" s="63">
        <v>11.2</v>
      </c>
      <c r="I141" s="63">
        <v>11.776</v>
      </c>
      <c r="J141" s="38">
        <v>56</v>
      </c>
      <c r="K141" s="38" t="s">
        <v>114</v>
      </c>
      <c r="L141" s="39" t="s">
        <v>79</v>
      </c>
      <c r="M141" s="38">
        <v>30</v>
      </c>
      <c r="N141" s="52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39"/>
      <c r="P141" s="339"/>
      <c r="Q141" s="339"/>
      <c r="R141" s="340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idden="1" x14ac:dyDescent="0.2">
      <c r="A142" s="331"/>
      <c r="B142" s="331"/>
      <c r="C142" s="331"/>
      <c r="D142" s="331"/>
      <c r="E142" s="331"/>
      <c r="F142" s="331"/>
      <c r="G142" s="331"/>
      <c r="H142" s="331"/>
      <c r="I142" s="331"/>
      <c r="J142" s="331"/>
      <c r="K142" s="331"/>
      <c r="L142" s="331"/>
      <c r="M142" s="332"/>
      <c r="N142" s="328" t="s">
        <v>43</v>
      </c>
      <c r="O142" s="329"/>
      <c r="P142" s="329"/>
      <c r="Q142" s="329"/>
      <c r="R142" s="329"/>
      <c r="S142" s="329"/>
      <c r="T142" s="330"/>
      <c r="U142" s="43" t="s">
        <v>42</v>
      </c>
      <c r="V142" s="44">
        <f>IFERROR(V139/H139,"0")+IFERROR(V140/H140,"0")+IFERROR(V141/H141,"0")</f>
        <v>0</v>
      </c>
      <c r="W142" s="44">
        <f>IFERROR(W139/H139,"0")+IFERROR(W140/H140,"0")+IFERROR(W141/H141,"0")</f>
        <v>0</v>
      </c>
      <c r="X142" s="44">
        <f>IFERROR(IF(X139="",0,X139),"0")+IFERROR(IF(X140="",0,X140),"0")+IFERROR(IF(X141="",0,X141),"0")</f>
        <v>0</v>
      </c>
      <c r="Y142" s="68"/>
      <c r="Z142" s="68"/>
    </row>
    <row r="143" spans="1:53" hidden="1" x14ac:dyDescent="0.2">
      <c r="A143" s="331"/>
      <c r="B143" s="331"/>
      <c r="C143" s="331"/>
      <c r="D143" s="331"/>
      <c r="E143" s="331"/>
      <c r="F143" s="331"/>
      <c r="G143" s="331"/>
      <c r="H143" s="331"/>
      <c r="I143" s="331"/>
      <c r="J143" s="331"/>
      <c r="K143" s="331"/>
      <c r="L143" s="331"/>
      <c r="M143" s="332"/>
      <c r="N143" s="328" t="s">
        <v>43</v>
      </c>
      <c r="O143" s="329"/>
      <c r="P143" s="329"/>
      <c r="Q143" s="329"/>
      <c r="R143" s="329"/>
      <c r="S143" s="329"/>
      <c r="T143" s="330"/>
      <c r="U143" s="43" t="s">
        <v>0</v>
      </c>
      <c r="V143" s="44">
        <f>IFERROR(SUM(V139:V141),"0")</f>
        <v>0</v>
      </c>
      <c r="W143" s="44">
        <f>IFERROR(SUM(W139:W141),"0")</f>
        <v>0</v>
      </c>
      <c r="X143" s="43"/>
      <c r="Y143" s="68"/>
      <c r="Z143" s="68"/>
    </row>
    <row r="144" spans="1:53" ht="16.5" hidden="1" customHeight="1" x14ac:dyDescent="0.25">
      <c r="A144" s="341" t="s">
        <v>267</v>
      </c>
      <c r="B144" s="341"/>
      <c r="C144" s="341"/>
      <c r="D144" s="341"/>
      <c r="E144" s="341"/>
      <c r="F144" s="341"/>
      <c r="G144" s="341"/>
      <c r="H144" s="341"/>
      <c r="I144" s="341"/>
      <c r="J144" s="341"/>
      <c r="K144" s="341"/>
      <c r="L144" s="341"/>
      <c r="M144" s="341"/>
      <c r="N144" s="341"/>
      <c r="O144" s="341"/>
      <c r="P144" s="341"/>
      <c r="Q144" s="341"/>
      <c r="R144" s="341"/>
      <c r="S144" s="341"/>
      <c r="T144" s="341"/>
      <c r="U144" s="341"/>
      <c r="V144" s="341"/>
      <c r="W144" s="341"/>
      <c r="X144" s="341"/>
      <c r="Y144" s="66"/>
      <c r="Z144" s="66"/>
    </row>
    <row r="145" spans="1:53" ht="14.25" hidden="1" customHeight="1" x14ac:dyDescent="0.25">
      <c r="A145" s="342" t="s">
        <v>76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67"/>
      <c r="Z145" s="67"/>
    </row>
    <row r="146" spans="1:53" ht="27" hidden="1" customHeight="1" x14ac:dyDescent="0.25">
      <c r="A146" s="64" t="s">
        <v>268</v>
      </c>
      <c r="B146" s="64" t="s">
        <v>269</v>
      </c>
      <c r="C146" s="37">
        <v>4301031191</v>
      </c>
      <c r="D146" s="337">
        <v>4680115880993</v>
      </c>
      <c r="E146" s="337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5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39"/>
      <c r="P146" s="339"/>
      <c r="Q146" s="339"/>
      <c r="R146" s="340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ref="W146:W154" si="8">IFERROR(IF(V146="",0,CEILING((V146/$H146),1)*$H146),"")</f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hidden="1" customHeight="1" x14ac:dyDescent="0.25">
      <c r="A147" s="64" t="s">
        <v>270</v>
      </c>
      <c r="B147" s="64" t="s">
        <v>271</v>
      </c>
      <c r="C147" s="37">
        <v>4301031204</v>
      </c>
      <c r="D147" s="337">
        <v>4680115881761</v>
      </c>
      <c r="E147" s="337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5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39"/>
      <c r="P147" s="339"/>
      <c r="Q147" s="339"/>
      <c r="R147" s="340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hidden="1" customHeight="1" x14ac:dyDescent="0.25">
      <c r="A148" s="64" t="s">
        <v>272</v>
      </c>
      <c r="B148" s="64" t="s">
        <v>273</v>
      </c>
      <c r="C148" s="37">
        <v>4301031201</v>
      </c>
      <c r="D148" s="337">
        <v>4680115881563</v>
      </c>
      <c r="E148" s="337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80</v>
      </c>
      <c r="L148" s="39" t="s">
        <v>79</v>
      </c>
      <c r="M148" s="38">
        <v>40</v>
      </c>
      <c r="N148" s="5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39"/>
      <c r="P148" s="339"/>
      <c r="Q148" s="339"/>
      <c r="R148" s="340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274</v>
      </c>
      <c r="B149" s="64" t="s">
        <v>275</v>
      </c>
      <c r="C149" s="37">
        <v>4301031199</v>
      </c>
      <c r="D149" s="337">
        <v>4680115880986</v>
      </c>
      <c r="E149" s="337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182</v>
      </c>
      <c r="L149" s="39" t="s">
        <v>79</v>
      </c>
      <c r="M149" s="38">
        <v>40</v>
      </c>
      <c r="N14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39"/>
      <c r="P149" s="339"/>
      <c r="Q149" s="339"/>
      <c r="R149" s="340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276</v>
      </c>
      <c r="B150" s="64" t="s">
        <v>277</v>
      </c>
      <c r="C150" s="37">
        <v>4301031190</v>
      </c>
      <c r="D150" s="337">
        <v>4680115880207</v>
      </c>
      <c r="E150" s="337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80</v>
      </c>
      <c r="L150" s="39" t="s">
        <v>79</v>
      </c>
      <c r="M150" s="38">
        <v>40</v>
      </c>
      <c r="N150" s="51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39"/>
      <c r="P150" s="339"/>
      <c r="Q150" s="339"/>
      <c r="R150" s="340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278</v>
      </c>
      <c r="B151" s="64" t="s">
        <v>279</v>
      </c>
      <c r="C151" s="37">
        <v>4301031205</v>
      </c>
      <c r="D151" s="337">
        <v>4680115881785</v>
      </c>
      <c r="E151" s="337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182</v>
      </c>
      <c r="L151" s="39" t="s">
        <v>79</v>
      </c>
      <c r="M151" s="38">
        <v>40</v>
      </c>
      <c r="N151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39"/>
      <c r="P151" s="339"/>
      <c r="Q151" s="339"/>
      <c r="R151" s="340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280</v>
      </c>
      <c r="B152" s="64" t="s">
        <v>281</v>
      </c>
      <c r="C152" s="37">
        <v>4301031202</v>
      </c>
      <c r="D152" s="337">
        <v>4680115881679</v>
      </c>
      <c r="E152" s="337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182</v>
      </c>
      <c r="L152" s="39" t="s">
        <v>79</v>
      </c>
      <c r="M152" s="38">
        <v>40</v>
      </c>
      <c r="N152" s="5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39"/>
      <c r="P152" s="339"/>
      <c r="Q152" s="339"/>
      <c r="R152" s="340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282</v>
      </c>
      <c r="B153" s="64" t="s">
        <v>283</v>
      </c>
      <c r="C153" s="37">
        <v>4301031158</v>
      </c>
      <c r="D153" s="337">
        <v>4680115880191</v>
      </c>
      <c r="E153" s="337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80</v>
      </c>
      <c r="L153" s="39" t="s">
        <v>79</v>
      </c>
      <c r="M153" s="38">
        <v>40</v>
      </c>
      <c r="N153" s="5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39"/>
      <c r="P153" s="339"/>
      <c r="Q153" s="339"/>
      <c r="R153" s="340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16.5" hidden="1" customHeight="1" x14ac:dyDescent="0.25">
      <c r="A154" s="64" t="s">
        <v>284</v>
      </c>
      <c r="B154" s="64" t="s">
        <v>285</v>
      </c>
      <c r="C154" s="37">
        <v>4301031245</v>
      </c>
      <c r="D154" s="337">
        <v>4680115883963</v>
      </c>
      <c r="E154" s="337"/>
      <c r="F154" s="63">
        <v>0.28000000000000003</v>
      </c>
      <c r="G154" s="38">
        <v>6</v>
      </c>
      <c r="H154" s="63">
        <v>1.68</v>
      </c>
      <c r="I154" s="63">
        <v>1.78</v>
      </c>
      <c r="J154" s="38">
        <v>234</v>
      </c>
      <c r="K154" s="38" t="s">
        <v>182</v>
      </c>
      <c r="L154" s="39" t="s">
        <v>79</v>
      </c>
      <c r="M154" s="38">
        <v>40</v>
      </c>
      <c r="N154" s="512" t="s">
        <v>286</v>
      </c>
      <c r="O154" s="339"/>
      <c r="P154" s="339"/>
      <c r="Q154" s="339"/>
      <c r="R154" s="340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idden="1" x14ac:dyDescent="0.2">
      <c r="A155" s="331"/>
      <c r="B155" s="331"/>
      <c r="C155" s="331"/>
      <c r="D155" s="331"/>
      <c r="E155" s="331"/>
      <c r="F155" s="331"/>
      <c r="G155" s="331"/>
      <c r="H155" s="331"/>
      <c r="I155" s="331"/>
      <c r="J155" s="331"/>
      <c r="K155" s="331"/>
      <c r="L155" s="331"/>
      <c r="M155" s="332"/>
      <c r="N155" s="328" t="s">
        <v>43</v>
      </c>
      <c r="O155" s="329"/>
      <c r="P155" s="329"/>
      <c r="Q155" s="329"/>
      <c r="R155" s="329"/>
      <c r="S155" s="329"/>
      <c r="T155" s="330"/>
      <c r="U155" s="43" t="s">
        <v>42</v>
      </c>
      <c r="V155" s="44">
        <f>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IFERROR(W146/H146,"0")+IFERROR(W147/H147,"0")+IFERROR(W148/H148,"0")+IFERROR(W149/H149,"0")+IFERROR(W150/H150,"0")+IFERROR(W151/H151,"0")+IFERROR(W152/H152,"0")+IFERROR(W153/H153,"0")+IFERROR(W154/H154,"0")</f>
        <v>0</v>
      </c>
      <c r="X155" s="44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8"/>
      <c r="Z155" s="68"/>
    </row>
    <row r="156" spans="1:53" hidden="1" x14ac:dyDescent="0.2">
      <c r="A156" s="331"/>
      <c r="B156" s="331"/>
      <c r="C156" s="331"/>
      <c r="D156" s="331"/>
      <c r="E156" s="331"/>
      <c r="F156" s="331"/>
      <c r="G156" s="331"/>
      <c r="H156" s="331"/>
      <c r="I156" s="331"/>
      <c r="J156" s="331"/>
      <c r="K156" s="331"/>
      <c r="L156" s="331"/>
      <c r="M156" s="332"/>
      <c r="N156" s="328" t="s">
        <v>43</v>
      </c>
      <c r="O156" s="329"/>
      <c r="P156" s="329"/>
      <c r="Q156" s="329"/>
      <c r="R156" s="329"/>
      <c r="S156" s="329"/>
      <c r="T156" s="330"/>
      <c r="U156" s="43" t="s">
        <v>0</v>
      </c>
      <c r="V156" s="44">
        <f>IFERROR(SUM(V146:V154),"0")</f>
        <v>0</v>
      </c>
      <c r="W156" s="44">
        <f>IFERROR(SUM(W146:W154),"0")</f>
        <v>0</v>
      </c>
      <c r="X156" s="43"/>
      <c r="Y156" s="68"/>
      <c r="Z156" s="68"/>
    </row>
    <row r="157" spans="1:53" ht="16.5" hidden="1" customHeight="1" x14ac:dyDescent="0.25">
      <c r="A157" s="341" t="s">
        <v>287</v>
      </c>
      <c r="B157" s="341"/>
      <c r="C157" s="341"/>
      <c r="D157" s="341"/>
      <c r="E157" s="341"/>
      <c r="F157" s="341"/>
      <c r="G157" s="341"/>
      <c r="H157" s="341"/>
      <c r="I157" s="341"/>
      <c r="J157" s="341"/>
      <c r="K157" s="341"/>
      <c r="L157" s="341"/>
      <c r="M157" s="341"/>
      <c r="N157" s="341"/>
      <c r="O157" s="341"/>
      <c r="P157" s="341"/>
      <c r="Q157" s="341"/>
      <c r="R157" s="341"/>
      <c r="S157" s="341"/>
      <c r="T157" s="341"/>
      <c r="U157" s="341"/>
      <c r="V157" s="341"/>
      <c r="W157" s="341"/>
      <c r="X157" s="341"/>
      <c r="Y157" s="66"/>
      <c r="Z157" s="66"/>
    </row>
    <row r="158" spans="1:53" ht="14.25" hidden="1" customHeight="1" x14ac:dyDescent="0.25">
      <c r="A158" s="342" t="s">
        <v>118</v>
      </c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67"/>
      <c r="Z158" s="67"/>
    </row>
    <row r="159" spans="1:53" ht="16.5" hidden="1" customHeight="1" x14ac:dyDescent="0.25">
      <c r="A159" s="64" t="s">
        <v>288</v>
      </c>
      <c r="B159" s="64" t="s">
        <v>289</v>
      </c>
      <c r="C159" s="37">
        <v>4301011450</v>
      </c>
      <c r="D159" s="337">
        <v>4680115881402</v>
      </c>
      <c r="E159" s="337"/>
      <c r="F159" s="63">
        <v>1.35</v>
      </c>
      <c r="G159" s="38">
        <v>8</v>
      </c>
      <c r="H159" s="63">
        <v>10.8</v>
      </c>
      <c r="I159" s="63">
        <v>11.28</v>
      </c>
      <c r="J159" s="38">
        <v>56</v>
      </c>
      <c r="K159" s="38" t="s">
        <v>114</v>
      </c>
      <c r="L159" s="39" t="s">
        <v>113</v>
      </c>
      <c r="M159" s="38">
        <v>55</v>
      </c>
      <c r="N159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39"/>
      <c r="P159" s="339"/>
      <c r="Q159" s="339"/>
      <c r="R159" s="340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IFERROR(IF(W159=0,"",ROUNDUP(W159/H159,0)*0.02175),"")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ht="27" hidden="1" customHeight="1" x14ac:dyDescent="0.25">
      <c r="A160" s="64" t="s">
        <v>290</v>
      </c>
      <c r="B160" s="64" t="s">
        <v>291</v>
      </c>
      <c r="C160" s="37">
        <v>4301011454</v>
      </c>
      <c r="D160" s="337">
        <v>4680115881396</v>
      </c>
      <c r="E160" s="337"/>
      <c r="F160" s="63">
        <v>0.45</v>
      </c>
      <c r="G160" s="38">
        <v>6</v>
      </c>
      <c r="H160" s="63">
        <v>2.7</v>
      </c>
      <c r="I160" s="63">
        <v>2.9</v>
      </c>
      <c r="J160" s="38">
        <v>156</v>
      </c>
      <c r="K160" s="38" t="s">
        <v>80</v>
      </c>
      <c r="L160" s="39" t="s">
        <v>79</v>
      </c>
      <c r="M160" s="38">
        <v>55</v>
      </c>
      <c r="N160" s="5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39"/>
      <c r="P160" s="339"/>
      <c r="Q160" s="339"/>
      <c r="R160" s="340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IFERROR(IF(W160=0,"",ROUNDUP(W160/H160,0)*0.00753),"")</f>
        <v/>
      </c>
      <c r="Y160" s="69" t="s">
        <v>48</v>
      </c>
      <c r="Z160" s="70" t="s">
        <v>48</v>
      </c>
      <c r="AD160" s="71"/>
      <c r="BA160" s="157" t="s">
        <v>66</v>
      </c>
    </row>
    <row r="161" spans="1:53" hidden="1" x14ac:dyDescent="0.2">
      <c r="A161" s="331"/>
      <c r="B161" s="331"/>
      <c r="C161" s="331"/>
      <c r="D161" s="331"/>
      <c r="E161" s="331"/>
      <c r="F161" s="331"/>
      <c r="G161" s="331"/>
      <c r="H161" s="331"/>
      <c r="I161" s="331"/>
      <c r="J161" s="331"/>
      <c r="K161" s="331"/>
      <c r="L161" s="331"/>
      <c r="M161" s="332"/>
      <c r="N161" s="328" t="s">
        <v>43</v>
      </c>
      <c r="O161" s="329"/>
      <c r="P161" s="329"/>
      <c r="Q161" s="329"/>
      <c r="R161" s="329"/>
      <c r="S161" s="329"/>
      <c r="T161" s="330"/>
      <c r="U161" s="43" t="s">
        <v>42</v>
      </c>
      <c r="V161" s="44">
        <f>IFERROR(V159/H159,"0")+IFERROR(V160/H160,"0")</f>
        <v>0</v>
      </c>
      <c r="W161" s="44">
        <f>IFERROR(W159/H159,"0")+IFERROR(W160/H160,"0")</f>
        <v>0</v>
      </c>
      <c r="X161" s="44">
        <f>IFERROR(IF(X159="",0,X159),"0")+IFERROR(IF(X160="",0,X160),"0")</f>
        <v>0</v>
      </c>
      <c r="Y161" s="68"/>
      <c r="Z161" s="68"/>
    </row>
    <row r="162" spans="1:53" hidden="1" x14ac:dyDescent="0.2">
      <c r="A162" s="331"/>
      <c r="B162" s="331"/>
      <c r="C162" s="331"/>
      <c r="D162" s="331"/>
      <c r="E162" s="331"/>
      <c r="F162" s="331"/>
      <c r="G162" s="331"/>
      <c r="H162" s="331"/>
      <c r="I162" s="331"/>
      <c r="J162" s="331"/>
      <c r="K162" s="331"/>
      <c r="L162" s="331"/>
      <c r="M162" s="332"/>
      <c r="N162" s="328" t="s">
        <v>43</v>
      </c>
      <c r="O162" s="329"/>
      <c r="P162" s="329"/>
      <c r="Q162" s="329"/>
      <c r="R162" s="329"/>
      <c r="S162" s="329"/>
      <c r="T162" s="330"/>
      <c r="U162" s="43" t="s">
        <v>0</v>
      </c>
      <c r="V162" s="44">
        <f>IFERROR(SUM(V159:V160),"0")</f>
        <v>0</v>
      </c>
      <c r="W162" s="44">
        <f>IFERROR(SUM(W159:W160),"0")</f>
        <v>0</v>
      </c>
      <c r="X162" s="43"/>
      <c r="Y162" s="68"/>
      <c r="Z162" s="68"/>
    </row>
    <row r="163" spans="1:53" ht="14.25" hidden="1" customHeight="1" x14ac:dyDescent="0.25">
      <c r="A163" s="342" t="s">
        <v>110</v>
      </c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2"/>
      <c r="N163" s="342"/>
      <c r="O163" s="342"/>
      <c r="P163" s="342"/>
      <c r="Q163" s="342"/>
      <c r="R163" s="342"/>
      <c r="S163" s="342"/>
      <c r="T163" s="342"/>
      <c r="U163" s="342"/>
      <c r="V163" s="342"/>
      <c r="W163" s="342"/>
      <c r="X163" s="342"/>
      <c r="Y163" s="67"/>
      <c r="Z163" s="67"/>
    </row>
    <row r="164" spans="1:53" ht="16.5" hidden="1" customHeight="1" x14ac:dyDescent="0.25">
      <c r="A164" s="64" t="s">
        <v>292</v>
      </c>
      <c r="B164" s="64" t="s">
        <v>293</v>
      </c>
      <c r="C164" s="37">
        <v>4301020262</v>
      </c>
      <c r="D164" s="337">
        <v>4680115882935</v>
      </c>
      <c r="E164" s="337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114</v>
      </c>
      <c r="L164" s="39" t="s">
        <v>135</v>
      </c>
      <c r="M164" s="38">
        <v>50</v>
      </c>
      <c r="N164" s="510" t="s">
        <v>294</v>
      </c>
      <c r="O164" s="339"/>
      <c r="P164" s="339"/>
      <c r="Q164" s="339"/>
      <c r="R164" s="340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IFERROR(IF(W164=0,"",ROUNDUP(W164/H164,0)*0.02175),"")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t="16.5" hidden="1" customHeight="1" x14ac:dyDescent="0.25">
      <c r="A165" s="64" t="s">
        <v>295</v>
      </c>
      <c r="B165" s="64" t="s">
        <v>296</v>
      </c>
      <c r="C165" s="37">
        <v>4301020220</v>
      </c>
      <c r="D165" s="337">
        <v>4680115880764</v>
      </c>
      <c r="E165" s="337"/>
      <c r="F165" s="63">
        <v>0.35</v>
      </c>
      <c r="G165" s="38">
        <v>6</v>
      </c>
      <c r="H165" s="63">
        <v>2.1</v>
      </c>
      <c r="I165" s="63">
        <v>2.2999999999999998</v>
      </c>
      <c r="J165" s="38">
        <v>156</v>
      </c>
      <c r="K165" s="38" t="s">
        <v>80</v>
      </c>
      <c r="L165" s="39" t="s">
        <v>113</v>
      </c>
      <c r="M165" s="38">
        <v>50</v>
      </c>
      <c r="N165" s="5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39"/>
      <c r="P165" s="339"/>
      <c r="Q165" s="339"/>
      <c r="R165" s="340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IFERROR(IF(W165=0,"",ROUNDUP(W165/H165,0)*0.00753),"")</f>
        <v/>
      </c>
      <c r="Y165" s="69" t="s">
        <v>48</v>
      </c>
      <c r="Z165" s="70" t="s">
        <v>48</v>
      </c>
      <c r="AD165" s="71"/>
      <c r="BA165" s="159" t="s">
        <v>66</v>
      </c>
    </row>
    <row r="166" spans="1:53" hidden="1" x14ac:dyDescent="0.2">
      <c r="A166" s="331"/>
      <c r="B166" s="331"/>
      <c r="C166" s="331"/>
      <c r="D166" s="331"/>
      <c r="E166" s="331"/>
      <c r="F166" s="331"/>
      <c r="G166" s="331"/>
      <c r="H166" s="331"/>
      <c r="I166" s="331"/>
      <c r="J166" s="331"/>
      <c r="K166" s="331"/>
      <c r="L166" s="331"/>
      <c r="M166" s="332"/>
      <c r="N166" s="328" t="s">
        <v>43</v>
      </c>
      <c r="O166" s="329"/>
      <c r="P166" s="329"/>
      <c r="Q166" s="329"/>
      <c r="R166" s="329"/>
      <c r="S166" s="329"/>
      <c r="T166" s="330"/>
      <c r="U166" s="43" t="s">
        <v>42</v>
      </c>
      <c r="V166" s="44">
        <f>IFERROR(V164/H164,"0")+IFERROR(V165/H165,"0")</f>
        <v>0</v>
      </c>
      <c r="W166" s="44">
        <f>IFERROR(W164/H164,"0")+IFERROR(W165/H165,"0")</f>
        <v>0</v>
      </c>
      <c r="X166" s="44">
        <f>IFERROR(IF(X164="",0,X164),"0")+IFERROR(IF(X165="",0,X165),"0")</f>
        <v>0</v>
      </c>
      <c r="Y166" s="68"/>
      <c r="Z166" s="68"/>
    </row>
    <row r="167" spans="1:53" hidden="1" x14ac:dyDescent="0.2">
      <c r="A167" s="331"/>
      <c r="B167" s="331"/>
      <c r="C167" s="331"/>
      <c r="D167" s="331"/>
      <c r="E167" s="331"/>
      <c r="F167" s="331"/>
      <c r="G167" s="331"/>
      <c r="H167" s="331"/>
      <c r="I167" s="331"/>
      <c r="J167" s="331"/>
      <c r="K167" s="331"/>
      <c r="L167" s="331"/>
      <c r="M167" s="332"/>
      <c r="N167" s="328" t="s">
        <v>43</v>
      </c>
      <c r="O167" s="329"/>
      <c r="P167" s="329"/>
      <c r="Q167" s="329"/>
      <c r="R167" s="329"/>
      <c r="S167" s="329"/>
      <c r="T167" s="330"/>
      <c r="U167" s="43" t="s">
        <v>0</v>
      </c>
      <c r="V167" s="44">
        <f>IFERROR(SUM(V164:V165),"0")</f>
        <v>0</v>
      </c>
      <c r="W167" s="44">
        <f>IFERROR(SUM(W164:W165),"0")</f>
        <v>0</v>
      </c>
      <c r="X167" s="43"/>
      <c r="Y167" s="68"/>
      <c r="Z167" s="68"/>
    </row>
    <row r="168" spans="1:53" ht="14.25" hidden="1" customHeight="1" x14ac:dyDescent="0.25">
      <c r="A168" s="342" t="s">
        <v>76</v>
      </c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42"/>
      <c r="N168" s="342"/>
      <c r="O168" s="342"/>
      <c r="P168" s="342"/>
      <c r="Q168" s="342"/>
      <c r="R168" s="342"/>
      <c r="S168" s="342"/>
      <c r="T168" s="342"/>
      <c r="U168" s="342"/>
      <c r="V168" s="342"/>
      <c r="W168" s="342"/>
      <c r="X168" s="342"/>
      <c r="Y168" s="67"/>
      <c r="Z168" s="67"/>
    </row>
    <row r="169" spans="1:53" ht="27" hidden="1" customHeight="1" x14ac:dyDescent="0.25">
      <c r="A169" s="64" t="s">
        <v>297</v>
      </c>
      <c r="B169" s="64" t="s">
        <v>298</v>
      </c>
      <c r="C169" s="37">
        <v>4301031224</v>
      </c>
      <c r="D169" s="337">
        <v>4680115882683</v>
      </c>
      <c r="E169" s="337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0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39"/>
      <c r="P169" s="339"/>
      <c r="Q169" s="339"/>
      <c r="R169" s="340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hidden="1" customHeight="1" x14ac:dyDescent="0.25">
      <c r="A170" s="64" t="s">
        <v>299</v>
      </c>
      <c r="B170" s="64" t="s">
        <v>300</v>
      </c>
      <c r="C170" s="37">
        <v>4301031230</v>
      </c>
      <c r="D170" s="337">
        <v>4680115882690</v>
      </c>
      <c r="E170" s="337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39"/>
      <c r="P170" s="339"/>
      <c r="Q170" s="339"/>
      <c r="R170" s="340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hidden="1" customHeight="1" x14ac:dyDescent="0.25">
      <c r="A171" s="64" t="s">
        <v>301</v>
      </c>
      <c r="B171" s="64" t="s">
        <v>302</v>
      </c>
      <c r="C171" s="37">
        <v>4301031220</v>
      </c>
      <c r="D171" s="337">
        <v>4680115882669</v>
      </c>
      <c r="E171" s="337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39"/>
      <c r="P171" s="339"/>
      <c r="Q171" s="339"/>
      <c r="R171" s="340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hidden="1" customHeight="1" x14ac:dyDescent="0.25">
      <c r="A172" s="64" t="s">
        <v>303</v>
      </c>
      <c r="B172" s="64" t="s">
        <v>304</v>
      </c>
      <c r="C172" s="37">
        <v>4301031221</v>
      </c>
      <c r="D172" s="337">
        <v>4680115882676</v>
      </c>
      <c r="E172" s="337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39"/>
      <c r="P172" s="339"/>
      <c r="Q172" s="339"/>
      <c r="R172" s="340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idden="1" x14ac:dyDescent="0.2">
      <c r="A173" s="331"/>
      <c r="B173" s="331"/>
      <c r="C173" s="331"/>
      <c r="D173" s="331"/>
      <c r="E173" s="331"/>
      <c r="F173" s="331"/>
      <c r="G173" s="331"/>
      <c r="H173" s="331"/>
      <c r="I173" s="331"/>
      <c r="J173" s="331"/>
      <c r="K173" s="331"/>
      <c r="L173" s="331"/>
      <c r="M173" s="332"/>
      <c r="N173" s="328" t="s">
        <v>43</v>
      </c>
      <c r="O173" s="329"/>
      <c r="P173" s="329"/>
      <c r="Q173" s="329"/>
      <c r="R173" s="329"/>
      <c r="S173" s="329"/>
      <c r="T173" s="330"/>
      <c r="U173" s="43" t="s">
        <v>42</v>
      </c>
      <c r="V173" s="44">
        <f>IFERROR(V169/H169,"0")+IFERROR(V170/H170,"0")+IFERROR(V171/H171,"0")+IFERROR(V172/H172,"0")</f>
        <v>0</v>
      </c>
      <c r="W173" s="44">
        <f>IFERROR(W169/H169,"0")+IFERROR(W170/H170,"0")+IFERROR(W171/H171,"0")+IFERROR(W172/H172,"0")</f>
        <v>0</v>
      </c>
      <c r="X173" s="44">
        <f>IFERROR(IF(X169="",0,X169),"0")+IFERROR(IF(X170="",0,X170),"0")+IFERROR(IF(X171="",0,X171),"0")+IFERROR(IF(X172="",0,X172),"0")</f>
        <v>0</v>
      </c>
      <c r="Y173" s="68"/>
      <c r="Z173" s="68"/>
    </row>
    <row r="174" spans="1:53" hidden="1" x14ac:dyDescent="0.2">
      <c r="A174" s="331"/>
      <c r="B174" s="331"/>
      <c r="C174" s="331"/>
      <c r="D174" s="331"/>
      <c r="E174" s="331"/>
      <c r="F174" s="331"/>
      <c r="G174" s="331"/>
      <c r="H174" s="331"/>
      <c r="I174" s="331"/>
      <c r="J174" s="331"/>
      <c r="K174" s="331"/>
      <c r="L174" s="331"/>
      <c r="M174" s="332"/>
      <c r="N174" s="328" t="s">
        <v>43</v>
      </c>
      <c r="O174" s="329"/>
      <c r="P174" s="329"/>
      <c r="Q174" s="329"/>
      <c r="R174" s="329"/>
      <c r="S174" s="329"/>
      <c r="T174" s="330"/>
      <c r="U174" s="43" t="s">
        <v>0</v>
      </c>
      <c r="V174" s="44">
        <f>IFERROR(SUM(V169:V172),"0")</f>
        <v>0</v>
      </c>
      <c r="W174" s="44">
        <f>IFERROR(SUM(W169:W172),"0")</f>
        <v>0</v>
      </c>
      <c r="X174" s="43"/>
      <c r="Y174" s="68"/>
      <c r="Z174" s="68"/>
    </row>
    <row r="175" spans="1:53" ht="14.25" hidden="1" customHeight="1" x14ac:dyDescent="0.25">
      <c r="A175" s="342" t="s">
        <v>81</v>
      </c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42"/>
      <c r="N175" s="342"/>
      <c r="O175" s="342"/>
      <c r="P175" s="342"/>
      <c r="Q175" s="342"/>
      <c r="R175" s="342"/>
      <c r="S175" s="342"/>
      <c r="T175" s="342"/>
      <c r="U175" s="342"/>
      <c r="V175" s="342"/>
      <c r="W175" s="342"/>
      <c r="X175" s="342"/>
      <c r="Y175" s="67"/>
      <c r="Z175" s="67"/>
    </row>
    <row r="176" spans="1:53" ht="27" hidden="1" customHeight="1" x14ac:dyDescent="0.25">
      <c r="A176" s="64" t="s">
        <v>305</v>
      </c>
      <c r="B176" s="64" t="s">
        <v>306</v>
      </c>
      <c r="C176" s="37">
        <v>4301051409</v>
      </c>
      <c r="D176" s="337">
        <v>4680115881556</v>
      </c>
      <c r="E176" s="337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114</v>
      </c>
      <c r="L176" s="39" t="s">
        <v>135</v>
      </c>
      <c r="M176" s="38">
        <v>45</v>
      </c>
      <c r="N176" s="50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39"/>
      <c r="P176" s="339"/>
      <c r="Q176" s="339"/>
      <c r="R176" s="340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ref="W176:W192" si="9">IFERROR(IF(V176="",0,CEILING((V176/$H176),1)*$H176),"")</f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hidden="1" customHeight="1" x14ac:dyDescent="0.25">
      <c r="A177" s="64" t="s">
        <v>307</v>
      </c>
      <c r="B177" s="64" t="s">
        <v>308</v>
      </c>
      <c r="C177" s="37">
        <v>4301051538</v>
      </c>
      <c r="D177" s="337">
        <v>4680115880573</v>
      </c>
      <c r="E177" s="337"/>
      <c r="F177" s="63">
        <v>1.45</v>
      </c>
      <c r="G177" s="38">
        <v>6</v>
      </c>
      <c r="H177" s="63">
        <v>8.6999999999999993</v>
      </c>
      <c r="I177" s="63">
        <v>9.2639999999999993</v>
      </c>
      <c r="J177" s="38">
        <v>56</v>
      </c>
      <c r="K177" s="38" t="s">
        <v>114</v>
      </c>
      <c r="L177" s="39" t="s">
        <v>79</v>
      </c>
      <c r="M177" s="38">
        <v>45</v>
      </c>
      <c r="N177" s="497" t="s">
        <v>309</v>
      </c>
      <c r="O177" s="339"/>
      <c r="P177" s="339"/>
      <c r="Q177" s="339"/>
      <c r="R177" s="340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hidden="1" customHeight="1" x14ac:dyDescent="0.25">
      <c r="A178" s="64" t="s">
        <v>310</v>
      </c>
      <c r="B178" s="64" t="s">
        <v>311</v>
      </c>
      <c r="C178" s="37">
        <v>4301051408</v>
      </c>
      <c r="D178" s="337">
        <v>4680115881594</v>
      </c>
      <c r="E178" s="337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8" t="s">
        <v>114</v>
      </c>
      <c r="L178" s="39" t="s">
        <v>135</v>
      </c>
      <c r="M178" s="38">
        <v>40</v>
      </c>
      <c r="N178" s="4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39"/>
      <c r="P178" s="339"/>
      <c r="Q178" s="339"/>
      <c r="R178" s="340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hidden="1" customHeight="1" x14ac:dyDescent="0.25">
      <c r="A179" s="64" t="s">
        <v>312</v>
      </c>
      <c r="B179" s="64" t="s">
        <v>313</v>
      </c>
      <c r="C179" s="37">
        <v>4301051505</v>
      </c>
      <c r="D179" s="337">
        <v>4680115881587</v>
      </c>
      <c r="E179" s="337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114</v>
      </c>
      <c r="L179" s="39" t="s">
        <v>79</v>
      </c>
      <c r="M179" s="38">
        <v>40</v>
      </c>
      <c r="N179" s="499" t="s">
        <v>314</v>
      </c>
      <c r="O179" s="339"/>
      <c r="P179" s="339"/>
      <c r="Q179" s="339"/>
      <c r="R179" s="340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hidden="1" customHeight="1" x14ac:dyDescent="0.25">
      <c r="A180" s="64" t="s">
        <v>315</v>
      </c>
      <c r="B180" s="64" t="s">
        <v>316</v>
      </c>
      <c r="C180" s="37">
        <v>4301051380</v>
      </c>
      <c r="D180" s="337">
        <v>4680115880962</v>
      </c>
      <c r="E180" s="337"/>
      <c r="F180" s="63">
        <v>1.3</v>
      </c>
      <c r="G180" s="38">
        <v>6</v>
      </c>
      <c r="H180" s="63">
        <v>7.8</v>
      </c>
      <c r="I180" s="63">
        <v>8.3640000000000008</v>
      </c>
      <c r="J180" s="38">
        <v>56</v>
      </c>
      <c r="K180" s="38" t="s">
        <v>114</v>
      </c>
      <c r="L180" s="39" t="s">
        <v>79</v>
      </c>
      <c r="M180" s="38">
        <v>40</v>
      </c>
      <c r="N180" s="50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39"/>
      <c r="P180" s="339"/>
      <c r="Q180" s="339"/>
      <c r="R180" s="340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317</v>
      </c>
      <c r="B181" s="64" t="s">
        <v>318</v>
      </c>
      <c r="C181" s="37">
        <v>4301051411</v>
      </c>
      <c r="D181" s="337">
        <v>4680115881617</v>
      </c>
      <c r="E181" s="337"/>
      <c r="F181" s="63">
        <v>1.35</v>
      </c>
      <c r="G181" s="38">
        <v>6</v>
      </c>
      <c r="H181" s="63">
        <v>8.1</v>
      </c>
      <c r="I181" s="63">
        <v>8.6460000000000008</v>
      </c>
      <c r="J181" s="38">
        <v>56</v>
      </c>
      <c r="K181" s="38" t="s">
        <v>114</v>
      </c>
      <c r="L181" s="39" t="s">
        <v>135</v>
      </c>
      <c r="M181" s="38">
        <v>40</v>
      </c>
      <c r="N181" s="5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39"/>
      <c r="P181" s="339"/>
      <c r="Q181" s="339"/>
      <c r="R181" s="340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hidden="1" customHeight="1" x14ac:dyDescent="0.25">
      <c r="A182" s="64" t="s">
        <v>319</v>
      </c>
      <c r="B182" s="64" t="s">
        <v>320</v>
      </c>
      <c r="C182" s="37">
        <v>4301051487</v>
      </c>
      <c r="D182" s="337">
        <v>4680115881228</v>
      </c>
      <c r="E182" s="337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79</v>
      </c>
      <c r="M182" s="38">
        <v>40</v>
      </c>
      <c r="N182" s="492" t="s">
        <v>321</v>
      </c>
      <c r="O182" s="339"/>
      <c r="P182" s="339"/>
      <c r="Q182" s="339"/>
      <c r="R182" s="340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322</v>
      </c>
      <c r="B183" s="64" t="s">
        <v>323</v>
      </c>
      <c r="C183" s="37">
        <v>4301051506</v>
      </c>
      <c r="D183" s="337">
        <v>4680115881037</v>
      </c>
      <c r="E183" s="337"/>
      <c r="F183" s="63">
        <v>0.84</v>
      </c>
      <c r="G183" s="38">
        <v>4</v>
      </c>
      <c r="H183" s="63">
        <v>3.36</v>
      </c>
      <c r="I183" s="63">
        <v>3.6179999999999999</v>
      </c>
      <c r="J183" s="38">
        <v>120</v>
      </c>
      <c r="K183" s="38" t="s">
        <v>80</v>
      </c>
      <c r="L183" s="39" t="s">
        <v>79</v>
      </c>
      <c r="M183" s="38">
        <v>40</v>
      </c>
      <c r="N183" s="493" t="s">
        <v>324</v>
      </c>
      <c r="O183" s="339"/>
      <c r="P183" s="339"/>
      <c r="Q183" s="339"/>
      <c r="R183" s="340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IFERROR(IF(W183=0,"",ROUNDUP(W183/H183,0)*0.00937),"")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325</v>
      </c>
      <c r="B184" s="64" t="s">
        <v>326</v>
      </c>
      <c r="C184" s="37">
        <v>4301051384</v>
      </c>
      <c r="D184" s="337">
        <v>4680115881211</v>
      </c>
      <c r="E184" s="337"/>
      <c r="F184" s="63">
        <v>0.4</v>
      </c>
      <c r="G184" s="38">
        <v>6</v>
      </c>
      <c r="H184" s="63">
        <v>2.4</v>
      </c>
      <c r="I184" s="63">
        <v>2.6</v>
      </c>
      <c r="J184" s="38">
        <v>156</v>
      </c>
      <c r="K184" s="38" t="s">
        <v>80</v>
      </c>
      <c r="L184" s="39" t="s">
        <v>79</v>
      </c>
      <c r="M184" s="38">
        <v>45</v>
      </c>
      <c r="N184" s="4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39"/>
      <c r="P184" s="339"/>
      <c r="Q184" s="339"/>
      <c r="R184" s="340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327</v>
      </c>
      <c r="B185" s="64" t="s">
        <v>328</v>
      </c>
      <c r="C185" s="37">
        <v>4301051378</v>
      </c>
      <c r="D185" s="337">
        <v>4680115881020</v>
      </c>
      <c r="E185" s="337"/>
      <c r="F185" s="63">
        <v>0.84</v>
      </c>
      <c r="G185" s="38">
        <v>4</v>
      </c>
      <c r="H185" s="63">
        <v>3.36</v>
      </c>
      <c r="I185" s="63">
        <v>3.57</v>
      </c>
      <c r="J185" s="38">
        <v>120</v>
      </c>
      <c r="K185" s="38" t="s">
        <v>80</v>
      </c>
      <c r="L185" s="39" t="s">
        <v>79</v>
      </c>
      <c r="M185" s="38">
        <v>45</v>
      </c>
      <c r="N185" s="49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39"/>
      <c r="P185" s="339"/>
      <c r="Q185" s="339"/>
      <c r="R185" s="340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329</v>
      </c>
      <c r="B186" s="64" t="s">
        <v>330</v>
      </c>
      <c r="C186" s="37">
        <v>4301051407</v>
      </c>
      <c r="D186" s="337">
        <v>4680115882195</v>
      </c>
      <c r="E186" s="337"/>
      <c r="F186" s="63">
        <v>0.4</v>
      </c>
      <c r="G186" s="38">
        <v>6</v>
      </c>
      <c r="H186" s="63">
        <v>2.4</v>
      </c>
      <c r="I186" s="63">
        <v>2.69</v>
      </c>
      <c r="J186" s="38">
        <v>156</v>
      </c>
      <c r="K186" s="38" t="s">
        <v>80</v>
      </c>
      <c r="L186" s="39" t="s">
        <v>135</v>
      </c>
      <c r="M186" s="38">
        <v>40</v>
      </c>
      <c r="N186" s="4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39"/>
      <c r="P186" s="339"/>
      <c r="Q186" s="339"/>
      <c r="R186" s="340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ref="X186:X192" si="10"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331</v>
      </c>
      <c r="B187" s="64" t="s">
        <v>332</v>
      </c>
      <c r="C187" s="37">
        <v>4301051479</v>
      </c>
      <c r="D187" s="337">
        <v>4680115882607</v>
      </c>
      <c r="E187" s="337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135</v>
      </c>
      <c r="M187" s="38">
        <v>45</v>
      </c>
      <c r="N187" s="4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39"/>
      <c r="P187" s="339"/>
      <c r="Q187" s="339"/>
      <c r="R187" s="340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333</v>
      </c>
      <c r="B188" s="64" t="s">
        <v>334</v>
      </c>
      <c r="C188" s="37">
        <v>4301051468</v>
      </c>
      <c r="D188" s="337">
        <v>4680115880092</v>
      </c>
      <c r="E188" s="337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135</v>
      </c>
      <c r="M188" s="38">
        <v>45</v>
      </c>
      <c r="N188" s="48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39"/>
      <c r="P188" s="339"/>
      <c r="Q188" s="339"/>
      <c r="R188" s="340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335</v>
      </c>
      <c r="B189" s="64" t="s">
        <v>336</v>
      </c>
      <c r="C189" s="37">
        <v>4301051469</v>
      </c>
      <c r="D189" s="337">
        <v>4680115880221</v>
      </c>
      <c r="E189" s="337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135</v>
      </c>
      <c r="M189" s="38">
        <v>45</v>
      </c>
      <c r="N189" s="48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39"/>
      <c r="P189" s="339"/>
      <c r="Q189" s="339"/>
      <c r="R189" s="340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hidden="1" customHeight="1" x14ac:dyDescent="0.25">
      <c r="A190" s="64" t="s">
        <v>337</v>
      </c>
      <c r="B190" s="64" t="s">
        <v>338</v>
      </c>
      <c r="C190" s="37">
        <v>4301051523</v>
      </c>
      <c r="D190" s="337">
        <v>4680115882942</v>
      </c>
      <c r="E190" s="337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79</v>
      </c>
      <c r="M190" s="38">
        <v>40</v>
      </c>
      <c r="N190" s="49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39"/>
      <c r="P190" s="339"/>
      <c r="Q190" s="339"/>
      <c r="R190" s="340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16.5" hidden="1" customHeight="1" x14ac:dyDescent="0.25">
      <c r="A191" s="64" t="s">
        <v>339</v>
      </c>
      <c r="B191" s="64" t="s">
        <v>340</v>
      </c>
      <c r="C191" s="37">
        <v>4301051326</v>
      </c>
      <c r="D191" s="337">
        <v>4680115880504</v>
      </c>
      <c r="E191" s="337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9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39"/>
      <c r="P191" s="339"/>
      <c r="Q191" s="339"/>
      <c r="R191" s="340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hidden="1" customHeight="1" x14ac:dyDescent="0.25">
      <c r="A192" s="64" t="s">
        <v>341</v>
      </c>
      <c r="B192" s="64" t="s">
        <v>342</v>
      </c>
      <c r="C192" s="37">
        <v>4301051410</v>
      </c>
      <c r="D192" s="337">
        <v>4680115882164</v>
      </c>
      <c r="E192" s="337"/>
      <c r="F192" s="63">
        <v>0.4</v>
      </c>
      <c r="G192" s="38">
        <v>6</v>
      </c>
      <c r="H192" s="63">
        <v>2.4</v>
      </c>
      <c r="I192" s="63">
        <v>2.6779999999999999</v>
      </c>
      <c r="J192" s="38">
        <v>156</v>
      </c>
      <c r="K192" s="38" t="s">
        <v>80</v>
      </c>
      <c r="L192" s="39" t="s">
        <v>135</v>
      </c>
      <c r="M192" s="38">
        <v>40</v>
      </c>
      <c r="N192" s="4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39"/>
      <c r="P192" s="339"/>
      <c r="Q192" s="339"/>
      <c r="R192" s="340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idden="1" x14ac:dyDescent="0.2">
      <c r="A193" s="331"/>
      <c r="B193" s="331"/>
      <c r="C193" s="331"/>
      <c r="D193" s="331"/>
      <c r="E193" s="331"/>
      <c r="F193" s="331"/>
      <c r="G193" s="331"/>
      <c r="H193" s="331"/>
      <c r="I193" s="331"/>
      <c r="J193" s="331"/>
      <c r="K193" s="331"/>
      <c r="L193" s="331"/>
      <c r="M193" s="332"/>
      <c r="N193" s="328" t="s">
        <v>43</v>
      </c>
      <c r="O193" s="329"/>
      <c r="P193" s="329"/>
      <c r="Q193" s="329"/>
      <c r="R193" s="329"/>
      <c r="S193" s="329"/>
      <c r="T193" s="330"/>
      <c r="U193" s="43" t="s">
        <v>42</v>
      </c>
      <c r="V193" s="4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4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4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8"/>
      <c r="Z193" s="68"/>
    </row>
    <row r="194" spans="1:53" hidden="1" x14ac:dyDescent="0.2">
      <c r="A194" s="331"/>
      <c r="B194" s="331"/>
      <c r="C194" s="331"/>
      <c r="D194" s="331"/>
      <c r="E194" s="331"/>
      <c r="F194" s="331"/>
      <c r="G194" s="331"/>
      <c r="H194" s="331"/>
      <c r="I194" s="331"/>
      <c r="J194" s="331"/>
      <c r="K194" s="331"/>
      <c r="L194" s="331"/>
      <c r="M194" s="332"/>
      <c r="N194" s="328" t="s">
        <v>43</v>
      </c>
      <c r="O194" s="329"/>
      <c r="P194" s="329"/>
      <c r="Q194" s="329"/>
      <c r="R194" s="329"/>
      <c r="S194" s="329"/>
      <c r="T194" s="330"/>
      <c r="U194" s="43" t="s">
        <v>0</v>
      </c>
      <c r="V194" s="44">
        <f>IFERROR(SUM(V176:V192),"0")</f>
        <v>0</v>
      </c>
      <c r="W194" s="44">
        <f>IFERROR(SUM(W176:W192),"0")</f>
        <v>0</v>
      </c>
      <c r="X194" s="43"/>
      <c r="Y194" s="68"/>
      <c r="Z194" s="68"/>
    </row>
    <row r="195" spans="1:53" ht="14.25" hidden="1" customHeight="1" x14ac:dyDescent="0.25">
      <c r="A195" s="342" t="s">
        <v>236</v>
      </c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42"/>
      <c r="N195" s="342"/>
      <c r="O195" s="342"/>
      <c r="P195" s="342"/>
      <c r="Q195" s="342"/>
      <c r="R195" s="342"/>
      <c r="S195" s="342"/>
      <c r="T195" s="342"/>
      <c r="U195" s="342"/>
      <c r="V195" s="342"/>
      <c r="W195" s="342"/>
      <c r="X195" s="342"/>
      <c r="Y195" s="67"/>
      <c r="Z195" s="67"/>
    </row>
    <row r="196" spans="1:53" ht="16.5" hidden="1" customHeight="1" x14ac:dyDescent="0.25">
      <c r="A196" s="64" t="s">
        <v>343</v>
      </c>
      <c r="B196" s="64" t="s">
        <v>344</v>
      </c>
      <c r="C196" s="37">
        <v>4301060360</v>
      </c>
      <c r="D196" s="337">
        <v>4680115882874</v>
      </c>
      <c r="E196" s="337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485" t="s">
        <v>345</v>
      </c>
      <c r="O196" s="339"/>
      <c r="P196" s="339"/>
      <c r="Q196" s="339"/>
      <c r="R196" s="340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hidden="1" customHeight="1" x14ac:dyDescent="0.25">
      <c r="A197" s="64" t="s">
        <v>346</v>
      </c>
      <c r="B197" s="64" t="s">
        <v>347</v>
      </c>
      <c r="C197" s="37">
        <v>4301060359</v>
      </c>
      <c r="D197" s="337">
        <v>4680115884434</v>
      </c>
      <c r="E197" s="337"/>
      <c r="F197" s="63">
        <v>0.8</v>
      </c>
      <c r="G197" s="38">
        <v>4</v>
      </c>
      <c r="H197" s="63">
        <v>3.2</v>
      </c>
      <c r="I197" s="63">
        <v>3.4660000000000002</v>
      </c>
      <c r="J197" s="38">
        <v>120</v>
      </c>
      <c r="K197" s="38" t="s">
        <v>80</v>
      </c>
      <c r="L197" s="39" t="s">
        <v>79</v>
      </c>
      <c r="M197" s="38">
        <v>30</v>
      </c>
      <c r="N197" s="486" t="s">
        <v>348</v>
      </c>
      <c r="O197" s="339"/>
      <c r="P197" s="339"/>
      <c r="Q197" s="339"/>
      <c r="R197" s="340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IFERROR(IF(W197=0,"",ROUNDUP(W197/H197,0)*0.00937),"")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16.5" hidden="1" customHeight="1" x14ac:dyDescent="0.25">
      <c r="A198" s="64" t="s">
        <v>349</v>
      </c>
      <c r="B198" s="64" t="s">
        <v>350</v>
      </c>
      <c r="C198" s="37">
        <v>4301060338</v>
      </c>
      <c r="D198" s="337">
        <v>4680115880801</v>
      </c>
      <c r="E198" s="337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4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39"/>
      <c r="P198" s="339"/>
      <c r="Q198" s="339"/>
      <c r="R198" s="340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27" hidden="1" customHeight="1" x14ac:dyDescent="0.25">
      <c r="A199" s="64" t="s">
        <v>351</v>
      </c>
      <c r="B199" s="64" t="s">
        <v>352</v>
      </c>
      <c r="C199" s="37">
        <v>4301060339</v>
      </c>
      <c r="D199" s="337">
        <v>4680115880818</v>
      </c>
      <c r="E199" s="337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80</v>
      </c>
      <c r="L199" s="39" t="s">
        <v>79</v>
      </c>
      <c r="M199" s="38">
        <v>40</v>
      </c>
      <c r="N199" s="48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39"/>
      <c r="P199" s="339"/>
      <c r="Q199" s="339"/>
      <c r="R199" s="340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IFERROR(IF(W199=0,"",ROUNDUP(W199/H199,0)*0.00753),"")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idden="1" x14ac:dyDescent="0.2">
      <c r="A200" s="331"/>
      <c r="B200" s="331"/>
      <c r="C200" s="331"/>
      <c r="D200" s="331"/>
      <c r="E200" s="331"/>
      <c r="F200" s="331"/>
      <c r="G200" s="331"/>
      <c r="H200" s="331"/>
      <c r="I200" s="331"/>
      <c r="J200" s="331"/>
      <c r="K200" s="331"/>
      <c r="L200" s="331"/>
      <c r="M200" s="332"/>
      <c r="N200" s="328" t="s">
        <v>43</v>
      </c>
      <c r="O200" s="329"/>
      <c r="P200" s="329"/>
      <c r="Q200" s="329"/>
      <c r="R200" s="329"/>
      <c r="S200" s="329"/>
      <c r="T200" s="330"/>
      <c r="U200" s="43" t="s">
        <v>42</v>
      </c>
      <c r="V200" s="44">
        <f>IFERROR(V196/H196,"0")+IFERROR(V197/H197,"0")+IFERROR(V198/H198,"0")+IFERROR(V199/H199,"0")</f>
        <v>0</v>
      </c>
      <c r="W200" s="44">
        <f>IFERROR(W196/H196,"0")+IFERROR(W197/H197,"0")+IFERROR(W198/H198,"0")+IFERROR(W199/H199,"0")</f>
        <v>0</v>
      </c>
      <c r="X200" s="44">
        <f>IFERROR(IF(X196="",0,X196),"0")+IFERROR(IF(X197="",0,X197),"0")+IFERROR(IF(X198="",0,X198),"0")+IFERROR(IF(X199="",0,X199),"0")</f>
        <v>0</v>
      </c>
      <c r="Y200" s="68"/>
      <c r="Z200" s="68"/>
    </row>
    <row r="201" spans="1:53" hidden="1" x14ac:dyDescent="0.2">
      <c r="A201" s="331"/>
      <c r="B201" s="331"/>
      <c r="C201" s="331"/>
      <c r="D201" s="331"/>
      <c r="E201" s="331"/>
      <c r="F201" s="331"/>
      <c r="G201" s="331"/>
      <c r="H201" s="331"/>
      <c r="I201" s="331"/>
      <c r="J201" s="331"/>
      <c r="K201" s="331"/>
      <c r="L201" s="331"/>
      <c r="M201" s="332"/>
      <c r="N201" s="328" t="s">
        <v>43</v>
      </c>
      <c r="O201" s="329"/>
      <c r="P201" s="329"/>
      <c r="Q201" s="329"/>
      <c r="R201" s="329"/>
      <c r="S201" s="329"/>
      <c r="T201" s="330"/>
      <c r="U201" s="43" t="s">
        <v>0</v>
      </c>
      <c r="V201" s="44">
        <f>IFERROR(SUM(V196:V199),"0")</f>
        <v>0</v>
      </c>
      <c r="W201" s="44">
        <f>IFERROR(SUM(W196:W199),"0")</f>
        <v>0</v>
      </c>
      <c r="X201" s="43"/>
      <c r="Y201" s="68"/>
      <c r="Z201" s="68"/>
    </row>
    <row r="202" spans="1:53" ht="16.5" hidden="1" customHeight="1" x14ac:dyDescent="0.25">
      <c r="A202" s="341" t="s">
        <v>353</v>
      </c>
      <c r="B202" s="341"/>
      <c r="C202" s="341"/>
      <c r="D202" s="341"/>
      <c r="E202" s="341"/>
      <c r="F202" s="341"/>
      <c r="G202" s="341"/>
      <c r="H202" s="341"/>
      <c r="I202" s="341"/>
      <c r="J202" s="341"/>
      <c r="K202" s="341"/>
      <c r="L202" s="341"/>
      <c r="M202" s="341"/>
      <c r="N202" s="341"/>
      <c r="O202" s="341"/>
      <c r="P202" s="341"/>
      <c r="Q202" s="341"/>
      <c r="R202" s="341"/>
      <c r="S202" s="341"/>
      <c r="T202" s="341"/>
      <c r="U202" s="341"/>
      <c r="V202" s="341"/>
      <c r="W202" s="341"/>
      <c r="X202" s="341"/>
      <c r="Y202" s="66"/>
      <c r="Z202" s="66"/>
    </row>
    <row r="203" spans="1:53" ht="14.25" hidden="1" customHeight="1" x14ac:dyDescent="0.25">
      <c r="A203" s="342" t="s">
        <v>76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67"/>
      <c r="Z203" s="67"/>
    </row>
    <row r="204" spans="1:53" ht="27" hidden="1" customHeight="1" x14ac:dyDescent="0.25">
      <c r="A204" s="64" t="s">
        <v>354</v>
      </c>
      <c r="B204" s="64" t="s">
        <v>355</v>
      </c>
      <c r="C204" s="37">
        <v>4301031151</v>
      </c>
      <c r="D204" s="337">
        <v>4607091389845</v>
      </c>
      <c r="E204" s="337"/>
      <c r="F204" s="63">
        <v>0.35</v>
      </c>
      <c r="G204" s="38">
        <v>6</v>
      </c>
      <c r="H204" s="63">
        <v>2.1</v>
      </c>
      <c r="I204" s="63">
        <v>2.2000000000000002</v>
      </c>
      <c r="J204" s="38">
        <v>234</v>
      </c>
      <c r="K204" s="38" t="s">
        <v>182</v>
      </c>
      <c r="L204" s="39" t="s">
        <v>79</v>
      </c>
      <c r="M204" s="38">
        <v>40</v>
      </c>
      <c r="N204" s="48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39"/>
      <c r="P204" s="339"/>
      <c r="Q204" s="339"/>
      <c r="R204" s="340"/>
      <c r="S204" s="40" t="s">
        <v>48</v>
      </c>
      <c r="T204" s="40" t="s">
        <v>48</v>
      </c>
      <c r="U204" s="41" t="s">
        <v>0</v>
      </c>
      <c r="V204" s="59">
        <v>0</v>
      </c>
      <c r="W204" s="56">
        <f>IFERROR(IF(V204="",0,CEILING((V204/$H204),1)*$H204),"")</f>
        <v>0</v>
      </c>
      <c r="X204" s="42" t="str">
        <f>IFERROR(IF(W204=0,"",ROUNDUP(W204/H204,0)*0.00502),"")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hidden="1" customHeight="1" x14ac:dyDescent="0.25">
      <c r="A205" s="64" t="s">
        <v>356</v>
      </c>
      <c r="B205" s="64" t="s">
        <v>357</v>
      </c>
      <c r="C205" s="37">
        <v>4301031259</v>
      </c>
      <c r="D205" s="337">
        <v>4680115882881</v>
      </c>
      <c r="E205" s="337"/>
      <c r="F205" s="63">
        <v>0.28000000000000003</v>
      </c>
      <c r="G205" s="38">
        <v>6</v>
      </c>
      <c r="H205" s="63">
        <v>1.68</v>
      </c>
      <c r="I205" s="63">
        <v>1.81</v>
      </c>
      <c r="J205" s="38">
        <v>234</v>
      </c>
      <c r="K205" s="38" t="s">
        <v>182</v>
      </c>
      <c r="L205" s="39" t="s">
        <v>79</v>
      </c>
      <c r="M205" s="38">
        <v>40</v>
      </c>
      <c r="N205" s="481" t="s">
        <v>358</v>
      </c>
      <c r="O205" s="339"/>
      <c r="P205" s="339"/>
      <c r="Q205" s="339"/>
      <c r="R205" s="340"/>
      <c r="S205" s="40" t="s">
        <v>48</v>
      </c>
      <c r="T205" s="40" t="s">
        <v>48</v>
      </c>
      <c r="U205" s="41" t="s">
        <v>0</v>
      </c>
      <c r="V205" s="59">
        <v>0</v>
      </c>
      <c r="W205" s="56">
        <f>IFERROR(IF(V205="",0,CEILING((V205/$H205),1)*$H205),"")</f>
        <v>0</v>
      </c>
      <c r="X205" s="42" t="str">
        <f>IFERROR(IF(W205=0,"",ROUNDUP(W205/H205,0)*0.00502),"")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idden="1" x14ac:dyDescent="0.2">
      <c r="A206" s="331"/>
      <c r="B206" s="331"/>
      <c r="C206" s="331"/>
      <c r="D206" s="331"/>
      <c r="E206" s="331"/>
      <c r="F206" s="331"/>
      <c r="G206" s="331"/>
      <c r="H206" s="331"/>
      <c r="I206" s="331"/>
      <c r="J206" s="331"/>
      <c r="K206" s="331"/>
      <c r="L206" s="331"/>
      <c r="M206" s="332"/>
      <c r="N206" s="328" t="s">
        <v>43</v>
      </c>
      <c r="O206" s="329"/>
      <c r="P206" s="329"/>
      <c r="Q206" s="329"/>
      <c r="R206" s="329"/>
      <c r="S206" s="329"/>
      <c r="T206" s="330"/>
      <c r="U206" s="43" t="s">
        <v>42</v>
      </c>
      <c r="V206" s="44">
        <f>IFERROR(V204/H204,"0")+IFERROR(V205/H205,"0")</f>
        <v>0</v>
      </c>
      <c r="W206" s="44">
        <f>IFERROR(W204/H204,"0")+IFERROR(W205/H205,"0")</f>
        <v>0</v>
      </c>
      <c r="X206" s="44">
        <f>IFERROR(IF(X204="",0,X204),"0")+IFERROR(IF(X205="",0,X205),"0")</f>
        <v>0</v>
      </c>
      <c r="Y206" s="68"/>
      <c r="Z206" s="68"/>
    </row>
    <row r="207" spans="1:53" hidden="1" x14ac:dyDescent="0.2">
      <c r="A207" s="331"/>
      <c r="B207" s="331"/>
      <c r="C207" s="331"/>
      <c r="D207" s="331"/>
      <c r="E207" s="331"/>
      <c r="F207" s="331"/>
      <c r="G207" s="331"/>
      <c r="H207" s="331"/>
      <c r="I207" s="331"/>
      <c r="J207" s="331"/>
      <c r="K207" s="331"/>
      <c r="L207" s="331"/>
      <c r="M207" s="332"/>
      <c r="N207" s="328" t="s">
        <v>43</v>
      </c>
      <c r="O207" s="329"/>
      <c r="P207" s="329"/>
      <c r="Q207" s="329"/>
      <c r="R207" s="329"/>
      <c r="S207" s="329"/>
      <c r="T207" s="330"/>
      <c r="U207" s="43" t="s">
        <v>0</v>
      </c>
      <c r="V207" s="44">
        <f>IFERROR(SUM(V204:V205),"0")</f>
        <v>0</v>
      </c>
      <c r="W207" s="44">
        <f>IFERROR(SUM(W204:W205),"0")</f>
        <v>0</v>
      </c>
      <c r="X207" s="43"/>
      <c r="Y207" s="68"/>
      <c r="Z207" s="68"/>
    </row>
    <row r="208" spans="1:53" ht="16.5" hidden="1" customHeight="1" x14ac:dyDescent="0.25">
      <c r="A208" s="341" t="s">
        <v>359</v>
      </c>
      <c r="B208" s="341"/>
      <c r="C208" s="341"/>
      <c r="D208" s="341"/>
      <c r="E208" s="341"/>
      <c r="F208" s="341"/>
      <c r="G208" s="341"/>
      <c r="H208" s="341"/>
      <c r="I208" s="341"/>
      <c r="J208" s="341"/>
      <c r="K208" s="341"/>
      <c r="L208" s="341"/>
      <c r="M208" s="341"/>
      <c r="N208" s="341"/>
      <c r="O208" s="341"/>
      <c r="P208" s="341"/>
      <c r="Q208" s="341"/>
      <c r="R208" s="341"/>
      <c r="S208" s="341"/>
      <c r="T208" s="341"/>
      <c r="U208" s="341"/>
      <c r="V208" s="341"/>
      <c r="W208" s="341"/>
      <c r="X208" s="341"/>
      <c r="Y208" s="66"/>
      <c r="Z208" s="66"/>
    </row>
    <row r="209" spans="1:53" ht="14.25" hidden="1" customHeight="1" x14ac:dyDescent="0.25">
      <c r="A209" s="342" t="s">
        <v>118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67"/>
      <c r="Z209" s="67"/>
    </row>
    <row r="210" spans="1:53" ht="27" hidden="1" customHeight="1" x14ac:dyDescent="0.25">
      <c r="A210" s="64" t="s">
        <v>360</v>
      </c>
      <c r="B210" s="64" t="s">
        <v>361</v>
      </c>
      <c r="C210" s="37">
        <v>4301011346</v>
      </c>
      <c r="D210" s="337">
        <v>4607091387445</v>
      </c>
      <c r="E210" s="337"/>
      <c r="F210" s="63">
        <v>0.9</v>
      </c>
      <c r="G210" s="38">
        <v>10</v>
      </c>
      <c r="H210" s="63">
        <v>9</v>
      </c>
      <c r="I210" s="63">
        <v>9.6300000000000008</v>
      </c>
      <c r="J210" s="38">
        <v>56</v>
      </c>
      <c r="K210" s="38" t="s">
        <v>114</v>
      </c>
      <c r="L210" s="39" t="s">
        <v>113</v>
      </c>
      <c r="M210" s="38">
        <v>31</v>
      </c>
      <c r="N210" s="47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0" s="339"/>
      <c r="P210" s="339"/>
      <c r="Q210" s="339"/>
      <c r="R210" s="340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ref="W210:W224" si="11">IFERROR(IF(V210="",0,CEILING((V210/$H210),1)*$H210),"")</f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hidden="1" customHeight="1" x14ac:dyDescent="0.25">
      <c r="A211" s="64" t="s">
        <v>362</v>
      </c>
      <c r="B211" s="64" t="s">
        <v>363</v>
      </c>
      <c r="C211" s="37">
        <v>4301011362</v>
      </c>
      <c r="D211" s="337">
        <v>4607091386004</v>
      </c>
      <c r="E211" s="337"/>
      <c r="F211" s="63">
        <v>1.35</v>
      </c>
      <c r="G211" s="38">
        <v>8</v>
      </c>
      <c r="H211" s="63">
        <v>10.8</v>
      </c>
      <c r="I211" s="63">
        <v>11.28</v>
      </c>
      <c r="J211" s="38">
        <v>48</v>
      </c>
      <c r="K211" s="38" t="s">
        <v>114</v>
      </c>
      <c r="L211" s="39" t="s">
        <v>122</v>
      </c>
      <c r="M211" s="38">
        <v>55</v>
      </c>
      <c r="N211" s="47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39"/>
      <c r="P211" s="339"/>
      <c r="Q211" s="339"/>
      <c r="R211" s="340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IFERROR(IF(W211=0,"",ROUNDUP(W211/H211,0)*0.02039),"")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hidden="1" customHeight="1" x14ac:dyDescent="0.25">
      <c r="A212" s="64" t="s">
        <v>362</v>
      </c>
      <c r="B212" s="64" t="s">
        <v>364</v>
      </c>
      <c r="C212" s="37">
        <v>4301011308</v>
      </c>
      <c r="D212" s="337">
        <v>4607091386004</v>
      </c>
      <c r="E212" s="337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114</v>
      </c>
      <c r="L212" s="39" t="s">
        <v>113</v>
      </c>
      <c r="M212" s="38">
        <v>55</v>
      </c>
      <c r="N212" s="4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2" s="339"/>
      <c r="P212" s="339"/>
      <c r="Q212" s="339"/>
      <c r="R212" s="340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hidden="1" customHeight="1" x14ac:dyDescent="0.25">
      <c r="A213" s="64" t="s">
        <v>365</v>
      </c>
      <c r="B213" s="64" t="s">
        <v>366</v>
      </c>
      <c r="C213" s="37">
        <v>4301011347</v>
      </c>
      <c r="D213" s="337">
        <v>4607091386073</v>
      </c>
      <c r="E213" s="337"/>
      <c r="F213" s="63">
        <v>0.9</v>
      </c>
      <c r="G213" s="38">
        <v>10</v>
      </c>
      <c r="H213" s="63">
        <v>9</v>
      </c>
      <c r="I213" s="63">
        <v>9.6300000000000008</v>
      </c>
      <c r="J213" s="38">
        <v>56</v>
      </c>
      <c r="K213" s="38" t="s">
        <v>114</v>
      </c>
      <c r="L213" s="39" t="s">
        <v>113</v>
      </c>
      <c r="M213" s="38">
        <v>31</v>
      </c>
      <c r="N213" s="47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3" s="339"/>
      <c r="P213" s="339"/>
      <c r="Q213" s="339"/>
      <c r="R213" s="340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hidden="1" customHeight="1" x14ac:dyDescent="0.25">
      <c r="A214" s="64" t="s">
        <v>367</v>
      </c>
      <c r="B214" s="64" t="s">
        <v>368</v>
      </c>
      <c r="C214" s="37">
        <v>4301010928</v>
      </c>
      <c r="D214" s="337">
        <v>4607091387322</v>
      </c>
      <c r="E214" s="337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114</v>
      </c>
      <c r="L214" s="39" t="s">
        <v>113</v>
      </c>
      <c r="M214" s="38">
        <v>55</v>
      </c>
      <c r="N214" s="47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39"/>
      <c r="P214" s="339"/>
      <c r="Q214" s="339"/>
      <c r="R214" s="340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hidden="1" customHeight="1" x14ac:dyDescent="0.25">
      <c r="A215" s="64" t="s">
        <v>367</v>
      </c>
      <c r="B215" s="64" t="s">
        <v>369</v>
      </c>
      <c r="C215" s="37">
        <v>4301011395</v>
      </c>
      <c r="D215" s="337">
        <v>4607091387322</v>
      </c>
      <c r="E215" s="337"/>
      <c r="F215" s="63">
        <v>1.35</v>
      </c>
      <c r="G215" s="38">
        <v>8</v>
      </c>
      <c r="H215" s="63">
        <v>10.8</v>
      </c>
      <c r="I215" s="63">
        <v>11.28</v>
      </c>
      <c r="J215" s="38">
        <v>48</v>
      </c>
      <c r="K215" s="38" t="s">
        <v>114</v>
      </c>
      <c r="L215" s="39" t="s">
        <v>122</v>
      </c>
      <c r="M215" s="38">
        <v>55</v>
      </c>
      <c r="N215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5" s="339"/>
      <c r="P215" s="339"/>
      <c r="Q215" s="339"/>
      <c r="R215" s="340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IFERROR(IF(W215=0,"",ROUNDUP(W215/H215,0)*0.02039),"")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hidden="1" customHeight="1" x14ac:dyDescent="0.25">
      <c r="A216" s="64" t="s">
        <v>370</v>
      </c>
      <c r="B216" s="64" t="s">
        <v>371</v>
      </c>
      <c r="C216" s="37">
        <v>4301011311</v>
      </c>
      <c r="D216" s="337">
        <v>4607091387377</v>
      </c>
      <c r="E216" s="337"/>
      <c r="F216" s="63">
        <v>1.35</v>
      </c>
      <c r="G216" s="38">
        <v>8</v>
      </c>
      <c r="H216" s="63">
        <v>10.8</v>
      </c>
      <c r="I216" s="63">
        <v>11.28</v>
      </c>
      <c r="J216" s="38">
        <v>56</v>
      </c>
      <c r="K216" s="38" t="s">
        <v>114</v>
      </c>
      <c r="L216" s="39" t="s">
        <v>113</v>
      </c>
      <c r="M216" s="38">
        <v>55</v>
      </c>
      <c r="N21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6" s="339"/>
      <c r="P216" s="339"/>
      <c r="Q216" s="339"/>
      <c r="R216" s="340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IFERROR(IF(W216=0,"",ROUNDUP(W216/H216,0)*0.02175),"")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hidden="1" customHeight="1" x14ac:dyDescent="0.25">
      <c r="A217" s="64" t="s">
        <v>372</v>
      </c>
      <c r="B217" s="64" t="s">
        <v>373</v>
      </c>
      <c r="C217" s="37">
        <v>4301010945</v>
      </c>
      <c r="D217" s="337">
        <v>4607091387353</v>
      </c>
      <c r="E217" s="337"/>
      <c r="F217" s="63">
        <v>1.35</v>
      </c>
      <c r="G217" s="38">
        <v>8</v>
      </c>
      <c r="H217" s="63">
        <v>10.8</v>
      </c>
      <c r="I217" s="63">
        <v>11.28</v>
      </c>
      <c r="J217" s="38">
        <v>56</v>
      </c>
      <c r="K217" s="38" t="s">
        <v>114</v>
      </c>
      <c r="L217" s="39" t="s">
        <v>113</v>
      </c>
      <c r="M217" s="38">
        <v>55</v>
      </c>
      <c r="N217" s="47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7" s="339"/>
      <c r="P217" s="339"/>
      <c r="Q217" s="339"/>
      <c r="R217" s="340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IFERROR(IF(W217=0,"",ROUNDUP(W217/H217,0)*0.02175),"")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hidden="1" customHeight="1" x14ac:dyDescent="0.25">
      <c r="A218" s="64" t="s">
        <v>374</v>
      </c>
      <c r="B218" s="64" t="s">
        <v>375</v>
      </c>
      <c r="C218" s="37">
        <v>4301011328</v>
      </c>
      <c r="D218" s="337">
        <v>4607091386011</v>
      </c>
      <c r="E218" s="337"/>
      <c r="F218" s="63">
        <v>0.5</v>
      </c>
      <c r="G218" s="38">
        <v>10</v>
      </c>
      <c r="H218" s="63">
        <v>5</v>
      </c>
      <c r="I218" s="63">
        <v>5.21</v>
      </c>
      <c r="J218" s="38">
        <v>120</v>
      </c>
      <c r="K218" s="38" t="s">
        <v>80</v>
      </c>
      <c r="L218" s="39" t="s">
        <v>79</v>
      </c>
      <c r="M218" s="38">
        <v>55</v>
      </c>
      <c r="N218" s="4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8" s="339"/>
      <c r="P218" s="339"/>
      <c r="Q218" s="339"/>
      <c r="R218" s="340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 t="shared" ref="X218:X224" si="12">IFERROR(IF(W218=0,"",ROUNDUP(W218/H218,0)*0.00937),"")</f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hidden="1" customHeight="1" x14ac:dyDescent="0.25">
      <c r="A219" s="64" t="s">
        <v>376</v>
      </c>
      <c r="B219" s="64" t="s">
        <v>377</v>
      </c>
      <c r="C219" s="37">
        <v>4301011329</v>
      </c>
      <c r="D219" s="337">
        <v>4607091387308</v>
      </c>
      <c r="E219" s="337"/>
      <c r="F219" s="63">
        <v>0.5</v>
      </c>
      <c r="G219" s="38">
        <v>10</v>
      </c>
      <c r="H219" s="63">
        <v>5</v>
      </c>
      <c r="I219" s="63">
        <v>5.21</v>
      </c>
      <c r="J219" s="38">
        <v>120</v>
      </c>
      <c r="K219" s="38" t="s">
        <v>80</v>
      </c>
      <c r="L219" s="39" t="s">
        <v>79</v>
      </c>
      <c r="M219" s="38">
        <v>55</v>
      </c>
      <c r="N219" s="47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9" s="339"/>
      <c r="P219" s="339"/>
      <c r="Q219" s="339"/>
      <c r="R219" s="340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1"/>
        <v>0</v>
      </c>
      <c r="X219" s="42" t="str">
        <f t="shared" si="12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hidden="1" customHeight="1" x14ac:dyDescent="0.25">
      <c r="A220" s="64" t="s">
        <v>378</v>
      </c>
      <c r="B220" s="64" t="s">
        <v>379</v>
      </c>
      <c r="C220" s="37">
        <v>4301011049</v>
      </c>
      <c r="D220" s="337">
        <v>4607091387339</v>
      </c>
      <c r="E220" s="337"/>
      <c r="F220" s="63">
        <v>0.5</v>
      </c>
      <c r="G220" s="38">
        <v>10</v>
      </c>
      <c r="H220" s="63">
        <v>5</v>
      </c>
      <c r="I220" s="63">
        <v>5.24</v>
      </c>
      <c r="J220" s="38">
        <v>120</v>
      </c>
      <c r="K220" s="38" t="s">
        <v>80</v>
      </c>
      <c r="L220" s="39" t="s">
        <v>113</v>
      </c>
      <c r="M220" s="38">
        <v>55</v>
      </c>
      <c r="N220" s="4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0" s="339"/>
      <c r="P220" s="339"/>
      <c r="Q220" s="339"/>
      <c r="R220" s="340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 t="shared" si="12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hidden="1" customHeight="1" x14ac:dyDescent="0.25">
      <c r="A221" s="64" t="s">
        <v>380</v>
      </c>
      <c r="B221" s="64" t="s">
        <v>381</v>
      </c>
      <c r="C221" s="37">
        <v>4301011433</v>
      </c>
      <c r="D221" s="337">
        <v>4680115882638</v>
      </c>
      <c r="E221" s="337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80</v>
      </c>
      <c r="L221" s="39" t="s">
        <v>113</v>
      </c>
      <c r="M221" s="38">
        <v>90</v>
      </c>
      <c r="N221" s="4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1" s="339"/>
      <c r="P221" s="339"/>
      <c r="Q221" s="339"/>
      <c r="R221" s="340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 t="shared" si="12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hidden="1" customHeight="1" x14ac:dyDescent="0.25">
      <c r="A222" s="64" t="s">
        <v>382</v>
      </c>
      <c r="B222" s="64" t="s">
        <v>383</v>
      </c>
      <c r="C222" s="37">
        <v>4301011573</v>
      </c>
      <c r="D222" s="337">
        <v>4680115881938</v>
      </c>
      <c r="E222" s="337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80</v>
      </c>
      <c r="L222" s="39" t="s">
        <v>113</v>
      </c>
      <c r="M222" s="38">
        <v>90</v>
      </c>
      <c r="N222" s="4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2" s="339"/>
      <c r="P222" s="339"/>
      <c r="Q222" s="339"/>
      <c r="R222" s="340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 t="shared" si="12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ht="27" hidden="1" customHeight="1" x14ac:dyDescent="0.25">
      <c r="A223" s="64" t="s">
        <v>384</v>
      </c>
      <c r="B223" s="64" t="s">
        <v>385</v>
      </c>
      <c r="C223" s="37">
        <v>4301010944</v>
      </c>
      <c r="D223" s="337">
        <v>4607091387346</v>
      </c>
      <c r="E223" s="337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4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3" s="339"/>
      <c r="P223" s="339"/>
      <c r="Q223" s="339"/>
      <c r="R223" s="340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 t="shared" si="12"/>
        <v/>
      </c>
      <c r="Y223" s="69" t="s">
        <v>48</v>
      </c>
      <c r="Z223" s="70" t="s">
        <v>48</v>
      </c>
      <c r="AD223" s="71"/>
      <c r="BA223" s="200" t="s">
        <v>66</v>
      </c>
    </row>
    <row r="224" spans="1:53" ht="27" hidden="1" customHeight="1" x14ac:dyDescent="0.25">
      <c r="A224" s="64" t="s">
        <v>386</v>
      </c>
      <c r="B224" s="64" t="s">
        <v>387</v>
      </c>
      <c r="C224" s="37">
        <v>4301011353</v>
      </c>
      <c r="D224" s="337">
        <v>4607091389807</v>
      </c>
      <c r="E224" s="337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113</v>
      </c>
      <c r="M224" s="38">
        <v>55</v>
      </c>
      <c r="N224" s="46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4" s="339"/>
      <c r="P224" s="339"/>
      <c r="Q224" s="339"/>
      <c r="R224" s="340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 t="shared" si="12"/>
        <v/>
      </c>
      <c r="Y224" s="69" t="s">
        <v>48</v>
      </c>
      <c r="Z224" s="70" t="s">
        <v>48</v>
      </c>
      <c r="AD224" s="71"/>
      <c r="BA224" s="201" t="s">
        <v>66</v>
      </c>
    </row>
    <row r="225" spans="1:53" hidden="1" x14ac:dyDescent="0.2">
      <c r="A225" s="331"/>
      <c r="B225" s="331"/>
      <c r="C225" s="331"/>
      <c r="D225" s="331"/>
      <c r="E225" s="331"/>
      <c r="F225" s="331"/>
      <c r="G225" s="331"/>
      <c r="H225" s="331"/>
      <c r="I225" s="331"/>
      <c r="J225" s="331"/>
      <c r="K225" s="331"/>
      <c r="L225" s="331"/>
      <c r="M225" s="332"/>
      <c r="N225" s="328" t="s">
        <v>43</v>
      </c>
      <c r="O225" s="329"/>
      <c r="P225" s="329"/>
      <c r="Q225" s="329"/>
      <c r="R225" s="329"/>
      <c r="S225" s="329"/>
      <c r="T225" s="330"/>
      <c r="U225" s="43" t="s">
        <v>42</v>
      </c>
      <c r="V225" s="44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>0</v>
      </c>
      <c r="W225" s="44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>0</v>
      </c>
      <c r="X225" s="44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>0</v>
      </c>
      <c r="Y225" s="68"/>
      <c r="Z225" s="68"/>
    </row>
    <row r="226" spans="1:53" hidden="1" x14ac:dyDescent="0.2">
      <c r="A226" s="331"/>
      <c r="B226" s="331"/>
      <c r="C226" s="331"/>
      <c r="D226" s="331"/>
      <c r="E226" s="331"/>
      <c r="F226" s="331"/>
      <c r="G226" s="331"/>
      <c r="H226" s="331"/>
      <c r="I226" s="331"/>
      <c r="J226" s="331"/>
      <c r="K226" s="331"/>
      <c r="L226" s="331"/>
      <c r="M226" s="332"/>
      <c r="N226" s="328" t="s">
        <v>43</v>
      </c>
      <c r="O226" s="329"/>
      <c r="P226" s="329"/>
      <c r="Q226" s="329"/>
      <c r="R226" s="329"/>
      <c r="S226" s="329"/>
      <c r="T226" s="330"/>
      <c r="U226" s="43" t="s">
        <v>0</v>
      </c>
      <c r="V226" s="44">
        <f>IFERROR(SUM(V210:V224),"0")</f>
        <v>0</v>
      </c>
      <c r="W226" s="44">
        <f>IFERROR(SUM(W210:W224),"0")</f>
        <v>0</v>
      </c>
      <c r="X226" s="43"/>
      <c r="Y226" s="68"/>
      <c r="Z226" s="68"/>
    </row>
    <row r="227" spans="1:53" ht="14.25" hidden="1" customHeight="1" x14ac:dyDescent="0.25">
      <c r="A227" s="342" t="s">
        <v>110</v>
      </c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67"/>
      <c r="Z227" s="67"/>
    </row>
    <row r="228" spans="1:53" ht="27" hidden="1" customHeight="1" x14ac:dyDescent="0.25">
      <c r="A228" s="64" t="s">
        <v>388</v>
      </c>
      <c r="B228" s="64" t="s">
        <v>389</v>
      </c>
      <c r="C228" s="37">
        <v>4301020254</v>
      </c>
      <c r="D228" s="337">
        <v>4680115881914</v>
      </c>
      <c r="E228" s="337"/>
      <c r="F228" s="63">
        <v>0.4</v>
      </c>
      <c r="G228" s="38">
        <v>10</v>
      </c>
      <c r="H228" s="63">
        <v>4</v>
      </c>
      <c r="I228" s="63">
        <v>4.24</v>
      </c>
      <c r="J228" s="38">
        <v>120</v>
      </c>
      <c r="K228" s="38" t="s">
        <v>80</v>
      </c>
      <c r="L228" s="39" t="s">
        <v>113</v>
      </c>
      <c r="M228" s="38">
        <v>90</v>
      </c>
      <c r="N228" s="4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8" s="339"/>
      <c r="P228" s="339"/>
      <c r="Q228" s="339"/>
      <c r="R228" s="340"/>
      <c r="S228" s="40" t="s">
        <v>48</v>
      </c>
      <c r="T228" s="40" t="s">
        <v>48</v>
      </c>
      <c r="U228" s="41" t="s">
        <v>0</v>
      </c>
      <c r="V228" s="59">
        <v>0</v>
      </c>
      <c r="W228" s="56">
        <f>IFERROR(IF(V228="",0,CEILING((V228/$H228),1)*$H228),"")</f>
        <v>0</v>
      </c>
      <c r="X228" s="42" t="str">
        <f>IFERROR(IF(W228=0,"",ROUNDUP(W228/H228,0)*0.00937),"")</f>
        <v/>
      </c>
      <c r="Y228" s="69" t="s">
        <v>48</v>
      </c>
      <c r="Z228" s="70" t="s">
        <v>48</v>
      </c>
      <c r="AD228" s="71"/>
      <c r="BA228" s="202" t="s">
        <v>66</v>
      </c>
    </row>
    <row r="229" spans="1:53" hidden="1" x14ac:dyDescent="0.2">
      <c r="A229" s="331"/>
      <c r="B229" s="331"/>
      <c r="C229" s="331"/>
      <c r="D229" s="331"/>
      <c r="E229" s="331"/>
      <c r="F229" s="331"/>
      <c r="G229" s="331"/>
      <c r="H229" s="331"/>
      <c r="I229" s="331"/>
      <c r="J229" s="331"/>
      <c r="K229" s="331"/>
      <c r="L229" s="331"/>
      <c r="M229" s="332"/>
      <c r="N229" s="328" t="s">
        <v>43</v>
      </c>
      <c r="O229" s="329"/>
      <c r="P229" s="329"/>
      <c r="Q229" s="329"/>
      <c r="R229" s="329"/>
      <c r="S229" s="329"/>
      <c r="T229" s="330"/>
      <c r="U229" s="43" t="s">
        <v>42</v>
      </c>
      <c r="V229" s="44">
        <f>IFERROR(V228/H228,"0")</f>
        <v>0</v>
      </c>
      <c r="W229" s="44">
        <f>IFERROR(W228/H228,"0")</f>
        <v>0</v>
      </c>
      <c r="X229" s="44">
        <f>IFERROR(IF(X228="",0,X228),"0")</f>
        <v>0</v>
      </c>
      <c r="Y229" s="68"/>
      <c r="Z229" s="68"/>
    </row>
    <row r="230" spans="1:53" hidden="1" x14ac:dyDescent="0.2">
      <c r="A230" s="331"/>
      <c r="B230" s="331"/>
      <c r="C230" s="331"/>
      <c r="D230" s="331"/>
      <c r="E230" s="331"/>
      <c r="F230" s="331"/>
      <c r="G230" s="331"/>
      <c r="H230" s="331"/>
      <c r="I230" s="331"/>
      <c r="J230" s="331"/>
      <c r="K230" s="331"/>
      <c r="L230" s="331"/>
      <c r="M230" s="332"/>
      <c r="N230" s="328" t="s">
        <v>43</v>
      </c>
      <c r="O230" s="329"/>
      <c r="P230" s="329"/>
      <c r="Q230" s="329"/>
      <c r="R230" s="329"/>
      <c r="S230" s="329"/>
      <c r="T230" s="330"/>
      <c r="U230" s="43" t="s">
        <v>0</v>
      </c>
      <c r="V230" s="44">
        <f>IFERROR(SUM(V228:V228),"0")</f>
        <v>0</v>
      </c>
      <c r="W230" s="44">
        <f>IFERROR(SUM(W228:W228),"0")</f>
        <v>0</v>
      </c>
      <c r="X230" s="43"/>
      <c r="Y230" s="68"/>
      <c r="Z230" s="68"/>
    </row>
    <row r="231" spans="1:53" ht="14.25" hidden="1" customHeight="1" x14ac:dyDescent="0.25">
      <c r="A231" s="342" t="s">
        <v>76</v>
      </c>
      <c r="B231" s="342"/>
      <c r="C231" s="342"/>
      <c r="D231" s="342"/>
      <c r="E231" s="342"/>
      <c r="F231" s="342"/>
      <c r="G231" s="342"/>
      <c r="H231" s="342"/>
      <c r="I231" s="342"/>
      <c r="J231" s="342"/>
      <c r="K231" s="342"/>
      <c r="L231" s="342"/>
      <c r="M231" s="342"/>
      <c r="N231" s="342"/>
      <c r="O231" s="342"/>
      <c r="P231" s="342"/>
      <c r="Q231" s="342"/>
      <c r="R231" s="342"/>
      <c r="S231" s="342"/>
      <c r="T231" s="342"/>
      <c r="U231" s="342"/>
      <c r="V231" s="342"/>
      <c r="W231" s="342"/>
      <c r="X231" s="342"/>
      <c r="Y231" s="67"/>
      <c r="Z231" s="67"/>
    </row>
    <row r="232" spans="1:53" ht="27" hidden="1" customHeight="1" x14ac:dyDescent="0.25">
      <c r="A232" s="64" t="s">
        <v>390</v>
      </c>
      <c r="B232" s="64" t="s">
        <v>391</v>
      </c>
      <c r="C232" s="37">
        <v>4301030878</v>
      </c>
      <c r="D232" s="337">
        <v>4607091387193</v>
      </c>
      <c r="E232" s="337"/>
      <c r="F232" s="63">
        <v>0.7</v>
      </c>
      <c r="G232" s="38">
        <v>6</v>
      </c>
      <c r="H232" s="63">
        <v>4.2</v>
      </c>
      <c r="I232" s="63">
        <v>4.46</v>
      </c>
      <c r="J232" s="38">
        <v>156</v>
      </c>
      <c r="K232" s="38" t="s">
        <v>80</v>
      </c>
      <c r="L232" s="39" t="s">
        <v>79</v>
      </c>
      <c r="M232" s="38">
        <v>35</v>
      </c>
      <c r="N232" s="4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2" s="339"/>
      <c r="P232" s="339"/>
      <c r="Q232" s="339"/>
      <c r="R232" s="340"/>
      <c r="S232" s="40" t="s">
        <v>48</v>
      </c>
      <c r="T232" s="40" t="s">
        <v>48</v>
      </c>
      <c r="U232" s="41" t="s">
        <v>0</v>
      </c>
      <c r="V232" s="59">
        <v>0</v>
      </c>
      <c r="W232" s="56">
        <f>IFERROR(IF(V232="",0,CEILING((V232/$H232),1)*$H232),"")</f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3" t="s">
        <v>66</v>
      </c>
    </row>
    <row r="233" spans="1:53" ht="27" hidden="1" customHeight="1" x14ac:dyDescent="0.25">
      <c r="A233" s="64" t="s">
        <v>392</v>
      </c>
      <c r="B233" s="64" t="s">
        <v>393</v>
      </c>
      <c r="C233" s="37">
        <v>4301031153</v>
      </c>
      <c r="D233" s="337">
        <v>4607091387230</v>
      </c>
      <c r="E233" s="337"/>
      <c r="F233" s="63">
        <v>0.7</v>
      </c>
      <c r="G233" s="38">
        <v>6</v>
      </c>
      <c r="H233" s="63">
        <v>4.2</v>
      </c>
      <c r="I233" s="63">
        <v>4.46</v>
      </c>
      <c r="J233" s="38">
        <v>156</v>
      </c>
      <c r="K233" s="38" t="s">
        <v>80</v>
      </c>
      <c r="L233" s="39" t="s">
        <v>79</v>
      </c>
      <c r="M233" s="38">
        <v>40</v>
      </c>
      <c r="N233" s="4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3" s="339"/>
      <c r="P233" s="339"/>
      <c r="Q233" s="339"/>
      <c r="R233" s="340"/>
      <c r="S233" s="40" t="s">
        <v>48</v>
      </c>
      <c r="T233" s="40" t="s">
        <v>48</v>
      </c>
      <c r="U233" s="41" t="s">
        <v>0</v>
      </c>
      <c r="V233" s="59">
        <v>0</v>
      </c>
      <c r="W233" s="56">
        <f>IFERROR(IF(V233="",0,CEILING((V233/$H233),1)*$H233),"")</f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4" t="s">
        <v>66</v>
      </c>
    </row>
    <row r="234" spans="1:53" ht="27" hidden="1" customHeight="1" x14ac:dyDescent="0.25">
      <c r="A234" s="64" t="s">
        <v>394</v>
      </c>
      <c r="B234" s="64" t="s">
        <v>395</v>
      </c>
      <c r="C234" s="37">
        <v>4301031152</v>
      </c>
      <c r="D234" s="337">
        <v>4607091387285</v>
      </c>
      <c r="E234" s="337"/>
      <c r="F234" s="63">
        <v>0.35</v>
      </c>
      <c r="G234" s="38">
        <v>6</v>
      </c>
      <c r="H234" s="63">
        <v>2.1</v>
      </c>
      <c r="I234" s="63">
        <v>2.23</v>
      </c>
      <c r="J234" s="38">
        <v>234</v>
      </c>
      <c r="K234" s="38" t="s">
        <v>182</v>
      </c>
      <c r="L234" s="39" t="s">
        <v>79</v>
      </c>
      <c r="M234" s="38">
        <v>40</v>
      </c>
      <c r="N234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4" s="339"/>
      <c r="P234" s="339"/>
      <c r="Q234" s="339"/>
      <c r="R234" s="340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IFERROR(IF(W234=0,"",ROUNDUP(W234/H234,0)*0.00502),"")</f>
        <v/>
      </c>
      <c r="Y234" s="69" t="s">
        <v>48</v>
      </c>
      <c r="Z234" s="70" t="s">
        <v>48</v>
      </c>
      <c r="AD234" s="71"/>
      <c r="BA234" s="205" t="s">
        <v>66</v>
      </c>
    </row>
    <row r="235" spans="1:53" hidden="1" x14ac:dyDescent="0.2">
      <c r="A235" s="331"/>
      <c r="B235" s="331"/>
      <c r="C235" s="331"/>
      <c r="D235" s="331"/>
      <c r="E235" s="331"/>
      <c r="F235" s="331"/>
      <c r="G235" s="331"/>
      <c r="H235" s="331"/>
      <c r="I235" s="331"/>
      <c r="J235" s="331"/>
      <c r="K235" s="331"/>
      <c r="L235" s="331"/>
      <c r="M235" s="332"/>
      <c r="N235" s="328" t="s">
        <v>43</v>
      </c>
      <c r="O235" s="329"/>
      <c r="P235" s="329"/>
      <c r="Q235" s="329"/>
      <c r="R235" s="329"/>
      <c r="S235" s="329"/>
      <c r="T235" s="330"/>
      <c r="U235" s="43" t="s">
        <v>42</v>
      </c>
      <c r="V235" s="44">
        <f>IFERROR(V232/H232,"0")+IFERROR(V233/H233,"0")+IFERROR(V234/H234,"0")</f>
        <v>0</v>
      </c>
      <c r="W235" s="44">
        <f>IFERROR(W232/H232,"0")+IFERROR(W233/H233,"0")+IFERROR(W234/H234,"0")</f>
        <v>0</v>
      </c>
      <c r="X235" s="44">
        <f>IFERROR(IF(X232="",0,X232),"0")+IFERROR(IF(X233="",0,X233),"0")+IFERROR(IF(X234="",0,X234),"0")</f>
        <v>0</v>
      </c>
      <c r="Y235" s="68"/>
      <c r="Z235" s="68"/>
    </row>
    <row r="236" spans="1:53" hidden="1" x14ac:dyDescent="0.2">
      <c r="A236" s="331"/>
      <c r="B236" s="331"/>
      <c r="C236" s="331"/>
      <c r="D236" s="331"/>
      <c r="E236" s="331"/>
      <c r="F236" s="331"/>
      <c r="G236" s="331"/>
      <c r="H236" s="331"/>
      <c r="I236" s="331"/>
      <c r="J236" s="331"/>
      <c r="K236" s="331"/>
      <c r="L236" s="331"/>
      <c r="M236" s="332"/>
      <c r="N236" s="328" t="s">
        <v>43</v>
      </c>
      <c r="O236" s="329"/>
      <c r="P236" s="329"/>
      <c r="Q236" s="329"/>
      <c r="R236" s="329"/>
      <c r="S236" s="329"/>
      <c r="T236" s="330"/>
      <c r="U236" s="43" t="s">
        <v>0</v>
      </c>
      <c r="V236" s="44">
        <f>IFERROR(SUM(V232:V234),"0")</f>
        <v>0</v>
      </c>
      <c r="W236" s="44">
        <f>IFERROR(SUM(W232:W234),"0")</f>
        <v>0</v>
      </c>
      <c r="X236" s="43"/>
      <c r="Y236" s="68"/>
      <c r="Z236" s="68"/>
    </row>
    <row r="237" spans="1:53" ht="14.25" hidden="1" customHeight="1" x14ac:dyDescent="0.25">
      <c r="A237" s="342" t="s">
        <v>81</v>
      </c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67"/>
      <c r="Z237" s="67"/>
    </row>
    <row r="238" spans="1:53" ht="16.5" hidden="1" customHeight="1" x14ac:dyDescent="0.25">
      <c r="A238" s="64" t="s">
        <v>396</v>
      </c>
      <c r="B238" s="64" t="s">
        <v>397</v>
      </c>
      <c r="C238" s="37">
        <v>4301051100</v>
      </c>
      <c r="D238" s="337">
        <v>4607091387766</v>
      </c>
      <c r="E238" s="337"/>
      <c r="F238" s="63">
        <v>1.3</v>
      </c>
      <c r="G238" s="38">
        <v>6</v>
      </c>
      <c r="H238" s="63">
        <v>7.8</v>
      </c>
      <c r="I238" s="63">
        <v>8.3580000000000005</v>
      </c>
      <c r="J238" s="38">
        <v>56</v>
      </c>
      <c r="K238" s="38" t="s">
        <v>114</v>
      </c>
      <c r="L238" s="39" t="s">
        <v>135</v>
      </c>
      <c r="M238" s="38">
        <v>40</v>
      </c>
      <c r="N238" s="4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8" s="339"/>
      <c r="P238" s="339"/>
      <c r="Q238" s="339"/>
      <c r="R238" s="340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ref="W238:W246" si="13"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hidden="1" customHeight="1" x14ac:dyDescent="0.25">
      <c r="A239" s="64" t="s">
        <v>398</v>
      </c>
      <c r="B239" s="64" t="s">
        <v>399</v>
      </c>
      <c r="C239" s="37">
        <v>4301051116</v>
      </c>
      <c r="D239" s="337">
        <v>4607091387957</v>
      </c>
      <c r="E239" s="337"/>
      <c r="F239" s="63">
        <v>1.3</v>
      </c>
      <c r="G239" s="38">
        <v>6</v>
      </c>
      <c r="H239" s="63">
        <v>7.8</v>
      </c>
      <c r="I239" s="63">
        <v>8.3640000000000008</v>
      </c>
      <c r="J239" s="38">
        <v>56</v>
      </c>
      <c r="K239" s="38" t="s">
        <v>114</v>
      </c>
      <c r="L239" s="39" t="s">
        <v>79</v>
      </c>
      <c r="M239" s="38">
        <v>40</v>
      </c>
      <c r="N239" s="45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9" s="339"/>
      <c r="P239" s="339"/>
      <c r="Q239" s="339"/>
      <c r="R239" s="340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hidden="1" customHeight="1" x14ac:dyDescent="0.25">
      <c r="A240" s="64" t="s">
        <v>400</v>
      </c>
      <c r="B240" s="64" t="s">
        <v>401</v>
      </c>
      <c r="C240" s="37">
        <v>4301051115</v>
      </c>
      <c r="D240" s="337">
        <v>4607091387964</v>
      </c>
      <c r="E240" s="337"/>
      <c r="F240" s="63">
        <v>1.35</v>
      </c>
      <c r="G240" s="38">
        <v>6</v>
      </c>
      <c r="H240" s="63">
        <v>8.1</v>
      </c>
      <c r="I240" s="63">
        <v>8.6460000000000008</v>
      </c>
      <c r="J240" s="38">
        <v>56</v>
      </c>
      <c r="K240" s="38" t="s">
        <v>114</v>
      </c>
      <c r="L240" s="39" t="s">
        <v>79</v>
      </c>
      <c r="M240" s="38">
        <v>40</v>
      </c>
      <c r="N240" s="4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0" s="339"/>
      <c r="P240" s="339"/>
      <c r="Q240" s="339"/>
      <c r="R240" s="340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hidden="1" customHeight="1" x14ac:dyDescent="0.25">
      <c r="A241" s="64" t="s">
        <v>402</v>
      </c>
      <c r="B241" s="64" t="s">
        <v>403</v>
      </c>
      <c r="C241" s="37">
        <v>4301051461</v>
      </c>
      <c r="D241" s="337">
        <v>4680115883604</v>
      </c>
      <c r="E241" s="337"/>
      <c r="F241" s="63">
        <v>0.35</v>
      </c>
      <c r="G241" s="38">
        <v>6</v>
      </c>
      <c r="H241" s="63">
        <v>2.1</v>
      </c>
      <c r="I241" s="63">
        <v>2.3719999999999999</v>
      </c>
      <c r="J241" s="38">
        <v>156</v>
      </c>
      <c r="K241" s="38" t="s">
        <v>80</v>
      </c>
      <c r="L241" s="39" t="s">
        <v>135</v>
      </c>
      <c r="M241" s="38">
        <v>45</v>
      </c>
      <c r="N241" s="460" t="s">
        <v>404</v>
      </c>
      <c r="O241" s="339"/>
      <c r="P241" s="339"/>
      <c r="Q241" s="339"/>
      <c r="R241" s="340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hidden="1" customHeight="1" x14ac:dyDescent="0.25">
      <c r="A242" s="64" t="s">
        <v>405</v>
      </c>
      <c r="B242" s="64" t="s">
        <v>406</v>
      </c>
      <c r="C242" s="37">
        <v>4301051485</v>
      </c>
      <c r="D242" s="337">
        <v>4680115883567</v>
      </c>
      <c r="E242" s="337"/>
      <c r="F242" s="63">
        <v>0.35</v>
      </c>
      <c r="G242" s="38">
        <v>6</v>
      </c>
      <c r="H242" s="63">
        <v>2.1</v>
      </c>
      <c r="I242" s="63">
        <v>2.36</v>
      </c>
      <c r="J242" s="38">
        <v>156</v>
      </c>
      <c r="K242" s="38" t="s">
        <v>80</v>
      </c>
      <c r="L242" s="39" t="s">
        <v>79</v>
      </c>
      <c r="M242" s="38">
        <v>40</v>
      </c>
      <c r="N242" s="452" t="s">
        <v>407</v>
      </c>
      <c r="O242" s="339"/>
      <c r="P242" s="339"/>
      <c r="Q242" s="339"/>
      <c r="R242" s="340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16.5" hidden="1" customHeight="1" x14ac:dyDescent="0.25">
      <c r="A243" s="64" t="s">
        <v>408</v>
      </c>
      <c r="B243" s="64" t="s">
        <v>409</v>
      </c>
      <c r="C243" s="37">
        <v>4301051134</v>
      </c>
      <c r="D243" s="337">
        <v>4607091381672</v>
      </c>
      <c r="E243" s="337"/>
      <c r="F243" s="63">
        <v>0.6</v>
      </c>
      <c r="G243" s="38">
        <v>6</v>
      </c>
      <c r="H243" s="63">
        <v>3.6</v>
      </c>
      <c r="I243" s="63">
        <v>3.8759999999999999</v>
      </c>
      <c r="J243" s="38">
        <v>120</v>
      </c>
      <c r="K243" s="38" t="s">
        <v>80</v>
      </c>
      <c r="L243" s="39" t="s">
        <v>79</v>
      </c>
      <c r="M243" s="38">
        <v>40</v>
      </c>
      <c r="N243" s="45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3" s="339"/>
      <c r="P243" s="339"/>
      <c r="Q243" s="339"/>
      <c r="R243" s="340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>IFERROR(IF(W243=0,"",ROUNDUP(W243/H243,0)*0.00937),"")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hidden="1" customHeight="1" x14ac:dyDescent="0.25">
      <c r="A244" s="64" t="s">
        <v>410</v>
      </c>
      <c r="B244" s="64" t="s">
        <v>411</v>
      </c>
      <c r="C244" s="37">
        <v>4301051130</v>
      </c>
      <c r="D244" s="337">
        <v>4607091387537</v>
      </c>
      <c r="E244" s="337"/>
      <c r="F244" s="63">
        <v>0.45</v>
      </c>
      <c r="G244" s="38">
        <v>6</v>
      </c>
      <c r="H244" s="63">
        <v>2.7</v>
      </c>
      <c r="I244" s="63">
        <v>2.99</v>
      </c>
      <c r="J244" s="38">
        <v>156</v>
      </c>
      <c r="K244" s="38" t="s">
        <v>80</v>
      </c>
      <c r="L244" s="39" t="s">
        <v>79</v>
      </c>
      <c r="M244" s="38">
        <v>40</v>
      </c>
      <c r="N244" s="4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4" s="339"/>
      <c r="P244" s="339"/>
      <c r="Q244" s="339"/>
      <c r="R244" s="340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ht="27" hidden="1" customHeight="1" x14ac:dyDescent="0.25">
      <c r="A245" s="64" t="s">
        <v>412</v>
      </c>
      <c r="B245" s="64" t="s">
        <v>413</v>
      </c>
      <c r="C245" s="37">
        <v>4301051132</v>
      </c>
      <c r="D245" s="337">
        <v>4607091387513</v>
      </c>
      <c r="E245" s="337"/>
      <c r="F245" s="63">
        <v>0.45</v>
      </c>
      <c r="G245" s="38">
        <v>6</v>
      </c>
      <c r="H245" s="63">
        <v>2.7</v>
      </c>
      <c r="I245" s="63">
        <v>2.9780000000000002</v>
      </c>
      <c r="J245" s="38">
        <v>156</v>
      </c>
      <c r="K245" s="38" t="s">
        <v>80</v>
      </c>
      <c r="L245" s="39" t="s">
        <v>79</v>
      </c>
      <c r="M245" s="38">
        <v>40</v>
      </c>
      <c r="N245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5" s="339"/>
      <c r="P245" s="339"/>
      <c r="Q245" s="339"/>
      <c r="R245" s="340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3" t="s">
        <v>66</v>
      </c>
    </row>
    <row r="246" spans="1:53" ht="27" hidden="1" customHeight="1" x14ac:dyDescent="0.25">
      <c r="A246" s="64" t="s">
        <v>414</v>
      </c>
      <c r="B246" s="64" t="s">
        <v>415</v>
      </c>
      <c r="C246" s="37">
        <v>4301051277</v>
      </c>
      <c r="D246" s="337">
        <v>4680115880511</v>
      </c>
      <c r="E246" s="337"/>
      <c r="F246" s="63">
        <v>0.33</v>
      </c>
      <c r="G246" s="38">
        <v>6</v>
      </c>
      <c r="H246" s="63">
        <v>1.98</v>
      </c>
      <c r="I246" s="63">
        <v>2.1800000000000002</v>
      </c>
      <c r="J246" s="38">
        <v>156</v>
      </c>
      <c r="K246" s="38" t="s">
        <v>80</v>
      </c>
      <c r="L246" s="39" t="s">
        <v>135</v>
      </c>
      <c r="M246" s="38">
        <v>40</v>
      </c>
      <c r="N246" s="4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6" s="339"/>
      <c r="P246" s="339"/>
      <c r="Q246" s="339"/>
      <c r="R246" s="340"/>
      <c r="S246" s="40" t="s">
        <v>48</v>
      </c>
      <c r="T246" s="40" t="s">
        <v>48</v>
      </c>
      <c r="U246" s="41" t="s">
        <v>0</v>
      </c>
      <c r="V246" s="59">
        <v>0</v>
      </c>
      <c r="W246" s="56">
        <f t="shared" si="13"/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4" t="s">
        <v>66</v>
      </c>
    </row>
    <row r="247" spans="1:53" hidden="1" x14ac:dyDescent="0.2">
      <c r="A247" s="331"/>
      <c r="B247" s="331"/>
      <c r="C247" s="331"/>
      <c r="D247" s="331"/>
      <c r="E247" s="331"/>
      <c r="F247" s="331"/>
      <c r="G247" s="331"/>
      <c r="H247" s="331"/>
      <c r="I247" s="331"/>
      <c r="J247" s="331"/>
      <c r="K247" s="331"/>
      <c r="L247" s="331"/>
      <c r="M247" s="332"/>
      <c r="N247" s="328" t="s">
        <v>43</v>
      </c>
      <c r="O247" s="329"/>
      <c r="P247" s="329"/>
      <c r="Q247" s="329"/>
      <c r="R247" s="329"/>
      <c r="S247" s="329"/>
      <c r="T247" s="330"/>
      <c r="U247" s="43" t="s">
        <v>42</v>
      </c>
      <c r="V247" s="44">
        <f>IFERROR(V238/H238,"0")+IFERROR(V239/H239,"0")+IFERROR(V240/H240,"0")+IFERROR(V241/H241,"0")+IFERROR(V242/H242,"0")+IFERROR(V243/H243,"0")+IFERROR(V244/H244,"0")+IFERROR(V245/H245,"0")+IFERROR(V246/H246,"0")</f>
        <v>0</v>
      </c>
      <c r="W247" s="44">
        <f>IFERROR(W238/H238,"0")+IFERROR(W239/H239,"0")+IFERROR(W240/H240,"0")+IFERROR(W241/H241,"0")+IFERROR(W242/H242,"0")+IFERROR(W243/H243,"0")+IFERROR(W244/H244,"0")+IFERROR(W245/H245,"0")+IFERROR(W246/H246,"0")</f>
        <v>0</v>
      </c>
      <c r="X247" s="44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>0</v>
      </c>
      <c r="Y247" s="68"/>
      <c r="Z247" s="68"/>
    </row>
    <row r="248" spans="1:53" hidden="1" x14ac:dyDescent="0.2">
      <c r="A248" s="331"/>
      <c r="B248" s="331"/>
      <c r="C248" s="331"/>
      <c r="D248" s="331"/>
      <c r="E248" s="331"/>
      <c r="F248" s="331"/>
      <c r="G248" s="331"/>
      <c r="H248" s="331"/>
      <c r="I248" s="331"/>
      <c r="J248" s="331"/>
      <c r="K248" s="331"/>
      <c r="L248" s="331"/>
      <c r="M248" s="332"/>
      <c r="N248" s="328" t="s">
        <v>43</v>
      </c>
      <c r="O248" s="329"/>
      <c r="P248" s="329"/>
      <c r="Q248" s="329"/>
      <c r="R248" s="329"/>
      <c r="S248" s="329"/>
      <c r="T248" s="330"/>
      <c r="U248" s="43" t="s">
        <v>0</v>
      </c>
      <c r="V248" s="44">
        <f>IFERROR(SUM(V238:V246),"0")</f>
        <v>0</v>
      </c>
      <c r="W248" s="44">
        <f>IFERROR(SUM(W238:W246),"0")</f>
        <v>0</v>
      </c>
      <c r="X248" s="43"/>
      <c r="Y248" s="68"/>
      <c r="Z248" s="68"/>
    </row>
    <row r="249" spans="1:53" ht="14.25" hidden="1" customHeight="1" x14ac:dyDescent="0.25">
      <c r="A249" s="342" t="s">
        <v>236</v>
      </c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2"/>
      <c r="P249" s="342"/>
      <c r="Q249" s="342"/>
      <c r="R249" s="342"/>
      <c r="S249" s="342"/>
      <c r="T249" s="342"/>
      <c r="U249" s="342"/>
      <c r="V249" s="342"/>
      <c r="W249" s="342"/>
      <c r="X249" s="342"/>
      <c r="Y249" s="67"/>
      <c r="Z249" s="67"/>
    </row>
    <row r="250" spans="1:53" ht="16.5" hidden="1" customHeight="1" x14ac:dyDescent="0.25">
      <c r="A250" s="64" t="s">
        <v>416</v>
      </c>
      <c r="B250" s="64" t="s">
        <v>417</v>
      </c>
      <c r="C250" s="37">
        <v>4301060326</v>
      </c>
      <c r="D250" s="337">
        <v>4607091380880</v>
      </c>
      <c r="E250" s="337"/>
      <c r="F250" s="63">
        <v>1.4</v>
      </c>
      <c r="G250" s="38">
        <v>6</v>
      </c>
      <c r="H250" s="63">
        <v>8.4</v>
      </c>
      <c r="I250" s="63">
        <v>8.9640000000000004</v>
      </c>
      <c r="J250" s="38">
        <v>56</v>
      </c>
      <c r="K250" s="38" t="s">
        <v>114</v>
      </c>
      <c r="L250" s="39" t="s">
        <v>79</v>
      </c>
      <c r="M250" s="38">
        <v>30</v>
      </c>
      <c r="N250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0" s="339"/>
      <c r="P250" s="339"/>
      <c r="Q250" s="339"/>
      <c r="R250" s="340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5" t="s">
        <v>66</v>
      </c>
    </row>
    <row r="251" spans="1:53" ht="27" hidden="1" customHeight="1" x14ac:dyDescent="0.25">
      <c r="A251" s="64" t="s">
        <v>418</v>
      </c>
      <c r="B251" s="64" t="s">
        <v>419</v>
      </c>
      <c r="C251" s="37">
        <v>4301060308</v>
      </c>
      <c r="D251" s="337">
        <v>4607091384482</v>
      </c>
      <c r="E251" s="337"/>
      <c r="F251" s="63">
        <v>1.3</v>
      </c>
      <c r="G251" s="38">
        <v>6</v>
      </c>
      <c r="H251" s="63">
        <v>7.8</v>
      </c>
      <c r="I251" s="63">
        <v>8.3640000000000008</v>
      </c>
      <c r="J251" s="38">
        <v>56</v>
      </c>
      <c r="K251" s="38" t="s">
        <v>114</v>
      </c>
      <c r="L251" s="39" t="s">
        <v>79</v>
      </c>
      <c r="M251" s="38">
        <v>30</v>
      </c>
      <c r="N251" s="45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1" s="339"/>
      <c r="P251" s="339"/>
      <c r="Q251" s="339"/>
      <c r="R251" s="340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IFERROR(IF(W251=0,"",ROUNDUP(W251/H251,0)*0.02175),"")</f>
        <v/>
      </c>
      <c r="Y251" s="69" t="s">
        <v>48</v>
      </c>
      <c r="Z251" s="70" t="s">
        <v>48</v>
      </c>
      <c r="AD251" s="71"/>
      <c r="BA251" s="216" t="s">
        <v>66</v>
      </c>
    </row>
    <row r="252" spans="1:53" ht="16.5" hidden="1" customHeight="1" x14ac:dyDescent="0.25">
      <c r="A252" s="64" t="s">
        <v>420</v>
      </c>
      <c r="B252" s="64" t="s">
        <v>421</v>
      </c>
      <c r="C252" s="37">
        <v>4301060325</v>
      </c>
      <c r="D252" s="337">
        <v>4607091380897</v>
      </c>
      <c r="E252" s="337"/>
      <c r="F252" s="63">
        <v>1.4</v>
      </c>
      <c r="G252" s="38">
        <v>6</v>
      </c>
      <c r="H252" s="63">
        <v>8.4</v>
      </c>
      <c r="I252" s="63">
        <v>8.9640000000000004</v>
      </c>
      <c r="J252" s="38">
        <v>56</v>
      </c>
      <c r="K252" s="38" t="s">
        <v>114</v>
      </c>
      <c r="L252" s="39" t="s">
        <v>79</v>
      </c>
      <c r="M252" s="38">
        <v>30</v>
      </c>
      <c r="N252" s="45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2" s="339"/>
      <c r="P252" s="339"/>
      <c r="Q252" s="339"/>
      <c r="R252" s="340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7" t="s">
        <v>66</v>
      </c>
    </row>
    <row r="253" spans="1:53" hidden="1" x14ac:dyDescent="0.2">
      <c r="A253" s="331"/>
      <c r="B253" s="331"/>
      <c r="C253" s="331"/>
      <c r="D253" s="331"/>
      <c r="E253" s="331"/>
      <c r="F253" s="331"/>
      <c r="G253" s="331"/>
      <c r="H253" s="331"/>
      <c r="I253" s="331"/>
      <c r="J253" s="331"/>
      <c r="K253" s="331"/>
      <c r="L253" s="331"/>
      <c r="M253" s="332"/>
      <c r="N253" s="328" t="s">
        <v>43</v>
      </c>
      <c r="O253" s="329"/>
      <c r="P253" s="329"/>
      <c r="Q253" s="329"/>
      <c r="R253" s="329"/>
      <c r="S253" s="329"/>
      <c r="T253" s="330"/>
      <c r="U253" s="43" t="s">
        <v>42</v>
      </c>
      <c r="V253" s="44">
        <f>IFERROR(V250/H250,"0")+IFERROR(V251/H251,"0")+IFERROR(V252/H252,"0")</f>
        <v>0</v>
      </c>
      <c r="W253" s="44">
        <f>IFERROR(W250/H250,"0")+IFERROR(W251/H251,"0")+IFERROR(W252/H252,"0")</f>
        <v>0</v>
      </c>
      <c r="X253" s="44">
        <f>IFERROR(IF(X250="",0,X250),"0")+IFERROR(IF(X251="",0,X251),"0")+IFERROR(IF(X252="",0,X252),"0")</f>
        <v>0</v>
      </c>
      <c r="Y253" s="68"/>
      <c r="Z253" s="68"/>
    </row>
    <row r="254" spans="1:53" hidden="1" x14ac:dyDescent="0.2">
      <c r="A254" s="331"/>
      <c r="B254" s="331"/>
      <c r="C254" s="331"/>
      <c r="D254" s="331"/>
      <c r="E254" s="331"/>
      <c r="F254" s="331"/>
      <c r="G254" s="331"/>
      <c r="H254" s="331"/>
      <c r="I254" s="331"/>
      <c r="J254" s="331"/>
      <c r="K254" s="331"/>
      <c r="L254" s="331"/>
      <c r="M254" s="332"/>
      <c r="N254" s="328" t="s">
        <v>43</v>
      </c>
      <c r="O254" s="329"/>
      <c r="P254" s="329"/>
      <c r="Q254" s="329"/>
      <c r="R254" s="329"/>
      <c r="S254" s="329"/>
      <c r="T254" s="330"/>
      <c r="U254" s="43" t="s">
        <v>0</v>
      </c>
      <c r="V254" s="44">
        <f>IFERROR(SUM(V250:V252),"0")</f>
        <v>0</v>
      </c>
      <c r="W254" s="44">
        <f>IFERROR(SUM(W250:W252),"0")</f>
        <v>0</v>
      </c>
      <c r="X254" s="43"/>
      <c r="Y254" s="68"/>
      <c r="Z254" s="68"/>
    </row>
    <row r="255" spans="1:53" ht="14.25" hidden="1" customHeight="1" x14ac:dyDescent="0.25">
      <c r="A255" s="342" t="s">
        <v>96</v>
      </c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2"/>
      <c r="N255" s="342"/>
      <c r="O255" s="342"/>
      <c r="P255" s="342"/>
      <c r="Q255" s="342"/>
      <c r="R255" s="342"/>
      <c r="S255" s="342"/>
      <c r="T255" s="342"/>
      <c r="U255" s="342"/>
      <c r="V255" s="342"/>
      <c r="W255" s="342"/>
      <c r="X255" s="342"/>
      <c r="Y255" s="67"/>
      <c r="Z255" s="67"/>
    </row>
    <row r="256" spans="1:53" ht="16.5" hidden="1" customHeight="1" x14ac:dyDescent="0.25">
      <c r="A256" s="64" t="s">
        <v>422</v>
      </c>
      <c r="B256" s="64" t="s">
        <v>423</v>
      </c>
      <c r="C256" s="37">
        <v>4301030232</v>
      </c>
      <c r="D256" s="337">
        <v>4607091388374</v>
      </c>
      <c r="E256" s="337"/>
      <c r="F256" s="63">
        <v>0.38</v>
      </c>
      <c r="G256" s="38">
        <v>8</v>
      </c>
      <c r="H256" s="63">
        <v>3.04</v>
      </c>
      <c r="I256" s="63">
        <v>3.28</v>
      </c>
      <c r="J256" s="38">
        <v>156</v>
      </c>
      <c r="K256" s="38" t="s">
        <v>80</v>
      </c>
      <c r="L256" s="39" t="s">
        <v>100</v>
      </c>
      <c r="M256" s="38">
        <v>180</v>
      </c>
      <c r="N256" s="446" t="s">
        <v>424</v>
      </c>
      <c r="O256" s="339"/>
      <c r="P256" s="339"/>
      <c r="Q256" s="339"/>
      <c r="R256" s="340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18" t="s">
        <v>66</v>
      </c>
    </row>
    <row r="257" spans="1:53" ht="27" hidden="1" customHeight="1" x14ac:dyDescent="0.25">
      <c r="A257" s="64" t="s">
        <v>425</v>
      </c>
      <c r="B257" s="64" t="s">
        <v>426</v>
      </c>
      <c r="C257" s="37">
        <v>4301030235</v>
      </c>
      <c r="D257" s="337">
        <v>4607091388381</v>
      </c>
      <c r="E257" s="337"/>
      <c r="F257" s="63">
        <v>0.38</v>
      </c>
      <c r="G257" s="38">
        <v>8</v>
      </c>
      <c r="H257" s="63">
        <v>3.04</v>
      </c>
      <c r="I257" s="63">
        <v>3.32</v>
      </c>
      <c r="J257" s="38">
        <v>156</v>
      </c>
      <c r="K257" s="38" t="s">
        <v>80</v>
      </c>
      <c r="L257" s="39" t="s">
        <v>100</v>
      </c>
      <c r="M257" s="38">
        <v>180</v>
      </c>
      <c r="N257" s="447" t="s">
        <v>427</v>
      </c>
      <c r="O257" s="339"/>
      <c r="P257" s="339"/>
      <c r="Q257" s="339"/>
      <c r="R257" s="340"/>
      <c r="S257" s="40" t="s">
        <v>48</v>
      </c>
      <c r="T257" s="40" t="s">
        <v>48</v>
      </c>
      <c r="U257" s="41" t="s">
        <v>0</v>
      </c>
      <c r="V257" s="59">
        <v>0</v>
      </c>
      <c r="W257" s="56">
        <f>IFERROR(IF(V257="",0,CEILING((V257/$H257),1)*$H257),"")</f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19" t="s">
        <v>66</v>
      </c>
    </row>
    <row r="258" spans="1:53" ht="27" hidden="1" customHeight="1" x14ac:dyDescent="0.25">
      <c r="A258" s="64" t="s">
        <v>428</v>
      </c>
      <c r="B258" s="64" t="s">
        <v>429</v>
      </c>
      <c r="C258" s="37">
        <v>4301030233</v>
      </c>
      <c r="D258" s="337">
        <v>4607091388404</v>
      </c>
      <c r="E258" s="337"/>
      <c r="F258" s="63">
        <v>0.17</v>
      </c>
      <c r="G258" s="38">
        <v>15</v>
      </c>
      <c r="H258" s="63">
        <v>2.5499999999999998</v>
      </c>
      <c r="I258" s="63">
        <v>2.9</v>
      </c>
      <c r="J258" s="38">
        <v>156</v>
      </c>
      <c r="K258" s="38" t="s">
        <v>80</v>
      </c>
      <c r="L258" s="39" t="s">
        <v>100</v>
      </c>
      <c r="M258" s="38">
        <v>180</v>
      </c>
      <c r="N258" s="4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8" s="339"/>
      <c r="P258" s="339"/>
      <c r="Q258" s="339"/>
      <c r="R258" s="340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0" t="s">
        <v>66</v>
      </c>
    </row>
    <row r="259" spans="1:53" hidden="1" x14ac:dyDescent="0.2">
      <c r="A259" s="331"/>
      <c r="B259" s="331"/>
      <c r="C259" s="331"/>
      <c r="D259" s="331"/>
      <c r="E259" s="331"/>
      <c r="F259" s="331"/>
      <c r="G259" s="331"/>
      <c r="H259" s="331"/>
      <c r="I259" s="331"/>
      <c r="J259" s="331"/>
      <c r="K259" s="331"/>
      <c r="L259" s="331"/>
      <c r="M259" s="332"/>
      <c r="N259" s="328" t="s">
        <v>43</v>
      </c>
      <c r="O259" s="329"/>
      <c r="P259" s="329"/>
      <c r="Q259" s="329"/>
      <c r="R259" s="329"/>
      <c r="S259" s="329"/>
      <c r="T259" s="330"/>
      <c r="U259" s="43" t="s">
        <v>42</v>
      </c>
      <c r="V259" s="44">
        <f>IFERROR(V256/H256,"0")+IFERROR(V257/H257,"0")+IFERROR(V258/H258,"0")</f>
        <v>0</v>
      </c>
      <c r="W259" s="44">
        <f>IFERROR(W256/H256,"0")+IFERROR(W257/H257,"0")+IFERROR(W258/H258,"0")</f>
        <v>0</v>
      </c>
      <c r="X259" s="44">
        <f>IFERROR(IF(X256="",0,X256),"0")+IFERROR(IF(X257="",0,X257),"0")+IFERROR(IF(X258="",0,X258),"0")</f>
        <v>0</v>
      </c>
      <c r="Y259" s="68"/>
      <c r="Z259" s="68"/>
    </row>
    <row r="260" spans="1:53" hidden="1" x14ac:dyDescent="0.2">
      <c r="A260" s="331"/>
      <c r="B260" s="331"/>
      <c r="C260" s="331"/>
      <c r="D260" s="331"/>
      <c r="E260" s="331"/>
      <c r="F260" s="331"/>
      <c r="G260" s="331"/>
      <c r="H260" s="331"/>
      <c r="I260" s="331"/>
      <c r="J260" s="331"/>
      <c r="K260" s="331"/>
      <c r="L260" s="331"/>
      <c r="M260" s="332"/>
      <c r="N260" s="328" t="s">
        <v>43</v>
      </c>
      <c r="O260" s="329"/>
      <c r="P260" s="329"/>
      <c r="Q260" s="329"/>
      <c r="R260" s="329"/>
      <c r="S260" s="329"/>
      <c r="T260" s="330"/>
      <c r="U260" s="43" t="s">
        <v>0</v>
      </c>
      <c r="V260" s="44">
        <f>IFERROR(SUM(V256:V258),"0")</f>
        <v>0</v>
      </c>
      <c r="W260" s="44">
        <f>IFERROR(SUM(W256:W258),"0")</f>
        <v>0</v>
      </c>
      <c r="X260" s="43"/>
      <c r="Y260" s="68"/>
      <c r="Z260" s="68"/>
    </row>
    <row r="261" spans="1:53" ht="14.25" hidden="1" customHeight="1" x14ac:dyDescent="0.25">
      <c r="A261" s="342" t="s">
        <v>430</v>
      </c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67"/>
      <c r="Z261" s="67"/>
    </row>
    <row r="262" spans="1:53" ht="16.5" hidden="1" customHeight="1" x14ac:dyDescent="0.25">
      <c r="A262" s="64" t="s">
        <v>431</v>
      </c>
      <c r="B262" s="64" t="s">
        <v>432</v>
      </c>
      <c r="C262" s="37">
        <v>4301180007</v>
      </c>
      <c r="D262" s="337">
        <v>4680115881808</v>
      </c>
      <c r="E262" s="337"/>
      <c r="F262" s="63">
        <v>0.1</v>
      </c>
      <c r="G262" s="38">
        <v>20</v>
      </c>
      <c r="H262" s="63">
        <v>2</v>
      </c>
      <c r="I262" s="63">
        <v>2.2400000000000002</v>
      </c>
      <c r="J262" s="38">
        <v>238</v>
      </c>
      <c r="K262" s="38" t="s">
        <v>434</v>
      </c>
      <c r="L262" s="39" t="s">
        <v>433</v>
      </c>
      <c r="M262" s="38">
        <v>730</v>
      </c>
      <c r="N262" s="4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2" s="339"/>
      <c r="P262" s="339"/>
      <c r="Q262" s="339"/>
      <c r="R262" s="340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IFERROR(IF(W262=0,"",ROUNDUP(W262/H262,0)*0.00474),"")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t="27" hidden="1" customHeight="1" x14ac:dyDescent="0.25">
      <c r="A263" s="64" t="s">
        <v>435</v>
      </c>
      <c r="B263" s="64" t="s">
        <v>436</v>
      </c>
      <c r="C263" s="37">
        <v>4301180006</v>
      </c>
      <c r="D263" s="337">
        <v>4680115881822</v>
      </c>
      <c r="E263" s="337"/>
      <c r="F263" s="63">
        <v>0.1</v>
      </c>
      <c r="G263" s="38">
        <v>20</v>
      </c>
      <c r="H263" s="63">
        <v>2</v>
      </c>
      <c r="I263" s="63">
        <v>2.2400000000000002</v>
      </c>
      <c r="J263" s="38">
        <v>238</v>
      </c>
      <c r="K263" s="38" t="s">
        <v>434</v>
      </c>
      <c r="L263" s="39" t="s">
        <v>433</v>
      </c>
      <c r="M263" s="38">
        <v>730</v>
      </c>
      <c r="N263" s="4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3" s="339"/>
      <c r="P263" s="339"/>
      <c r="Q263" s="339"/>
      <c r="R263" s="340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IFERROR(IF(W263=0,"",ROUNDUP(W263/H263,0)*0.00474),"")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ht="27" hidden="1" customHeight="1" x14ac:dyDescent="0.25">
      <c r="A264" s="64" t="s">
        <v>437</v>
      </c>
      <c r="B264" s="64" t="s">
        <v>438</v>
      </c>
      <c r="C264" s="37">
        <v>4301180001</v>
      </c>
      <c r="D264" s="337">
        <v>4680115880016</v>
      </c>
      <c r="E264" s="337"/>
      <c r="F264" s="63">
        <v>0.1</v>
      </c>
      <c r="G264" s="38">
        <v>20</v>
      </c>
      <c r="H264" s="63">
        <v>2</v>
      </c>
      <c r="I264" s="63">
        <v>2.2400000000000002</v>
      </c>
      <c r="J264" s="38">
        <v>238</v>
      </c>
      <c r="K264" s="38" t="s">
        <v>434</v>
      </c>
      <c r="L264" s="39" t="s">
        <v>433</v>
      </c>
      <c r="M264" s="38">
        <v>730</v>
      </c>
      <c r="N26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4" s="339"/>
      <c r="P264" s="339"/>
      <c r="Q264" s="339"/>
      <c r="R264" s="340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IFERROR(IF(W264=0,"",ROUNDUP(W264/H264,0)*0.00474),"")</f>
        <v/>
      </c>
      <c r="Y264" s="69" t="s">
        <v>48</v>
      </c>
      <c r="Z264" s="70" t="s">
        <v>48</v>
      </c>
      <c r="AD264" s="71"/>
      <c r="BA264" s="223" t="s">
        <v>66</v>
      </c>
    </row>
    <row r="265" spans="1:53" hidden="1" x14ac:dyDescent="0.2">
      <c r="A265" s="331"/>
      <c r="B265" s="331"/>
      <c r="C265" s="331"/>
      <c r="D265" s="331"/>
      <c r="E265" s="331"/>
      <c r="F265" s="331"/>
      <c r="G265" s="331"/>
      <c r="H265" s="331"/>
      <c r="I265" s="331"/>
      <c r="J265" s="331"/>
      <c r="K265" s="331"/>
      <c r="L265" s="331"/>
      <c r="M265" s="332"/>
      <c r="N265" s="328" t="s">
        <v>43</v>
      </c>
      <c r="O265" s="329"/>
      <c r="P265" s="329"/>
      <c r="Q265" s="329"/>
      <c r="R265" s="329"/>
      <c r="S265" s="329"/>
      <c r="T265" s="330"/>
      <c r="U265" s="43" t="s">
        <v>42</v>
      </c>
      <c r="V265" s="44">
        <f>IFERROR(V262/H262,"0")+IFERROR(V263/H263,"0")+IFERROR(V264/H264,"0")</f>
        <v>0</v>
      </c>
      <c r="W265" s="44">
        <f>IFERROR(W262/H262,"0")+IFERROR(W263/H263,"0")+IFERROR(W264/H264,"0")</f>
        <v>0</v>
      </c>
      <c r="X265" s="44">
        <f>IFERROR(IF(X262="",0,X262),"0")+IFERROR(IF(X263="",0,X263),"0")+IFERROR(IF(X264="",0,X264),"0")</f>
        <v>0</v>
      </c>
      <c r="Y265" s="68"/>
      <c r="Z265" s="68"/>
    </row>
    <row r="266" spans="1:53" hidden="1" x14ac:dyDescent="0.2">
      <c r="A266" s="331"/>
      <c r="B266" s="331"/>
      <c r="C266" s="331"/>
      <c r="D266" s="331"/>
      <c r="E266" s="331"/>
      <c r="F266" s="331"/>
      <c r="G266" s="331"/>
      <c r="H266" s="331"/>
      <c r="I266" s="331"/>
      <c r="J266" s="331"/>
      <c r="K266" s="331"/>
      <c r="L266" s="331"/>
      <c r="M266" s="332"/>
      <c r="N266" s="328" t="s">
        <v>43</v>
      </c>
      <c r="O266" s="329"/>
      <c r="P266" s="329"/>
      <c r="Q266" s="329"/>
      <c r="R266" s="329"/>
      <c r="S266" s="329"/>
      <c r="T266" s="330"/>
      <c r="U266" s="43" t="s">
        <v>0</v>
      </c>
      <c r="V266" s="44">
        <f>IFERROR(SUM(V262:V264),"0")</f>
        <v>0</v>
      </c>
      <c r="W266" s="44">
        <f>IFERROR(SUM(W262:W264),"0")</f>
        <v>0</v>
      </c>
      <c r="X266" s="43"/>
      <c r="Y266" s="68"/>
      <c r="Z266" s="68"/>
    </row>
    <row r="267" spans="1:53" ht="16.5" hidden="1" customHeight="1" x14ac:dyDescent="0.25">
      <c r="A267" s="341" t="s">
        <v>439</v>
      </c>
      <c r="B267" s="341"/>
      <c r="C267" s="341"/>
      <c r="D267" s="341"/>
      <c r="E267" s="341"/>
      <c r="F267" s="341"/>
      <c r="G267" s="341"/>
      <c r="H267" s="341"/>
      <c r="I267" s="341"/>
      <c r="J267" s="341"/>
      <c r="K267" s="341"/>
      <c r="L267" s="341"/>
      <c r="M267" s="341"/>
      <c r="N267" s="341"/>
      <c r="O267" s="341"/>
      <c r="P267" s="341"/>
      <c r="Q267" s="341"/>
      <c r="R267" s="341"/>
      <c r="S267" s="341"/>
      <c r="T267" s="341"/>
      <c r="U267" s="341"/>
      <c r="V267" s="341"/>
      <c r="W267" s="341"/>
      <c r="X267" s="341"/>
      <c r="Y267" s="66"/>
      <c r="Z267" s="66"/>
    </row>
    <row r="268" spans="1:53" ht="14.25" hidden="1" customHeight="1" x14ac:dyDescent="0.25">
      <c r="A268" s="342" t="s">
        <v>118</v>
      </c>
      <c r="B268" s="342"/>
      <c r="C268" s="342"/>
      <c r="D268" s="342"/>
      <c r="E268" s="342"/>
      <c r="F268" s="342"/>
      <c r="G268" s="342"/>
      <c r="H268" s="342"/>
      <c r="I268" s="342"/>
      <c r="J268" s="342"/>
      <c r="K268" s="342"/>
      <c r="L268" s="342"/>
      <c r="M268" s="342"/>
      <c r="N268" s="342"/>
      <c r="O268" s="342"/>
      <c r="P268" s="342"/>
      <c r="Q268" s="342"/>
      <c r="R268" s="342"/>
      <c r="S268" s="342"/>
      <c r="T268" s="342"/>
      <c r="U268" s="342"/>
      <c r="V268" s="342"/>
      <c r="W268" s="342"/>
      <c r="X268" s="342"/>
      <c r="Y268" s="67"/>
      <c r="Z268" s="67"/>
    </row>
    <row r="269" spans="1:53" ht="27" hidden="1" customHeight="1" x14ac:dyDescent="0.25">
      <c r="A269" s="64" t="s">
        <v>440</v>
      </c>
      <c r="B269" s="64" t="s">
        <v>441</v>
      </c>
      <c r="C269" s="37">
        <v>4301011315</v>
      </c>
      <c r="D269" s="337">
        <v>4607091387421</v>
      </c>
      <c r="E269" s="337"/>
      <c r="F269" s="63">
        <v>1.35</v>
      </c>
      <c r="G269" s="38">
        <v>8</v>
      </c>
      <c r="H269" s="63">
        <v>10.8</v>
      </c>
      <c r="I269" s="63">
        <v>11.28</v>
      </c>
      <c r="J269" s="38">
        <v>56</v>
      </c>
      <c r="K269" s="38" t="s">
        <v>114</v>
      </c>
      <c r="L269" s="39" t="s">
        <v>113</v>
      </c>
      <c r="M269" s="38">
        <v>55</v>
      </c>
      <c r="N269" s="4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9" s="339"/>
      <c r="P269" s="339"/>
      <c r="Q269" s="339"/>
      <c r="R269" s="340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ref="W269:W275" si="14">IFERROR(IF(V269="",0,CEILING((V269/$H269),1)*$H269),"")</f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hidden="1" customHeight="1" x14ac:dyDescent="0.25">
      <c r="A270" s="64" t="s">
        <v>440</v>
      </c>
      <c r="B270" s="64" t="s">
        <v>442</v>
      </c>
      <c r="C270" s="37">
        <v>4301011121</v>
      </c>
      <c r="D270" s="337">
        <v>4607091387421</v>
      </c>
      <c r="E270" s="337"/>
      <c r="F270" s="63">
        <v>1.35</v>
      </c>
      <c r="G270" s="38">
        <v>8</v>
      </c>
      <c r="H270" s="63">
        <v>10.8</v>
      </c>
      <c r="I270" s="63">
        <v>11.28</v>
      </c>
      <c r="J270" s="38">
        <v>48</v>
      </c>
      <c r="K270" s="38" t="s">
        <v>114</v>
      </c>
      <c r="L270" s="39" t="s">
        <v>122</v>
      </c>
      <c r="M270" s="38">
        <v>55</v>
      </c>
      <c r="N270" s="44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0" s="339"/>
      <c r="P270" s="339"/>
      <c r="Q270" s="339"/>
      <c r="R270" s="340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4"/>
        <v>0</v>
      </c>
      <c r="X270" s="42" t="str">
        <f>IFERROR(IF(W270=0,"",ROUNDUP(W270/H270,0)*0.02039),"")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hidden="1" customHeight="1" x14ac:dyDescent="0.25">
      <c r="A271" s="64" t="s">
        <v>443</v>
      </c>
      <c r="B271" s="64" t="s">
        <v>444</v>
      </c>
      <c r="C271" s="37">
        <v>4301011619</v>
      </c>
      <c r="D271" s="337">
        <v>4607091387452</v>
      </c>
      <c r="E271" s="337"/>
      <c r="F271" s="63">
        <v>1.45</v>
      </c>
      <c r="G271" s="38">
        <v>8</v>
      </c>
      <c r="H271" s="63">
        <v>11.6</v>
      </c>
      <c r="I271" s="63">
        <v>12.08</v>
      </c>
      <c r="J271" s="38">
        <v>56</v>
      </c>
      <c r="K271" s="38" t="s">
        <v>114</v>
      </c>
      <c r="L271" s="39" t="s">
        <v>113</v>
      </c>
      <c r="M271" s="38">
        <v>55</v>
      </c>
      <c r="N271" s="436" t="s">
        <v>445</v>
      </c>
      <c r="O271" s="339"/>
      <c r="P271" s="339"/>
      <c r="Q271" s="339"/>
      <c r="R271" s="340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4"/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hidden="1" customHeight="1" x14ac:dyDescent="0.25">
      <c r="A272" s="64" t="s">
        <v>443</v>
      </c>
      <c r="B272" s="64" t="s">
        <v>446</v>
      </c>
      <c r="C272" s="37">
        <v>4301011396</v>
      </c>
      <c r="D272" s="337">
        <v>4607091387452</v>
      </c>
      <c r="E272" s="337"/>
      <c r="F272" s="63">
        <v>1.35</v>
      </c>
      <c r="G272" s="38">
        <v>8</v>
      </c>
      <c r="H272" s="63">
        <v>10.8</v>
      </c>
      <c r="I272" s="63">
        <v>11.28</v>
      </c>
      <c r="J272" s="38">
        <v>48</v>
      </c>
      <c r="K272" s="38" t="s">
        <v>114</v>
      </c>
      <c r="L272" s="39" t="s">
        <v>122</v>
      </c>
      <c r="M272" s="38">
        <v>55</v>
      </c>
      <c r="N272" s="43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2" s="339"/>
      <c r="P272" s="339"/>
      <c r="Q272" s="339"/>
      <c r="R272" s="340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4"/>
        <v>0</v>
      </c>
      <c r="X272" s="42" t="str">
        <f>IFERROR(IF(W272=0,"",ROUNDUP(W272/H272,0)*0.02039),"")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hidden="1" customHeight="1" x14ac:dyDescent="0.25">
      <c r="A273" s="64" t="s">
        <v>447</v>
      </c>
      <c r="B273" s="64" t="s">
        <v>448</v>
      </c>
      <c r="C273" s="37">
        <v>4301011313</v>
      </c>
      <c r="D273" s="337">
        <v>4607091385984</v>
      </c>
      <c r="E273" s="337"/>
      <c r="F273" s="63">
        <v>1.35</v>
      </c>
      <c r="G273" s="38">
        <v>8</v>
      </c>
      <c r="H273" s="63">
        <v>10.8</v>
      </c>
      <c r="I273" s="63">
        <v>11.28</v>
      </c>
      <c r="J273" s="38">
        <v>56</v>
      </c>
      <c r="K273" s="38" t="s">
        <v>114</v>
      </c>
      <c r="L273" s="39" t="s">
        <v>113</v>
      </c>
      <c r="M273" s="38">
        <v>55</v>
      </c>
      <c r="N273" s="4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3" s="339"/>
      <c r="P273" s="339"/>
      <c r="Q273" s="339"/>
      <c r="R273" s="340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4"/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hidden="1" customHeight="1" x14ac:dyDescent="0.25">
      <c r="A274" s="64" t="s">
        <v>449</v>
      </c>
      <c r="B274" s="64" t="s">
        <v>450</v>
      </c>
      <c r="C274" s="37">
        <v>4301011316</v>
      </c>
      <c r="D274" s="337">
        <v>4607091387438</v>
      </c>
      <c r="E274" s="337"/>
      <c r="F274" s="63">
        <v>0.5</v>
      </c>
      <c r="G274" s="38">
        <v>10</v>
      </c>
      <c r="H274" s="63">
        <v>5</v>
      </c>
      <c r="I274" s="63">
        <v>5.24</v>
      </c>
      <c r="J274" s="38">
        <v>120</v>
      </c>
      <c r="K274" s="38" t="s">
        <v>80</v>
      </c>
      <c r="L274" s="39" t="s">
        <v>113</v>
      </c>
      <c r="M274" s="38">
        <v>55</v>
      </c>
      <c r="N274" s="43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4" s="339"/>
      <c r="P274" s="339"/>
      <c r="Q274" s="339"/>
      <c r="R274" s="340"/>
      <c r="S274" s="40" t="s">
        <v>48</v>
      </c>
      <c r="T274" s="40" t="s">
        <v>48</v>
      </c>
      <c r="U274" s="41" t="s">
        <v>0</v>
      </c>
      <c r="V274" s="59">
        <v>0</v>
      </c>
      <c r="W274" s="56">
        <f t="shared" si="14"/>
        <v>0</v>
      </c>
      <c r="X274" s="42" t="str">
        <f>IFERROR(IF(W274=0,"",ROUNDUP(W274/H274,0)*0.00937),"")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hidden="1" customHeight="1" x14ac:dyDescent="0.25">
      <c r="A275" s="64" t="s">
        <v>451</v>
      </c>
      <c r="B275" s="64" t="s">
        <v>452</v>
      </c>
      <c r="C275" s="37">
        <v>4301011318</v>
      </c>
      <c r="D275" s="337">
        <v>4607091387469</v>
      </c>
      <c r="E275" s="337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8" t="s">
        <v>80</v>
      </c>
      <c r="L275" s="39" t="s">
        <v>79</v>
      </c>
      <c r="M275" s="38">
        <v>55</v>
      </c>
      <c r="N275" s="44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5" s="339"/>
      <c r="P275" s="339"/>
      <c r="Q275" s="339"/>
      <c r="R275" s="340"/>
      <c r="S275" s="40" t="s">
        <v>48</v>
      </c>
      <c r="T275" s="40" t="s">
        <v>48</v>
      </c>
      <c r="U275" s="41" t="s">
        <v>0</v>
      </c>
      <c r="V275" s="59">
        <v>0</v>
      </c>
      <c r="W275" s="56">
        <f t="shared" si="14"/>
        <v>0</v>
      </c>
      <c r="X275" s="42" t="str">
        <f>IFERROR(IF(W275=0,"",ROUNDUP(W275/H275,0)*0.00937),"")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idden="1" x14ac:dyDescent="0.2">
      <c r="A276" s="331"/>
      <c r="B276" s="331"/>
      <c r="C276" s="331"/>
      <c r="D276" s="331"/>
      <c r="E276" s="331"/>
      <c r="F276" s="331"/>
      <c r="G276" s="331"/>
      <c r="H276" s="331"/>
      <c r="I276" s="331"/>
      <c r="J276" s="331"/>
      <c r="K276" s="331"/>
      <c r="L276" s="331"/>
      <c r="M276" s="332"/>
      <c r="N276" s="328" t="s">
        <v>43</v>
      </c>
      <c r="O276" s="329"/>
      <c r="P276" s="329"/>
      <c r="Q276" s="329"/>
      <c r="R276" s="329"/>
      <c r="S276" s="329"/>
      <c r="T276" s="330"/>
      <c r="U276" s="43" t="s">
        <v>42</v>
      </c>
      <c r="V276" s="44">
        <f>IFERROR(V269/H269,"0")+IFERROR(V270/H270,"0")+IFERROR(V271/H271,"0")+IFERROR(V272/H272,"0")+IFERROR(V273/H273,"0")+IFERROR(V274/H274,"0")+IFERROR(V275/H275,"0")</f>
        <v>0</v>
      </c>
      <c r="W276" s="44">
        <f>IFERROR(W269/H269,"0")+IFERROR(W270/H270,"0")+IFERROR(W271/H271,"0")+IFERROR(W272/H272,"0")+IFERROR(W273/H273,"0")+IFERROR(W274/H274,"0")+IFERROR(W275/H275,"0")</f>
        <v>0</v>
      </c>
      <c r="X276" s="44">
        <f>IFERROR(IF(X269="",0,X269),"0")+IFERROR(IF(X270="",0,X270),"0")+IFERROR(IF(X271="",0,X271),"0")+IFERROR(IF(X272="",0,X272),"0")+IFERROR(IF(X273="",0,X273),"0")+IFERROR(IF(X274="",0,X274),"0")+IFERROR(IF(X275="",0,X275),"0")</f>
        <v>0</v>
      </c>
      <c r="Y276" s="68"/>
      <c r="Z276" s="68"/>
    </row>
    <row r="277" spans="1:53" hidden="1" x14ac:dyDescent="0.2">
      <c r="A277" s="331"/>
      <c r="B277" s="331"/>
      <c r="C277" s="331"/>
      <c r="D277" s="331"/>
      <c r="E277" s="331"/>
      <c r="F277" s="331"/>
      <c r="G277" s="331"/>
      <c r="H277" s="331"/>
      <c r="I277" s="331"/>
      <c r="J277" s="331"/>
      <c r="K277" s="331"/>
      <c r="L277" s="331"/>
      <c r="M277" s="332"/>
      <c r="N277" s="328" t="s">
        <v>43</v>
      </c>
      <c r="O277" s="329"/>
      <c r="P277" s="329"/>
      <c r="Q277" s="329"/>
      <c r="R277" s="329"/>
      <c r="S277" s="329"/>
      <c r="T277" s="330"/>
      <c r="U277" s="43" t="s">
        <v>0</v>
      </c>
      <c r="V277" s="44">
        <f>IFERROR(SUM(V269:V275),"0")</f>
        <v>0</v>
      </c>
      <c r="W277" s="44">
        <f>IFERROR(SUM(W269:W275),"0")</f>
        <v>0</v>
      </c>
      <c r="X277" s="43"/>
      <c r="Y277" s="68"/>
      <c r="Z277" s="68"/>
    </row>
    <row r="278" spans="1:53" ht="14.25" hidden="1" customHeight="1" x14ac:dyDescent="0.25">
      <c r="A278" s="342" t="s">
        <v>76</v>
      </c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67"/>
      <c r="Z278" s="67"/>
    </row>
    <row r="279" spans="1:53" ht="27" hidden="1" customHeight="1" x14ac:dyDescent="0.25">
      <c r="A279" s="64" t="s">
        <v>453</v>
      </c>
      <c r="B279" s="64" t="s">
        <v>454</v>
      </c>
      <c r="C279" s="37">
        <v>4301031154</v>
      </c>
      <c r="D279" s="337">
        <v>4607091387292</v>
      </c>
      <c r="E279" s="337"/>
      <c r="F279" s="63">
        <v>0.73</v>
      </c>
      <c r="G279" s="38">
        <v>6</v>
      </c>
      <c r="H279" s="63">
        <v>4.38</v>
      </c>
      <c r="I279" s="63">
        <v>4.6399999999999997</v>
      </c>
      <c r="J279" s="38">
        <v>156</v>
      </c>
      <c r="K279" s="38" t="s">
        <v>80</v>
      </c>
      <c r="L279" s="39" t="s">
        <v>79</v>
      </c>
      <c r="M279" s="38">
        <v>45</v>
      </c>
      <c r="N279" s="4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9" s="339"/>
      <c r="P279" s="339"/>
      <c r="Q279" s="339"/>
      <c r="R279" s="340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1" t="s">
        <v>66</v>
      </c>
    </row>
    <row r="280" spans="1:53" ht="27" hidden="1" customHeight="1" x14ac:dyDescent="0.25">
      <c r="A280" s="64" t="s">
        <v>455</v>
      </c>
      <c r="B280" s="64" t="s">
        <v>456</v>
      </c>
      <c r="C280" s="37">
        <v>4301031155</v>
      </c>
      <c r="D280" s="337">
        <v>4607091387315</v>
      </c>
      <c r="E280" s="337"/>
      <c r="F280" s="63">
        <v>0.7</v>
      </c>
      <c r="G280" s="38">
        <v>4</v>
      </c>
      <c r="H280" s="63">
        <v>2.8</v>
      </c>
      <c r="I280" s="63">
        <v>3.048</v>
      </c>
      <c r="J280" s="38">
        <v>156</v>
      </c>
      <c r="K280" s="38" t="s">
        <v>80</v>
      </c>
      <c r="L280" s="39" t="s">
        <v>79</v>
      </c>
      <c r="M280" s="38">
        <v>45</v>
      </c>
      <c r="N280" s="4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0" s="339"/>
      <c r="P280" s="339"/>
      <c r="Q280" s="339"/>
      <c r="R280" s="340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2" t="s">
        <v>66</v>
      </c>
    </row>
    <row r="281" spans="1:53" hidden="1" x14ac:dyDescent="0.2">
      <c r="A281" s="331"/>
      <c r="B281" s="331"/>
      <c r="C281" s="331"/>
      <c r="D281" s="331"/>
      <c r="E281" s="331"/>
      <c r="F281" s="331"/>
      <c r="G281" s="331"/>
      <c r="H281" s="331"/>
      <c r="I281" s="331"/>
      <c r="J281" s="331"/>
      <c r="K281" s="331"/>
      <c r="L281" s="331"/>
      <c r="M281" s="332"/>
      <c r="N281" s="328" t="s">
        <v>43</v>
      </c>
      <c r="O281" s="329"/>
      <c r="P281" s="329"/>
      <c r="Q281" s="329"/>
      <c r="R281" s="329"/>
      <c r="S281" s="329"/>
      <c r="T281" s="330"/>
      <c r="U281" s="43" t="s">
        <v>42</v>
      </c>
      <c r="V281" s="44">
        <f>IFERROR(V279/H279,"0")+IFERROR(V280/H280,"0")</f>
        <v>0</v>
      </c>
      <c r="W281" s="44">
        <f>IFERROR(W279/H279,"0")+IFERROR(W280/H280,"0")</f>
        <v>0</v>
      </c>
      <c r="X281" s="44">
        <f>IFERROR(IF(X279="",0,X279),"0")+IFERROR(IF(X280="",0,X280),"0")</f>
        <v>0</v>
      </c>
      <c r="Y281" s="68"/>
      <c r="Z281" s="68"/>
    </row>
    <row r="282" spans="1:53" hidden="1" x14ac:dyDescent="0.2">
      <c r="A282" s="331"/>
      <c r="B282" s="331"/>
      <c r="C282" s="331"/>
      <c r="D282" s="331"/>
      <c r="E282" s="331"/>
      <c r="F282" s="331"/>
      <c r="G282" s="331"/>
      <c r="H282" s="331"/>
      <c r="I282" s="331"/>
      <c r="J282" s="331"/>
      <c r="K282" s="331"/>
      <c r="L282" s="331"/>
      <c r="M282" s="332"/>
      <c r="N282" s="328" t="s">
        <v>43</v>
      </c>
      <c r="O282" s="329"/>
      <c r="P282" s="329"/>
      <c r="Q282" s="329"/>
      <c r="R282" s="329"/>
      <c r="S282" s="329"/>
      <c r="T282" s="330"/>
      <c r="U282" s="43" t="s">
        <v>0</v>
      </c>
      <c r="V282" s="44">
        <f>IFERROR(SUM(V279:V280),"0")</f>
        <v>0</v>
      </c>
      <c r="W282" s="44">
        <f>IFERROR(SUM(W279:W280),"0")</f>
        <v>0</v>
      </c>
      <c r="X282" s="43"/>
      <c r="Y282" s="68"/>
      <c r="Z282" s="68"/>
    </row>
    <row r="283" spans="1:53" ht="16.5" hidden="1" customHeight="1" x14ac:dyDescent="0.25">
      <c r="A283" s="341" t="s">
        <v>457</v>
      </c>
      <c r="B283" s="341"/>
      <c r="C283" s="341"/>
      <c r="D283" s="341"/>
      <c r="E283" s="341"/>
      <c r="F283" s="341"/>
      <c r="G283" s="341"/>
      <c r="H283" s="341"/>
      <c r="I283" s="341"/>
      <c r="J283" s="341"/>
      <c r="K283" s="341"/>
      <c r="L283" s="341"/>
      <c r="M283" s="341"/>
      <c r="N283" s="341"/>
      <c r="O283" s="341"/>
      <c r="P283" s="341"/>
      <c r="Q283" s="341"/>
      <c r="R283" s="341"/>
      <c r="S283" s="341"/>
      <c r="T283" s="341"/>
      <c r="U283" s="341"/>
      <c r="V283" s="341"/>
      <c r="W283" s="341"/>
      <c r="X283" s="341"/>
      <c r="Y283" s="66"/>
      <c r="Z283" s="66"/>
    </row>
    <row r="284" spans="1:53" ht="14.25" hidden="1" customHeight="1" x14ac:dyDescent="0.25">
      <c r="A284" s="342" t="s">
        <v>76</v>
      </c>
      <c r="B284" s="342"/>
      <c r="C284" s="342"/>
      <c r="D284" s="342"/>
      <c r="E284" s="342"/>
      <c r="F284" s="342"/>
      <c r="G284" s="342"/>
      <c r="H284" s="342"/>
      <c r="I284" s="342"/>
      <c r="J284" s="342"/>
      <c r="K284" s="342"/>
      <c r="L284" s="342"/>
      <c r="M284" s="342"/>
      <c r="N284" s="342"/>
      <c r="O284" s="342"/>
      <c r="P284" s="342"/>
      <c r="Q284" s="342"/>
      <c r="R284" s="342"/>
      <c r="S284" s="342"/>
      <c r="T284" s="342"/>
      <c r="U284" s="342"/>
      <c r="V284" s="342"/>
      <c r="W284" s="342"/>
      <c r="X284" s="342"/>
      <c r="Y284" s="67"/>
      <c r="Z284" s="67"/>
    </row>
    <row r="285" spans="1:53" ht="27" hidden="1" customHeight="1" x14ac:dyDescent="0.25">
      <c r="A285" s="64" t="s">
        <v>458</v>
      </c>
      <c r="B285" s="64" t="s">
        <v>459</v>
      </c>
      <c r="C285" s="37">
        <v>4301031066</v>
      </c>
      <c r="D285" s="337">
        <v>4607091383836</v>
      </c>
      <c r="E285" s="337"/>
      <c r="F285" s="63">
        <v>0.3</v>
      </c>
      <c r="G285" s="38">
        <v>6</v>
      </c>
      <c r="H285" s="63">
        <v>1.8</v>
      </c>
      <c r="I285" s="63">
        <v>2.048</v>
      </c>
      <c r="J285" s="38">
        <v>156</v>
      </c>
      <c r="K285" s="38" t="s">
        <v>80</v>
      </c>
      <c r="L285" s="39" t="s">
        <v>79</v>
      </c>
      <c r="M285" s="38">
        <v>40</v>
      </c>
      <c r="N285" s="4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5" s="339"/>
      <c r="P285" s="339"/>
      <c r="Q285" s="339"/>
      <c r="R285" s="340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33" t="s">
        <v>66</v>
      </c>
    </row>
    <row r="286" spans="1:53" hidden="1" x14ac:dyDescent="0.2">
      <c r="A286" s="331"/>
      <c r="B286" s="331"/>
      <c r="C286" s="331"/>
      <c r="D286" s="331"/>
      <c r="E286" s="331"/>
      <c r="F286" s="331"/>
      <c r="G286" s="331"/>
      <c r="H286" s="331"/>
      <c r="I286" s="331"/>
      <c r="J286" s="331"/>
      <c r="K286" s="331"/>
      <c r="L286" s="331"/>
      <c r="M286" s="332"/>
      <c r="N286" s="328" t="s">
        <v>43</v>
      </c>
      <c r="O286" s="329"/>
      <c r="P286" s="329"/>
      <c r="Q286" s="329"/>
      <c r="R286" s="329"/>
      <c r="S286" s="329"/>
      <c r="T286" s="330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hidden="1" x14ac:dyDescent="0.2">
      <c r="A287" s="331"/>
      <c r="B287" s="331"/>
      <c r="C287" s="331"/>
      <c r="D287" s="331"/>
      <c r="E287" s="331"/>
      <c r="F287" s="331"/>
      <c r="G287" s="331"/>
      <c r="H287" s="331"/>
      <c r="I287" s="331"/>
      <c r="J287" s="331"/>
      <c r="K287" s="331"/>
      <c r="L287" s="331"/>
      <c r="M287" s="332"/>
      <c r="N287" s="328" t="s">
        <v>43</v>
      </c>
      <c r="O287" s="329"/>
      <c r="P287" s="329"/>
      <c r="Q287" s="329"/>
      <c r="R287" s="329"/>
      <c r="S287" s="329"/>
      <c r="T287" s="330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14.25" hidden="1" customHeight="1" x14ac:dyDescent="0.25">
      <c r="A288" s="342" t="s">
        <v>81</v>
      </c>
      <c r="B288" s="342"/>
      <c r="C288" s="342"/>
      <c r="D288" s="342"/>
      <c r="E288" s="342"/>
      <c r="F288" s="342"/>
      <c r="G288" s="342"/>
      <c r="H288" s="342"/>
      <c r="I288" s="342"/>
      <c r="J288" s="342"/>
      <c r="K288" s="342"/>
      <c r="L288" s="342"/>
      <c r="M288" s="342"/>
      <c r="N288" s="342"/>
      <c r="O288" s="342"/>
      <c r="P288" s="342"/>
      <c r="Q288" s="342"/>
      <c r="R288" s="342"/>
      <c r="S288" s="342"/>
      <c r="T288" s="342"/>
      <c r="U288" s="342"/>
      <c r="V288" s="342"/>
      <c r="W288" s="342"/>
      <c r="X288" s="342"/>
      <c r="Y288" s="67"/>
      <c r="Z288" s="67"/>
    </row>
    <row r="289" spans="1:53" ht="27" hidden="1" customHeight="1" x14ac:dyDescent="0.25">
      <c r="A289" s="64" t="s">
        <v>460</v>
      </c>
      <c r="B289" s="64" t="s">
        <v>461</v>
      </c>
      <c r="C289" s="37">
        <v>4301051142</v>
      </c>
      <c r="D289" s="337">
        <v>4607091387919</v>
      </c>
      <c r="E289" s="337"/>
      <c r="F289" s="63">
        <v>1.35</v>
      </c>
      <c r="G289" s="38">
        <v>6</v>
      </c>
      <c r="H289" s="63">
        <v>8.1</v>
      </c>
      <c r="I289" s="63">
        <v>8.6639999999999997</v>
      </c>
      <c r="J289" s="38">
        <v>56</v>
      </c>
      <c r="K289" s="38" t="s">
        <v>114</v>
      </c>
      <c r="L289" s="39" t="s">
        <v>79</v>
      </c>
      <c r="M289" s="38">
        <v>45</v>
      </c>
      <c r="N289" s="4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9" s="339"/>
      <c r="P289" s="339"/>
      <c r="Q289" s="339"/>
      <c r="R289" s="340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34" t="s">
        <v>66</v>
      </c>
    </row>
    <row r="290" spans="1:53" hidden="1" x14ac:dyDescent="0.2">
      <c r="A290" s="331"/>
      <c r="B290" s="331"/>
      <c r="C290" s="331"/>
      <c r="D290" s="331"/>
      <c r="E290" s="331"/>
      <c r="F290" s="331"/>
      <c r="G290" s="331"/>
      <c r="H290" s="331"/>
      <c r="I290" s="331"/>
      <c r="J290" s="331"/>
      <c r="K290" s="331"/>
      <c r="L290" s="331"/>
      <c r="M290" s="332"/>
      <c r="N290" s="328" t="s">
        <v>43</v>
      </c>
      <c r="O290" s="329"/>
      <c r="P290" s="329"/>
      <c r="Q290" s="329"/>
      <c r="R290" s="329"/>
      <c r="S290" s="329"/>
      <c r="T290" s="330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hidden="1" x14ac:dyDescent="0.2">
      <c r="A291" s="331"/>
      <c r="B291" s="331"/>
      <c r="C291" s="331"/>
      <c r="D291" s="331"/>
      <c r="E291" s="331"/>
      <c r="F291" s="331"/>
      <c r="G291" s="331"/>
      <c r="H291" s="331"/>
      <c r="I291" s="331"/>
      <c r="J291" s="331"/>
      <c r="K291" s="331"/>
      <c r="L291" s="331"/>
      <c r="M291" s="332"/>
      <c r="N291" s="328" t="s">
        <v>43</v>
      </c>
      <c r="O291" s="329"/>
      <c r="P291" s="329"/>
      <c r="Q291" s="329"/>
      <c r="R291" s="329"/>
      <c r="S291" s="329"/>
      <c r="T291" s="330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14.25" hidden="1" customHeight="1" x14ac:dyDescent="0.25">
      <c r="A292" s="342" t="s">
        <v>236</v>
      </c>
      <c r="B292" s="342"/>
      <c r="C292" s="342"/>
      <c r="D292" s="342"/>
      <c r="E292" s="342"/>
      <c r="F292" s="342"/>
      <c r="G292" s="342"/>
      <c r="H292" s="342"/>
      <c r="I292" s="342"/>
      <c r="J292" s="342"/>
      <c r="K292" s="342"/>
      <c r="L292" s="342"/>
      <c r="M292" s="342"/>
      <c r="N292" s="342"/>
      <c r="O292" s="342"/>
      <c r="P292" s="342"/>
      <c r="Q292" s="342"/>
      <c r="R292" s="342"/>
      <c r="S292" s="342"/>
      <c r="T292" s="342"/>
      <c r="U292" s="342"/>
      <c r="V292" s="342"/>
      <c r="W292" s="342"/>
      <c r="X292" s="342"/>
      <c r="Y292" s="67"/>
      <c r="Z292" s="67"/>
    </row>
    <row r="293" spans="1:53" ht="27" hidden="1" customHeight="1" x14ac:dyDescent="0.25">
      <c r="A293" s="64" t="s">
        <v>462</v>
      </c>
      <c r="B293" s="64" t="s">
        <v>463</v>
      </c>
      <c r="C293" s="37">
        <v>4301060324</v>
      </c>
      <c r="D293" s="337">
        <v>4607091388831</v>
      </c>
      <c r="E293" s="337"/>
      <c r="F293" s="63">
        <v>0.38</v>
      </c>
      <c r="G293" s="38">
        <v>6</v>
      </c>
      <c r="H293" s="63">
        <v>2.2799999999999998</v>
      </c>
      <c r="I293" s="63">
        <v>2.552</v>
      </c>
      <c r="J293" s="38">
        <v>156</v>
      </c>
      <c r="K293" s="38" t="s">
        <v>80</v>
      </c>
      <c r="L293" s="39" t="s">
        <v>79</v>
      </c>
      <c r="M293" s="38">
        <v>40</v>
      </c>
      <c r="N293" s="43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3" s="339"/>
      <c r="P293" s="339"/>
      <c r="Q293" s="339"/>
      <c r="R293" s="340"/>
      <c r="S293" s="40" t="s">
        <v>48</v>
      </c>
      <c r="T293" s="40" t="s">
        <v>48</v>
      </c>
      <c r="U293" s="41" t="s">
        <v>0</v>
      </c>
      <c r="V293" s="59">
        <v>0</v>
      </c>
      <c r="W293" s="56">
        <f>IFERROR(IF(V293="",0,CEILING((V293/$H293),1)*$H293),"")</f>
        <v>0</v>
      </c>
      <c r="X293" s="42" t="str">
        <f>IFERROR(IF(W293=0,"",ROUNDUP(W293/H293,0)*0.00753),"")</f>
        <v/>
      </c>
      <c r="Y293" s="69" t="s">
        <v>48</v>
      </c>
      <c r="Z293" s="70" t="s">
        <v>48</v>
      </c>
      <c r="AD293" s="71"/>
      <c r="BA293" s="235" t="s">
        <v>66</v>
      </c>
    </row>
    <row r="294" spans="1:53" hidden="1" x14ac:dyDescent="0.2">
      <c r="A294" s="331"/>
      <c r="B294" s="331"/>
      <c r="C294" s="331"/>
      <c r="D294" s="331"/>
      <c r="E294" s="331"/>
      <c r="F294" s="331"/>
      <c r="G294" s="331"/>
      <c r="H294" s="331"/>
      <c r="I294" s="331"/>
      <c r="J294" s="331"/>
      <c r="K294" s="331"/>
      <c r="L294" s="331"/>
      <c r="M294" s="332"/>
      <c r="N294" s="328" t="s">
        <v>43</v>
      </c>
      <c r="O294" s="329"/>
      <c r="P294" s="329"/>
      <c r="Q294" s="329"/>
      <c r="R294" s="329"/>
      <c r="S294" s="329"/>
      <c r="T294" s="330"/>
      <c r="U294" s="43" t="s">
        <v>42</v>
      </c>
      <c r="V294" s="44">
        <f>IFERROR(V293/H293,"0")</f>
        <v>0</v>
      </c>
      <c r="W294" s="44">
        <f>IFERROR(W293/H293,"0")</f>
        <v>0</v>
      </c>
      <c r="X294" s="44">
        <f>IFERROR(IF(X293="",0,X293),"0")</f>
        <v>0</v>
      </c>
      <c r="Y294" s="68"/>
      <c r="Z294" s="68"/>
    </row>
    <row r="295" spans="1:53" hidden="1" x14ac:dyDescent="0.2">
      <c r="A295" s="331"/>
      <c r="B295" s="331"/>
      <c r="C295" s="331"/>
      <c r="D295" s="331"/>
      <c r="E295" s="331"/>
      <c r="F295" s="331"/>
      <c r="G295" s="331"/>
      <c r="H295" s="331"/>
      <c r="I295" s="331"/>
      <c r="J295" s="331"/>
      <c r="K295" s="331"/>
      <c r="L295" s="331"/>
      <c r="M295" s="332"/>
      <c r="N295" s="328" t="s">
        <v>43</v>
      </c>
      <c r="O295" s="329"/>
      <c r="P295" s="329"/>
      <c r="Q295" s="329"/>
      <c r="R295" s="329"/>
      <c r="S295" s="329"/>
      <c r="T295" s="330"/>
      <c r="U295" s="43" t="s">
        <v>0</v>
      </c>
      <c r="V295" s="44">
        <f>IFERROR(SUM(V293:V293),"0")</f>
        <v>0</v>
      </c>
      <c r="W295" s="44">
        <f>IFERROR(SUM(W293:W293),"0")</f>
        <v>0</v>
      </c>
      <c r="X295" s="43"/>
      <c r="Y295" s="68"/>
      <c r="Z295" s="68"/>
    </row>
    <row r="296" spans="1:53" ht="14.25" hidden="1" customHeight="1" x14ac:dyDescent="0.25">
      <c r="A296" s="342" t="s">
        <v>96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67"/>
      <c r="Z296" s="67"/>
    </row>
    <row r="297" spans="1:53" ht="27" hidden="1" customHeight="1" x14ac:dyDescent="0.25">
      <c r="A297" s="64" t="s">
        <v>464</v>
      </c>
      <c r="B297" s="64" t="s">
        <v>465</v>
      </c>
      <c r="C297" s="37">
        <v>4301032015</v>
      </c>
      <c r="D297" s="337">
        <v>4607091383102</v>
      </c>
      <c r="E297" s="337"/>
      <c r="F297" s="63">
        <v>0.17</v>
      </c>
      <c r="G297" s="38">
        <v>15</v>
      </c>
      <c r="H297" s="63">
        <v>2.5499999999999998</v>
      </c>
      <c r="I297" s="63">
        <v>2.9750000000000001</v>
      </c>
      <c r="J297" s="38">
        <v>156</v>
      </c>
      <c r="K297" s="38" t="s">
        <v>80</v>
      </c>
      <c r="L297" s="39" t="s">
        <v>100</v>
      </c>
      <c r="M297" s="38">
        <v>180</v>
      </c>
      <c r="N297" s="4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7" s="339"/>
      <c r="P297" s="339"/>
      <c r="Q297" s="339"/>
      <c r="R297" s="340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36" t="s">
        <v>66</v>
      </c>
    </row>
    <row r="298" spans="1:53" hidden="1" x14ac:dyDescent="0.2">
      <c r="A298" s="331"/>
      <c r="B298" s="331"/>
      <c r="C298" s="331"/>
      <c r="D298" s="331"/>
      <c r="E298" s="331"/>
      <c r="F298" s="331"/>
      <c r="G298" s="331"/>
      <c r="H298" s="331"/>
      <c r="I298" s="331"/>
      <c r="J298" s="331"/>
      <c r="K298" s="331"/>
      <c r="L298" s="331"/>
      <c r="M298" s="332"/>
      <c r="N298" s="328" t="s">
        <v>43</v>
      </c>
      <c r="O298" s="329"/>
      <c r="P298" s="329"/>
      <c r="Q298" s="329"/>
      <c r="R298" s="329"/>
      <c r="S298" s="329"/>
      <c r="T298" s="330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hidden="1" x14ac:dyDescent="0.2">
      <c r="A299" s="331"/>
      <c r="B299" s="331"/>
      <c r="C299" s="331"/>
      <c r="D299" s="331"/>
      <c r="E299" s="331"/>
      <c r="F299" s="331"/>
      <c r="G299" s="331"/>
      <c r="H299" s="331"/>
      <c r="I299" s="331"/>
      <c r="J299" s="331"/>
      <c r="K299" s="331"/>
      <c r="L299" s="331"/>
      <c r="M299" s="332"/>
      <c r="N299" s="328" t="s">
        <v>43</v>
      </c>
      <c r="O299" s="329"/>
      <c r="P299" s="329"/>
      <c r="Q299" s="329"/>
      <c r="R299" s="329"/>
      <c r="S299" s="329"/>
      <c r="T299" s="330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27.75" hidden="1" customHeight="1" x14ac:dyDescent="0.2">
      <c r="A300" s="353" t="s">
        <v>466</v>
      </c>
      <c r="B300" s="353"/>
      <c r="C300" s="353"/>
      <c r="D300" s="353"/>
      <c r="E300" s="353"/>
      <c r="F300" s="353"/>
      <c r="G300" s="353"/>
      <c r="H300" s="353"/>
      <c r="I300" s="353"/>
      <c r="J300" s="353"/>
      <c r="K300" s="353"/>
      <c r="L300" s="353"/>
      <c r="M300" s="353"/>
      <c r="N300" s="353"/>
      <c r="O300" s="353"/>
      <c r="P300" s="353"/>
      <c r="Q300" s="353"/>
      <c r="R300" s="353"/>
      <c r="S300" s="353"/>
      <c r="T300" s="353"/>
      <c r="U300" s="353"/>
      <c r="V300" s="353"/>
      <c r="W300" s="353"/>
      <c r="X300" s="353"/>
      <c r="Y300" s="55"/>
      <c r="Z300" s="55"/>
    </row>
    <row r="301" spans="1:53" ht="16.5" hidden="1" customHeight="1" x14ac:dyDescent="0.25">
      <c r="A301" s="341" t="s">
        <v>467</v>
      </c>
      <c r="B301" s="341"/>
      <c r="C301" s="341"/>
      <c r="D301" s="341"/>
      <c r="E301" s="341"/>
      <c r="F301" s="341"/>
      <c r="G301" s="341"/>
      <c r="H301" s="341"/>
      <c r="I301" s="341"/>
      <c r="J301" s="341"/>
      <c r="K301" s="341"/>
      <c r="L301" s="341"/>
      <c r="M301" s="341"/>
      <c r="N301" s="341"/>
      <c r="O301" s="341"/>
      <c r="P301" s="341"/>
      <c r="Q301" s="341"/>
      <c r="R301" s="341"/>
      <c r="S301" s="341"/>
      <c r="T301" s="341"/>
      <c r="U301" s="341"/>
      <c r="V301" s="341"/>
      <c r="W301" s="341"/>
      <c r="X301" s="341"/>
      <c r="Y301" s="66"/>
      <c r="Z301" s="66"/>
    </row>
    <row r="302" spans="1:53" ht="14.25" hidden="1" customHeight="1" x14ac:dyDescent="0.25">
      <c r="A302" s="342" t="s">
        <v>118</v>
      </c>
      <c r="B302" s="342"/>
      <c r="C302" s="342"/>
      <c r="D302" s="342"/>
      <c r="E302" s="342"/>
      <c r="F302" s="342"/>
      <c r="G302" s="342"/>
      <c r="H302" s="342"/>
      <c r="I302" s="342"/>
      <c r="J302" s="342"/>
      <c r="K302" s="342"/>
      <c r="L302" s="342"/>
      <c r="M302" s="342"/>
      <c r="N302" s="342"/>
      <c r="O302" s="342"/>
      <c r="P302" s="342"/>
      <c r="Q302" s="342"/>
      <c r="R302" s="342"/>
      <c r="S302" s="342"/>
      <c r="T302" s="342"/>
      <c r="U302" s="342"/>
      <c r="V302" s="342"/>
      <c r="W302" s="342"/>
      <c r="X302" s="342"/>
      <c r="Y302" s="67"/>
      <c r="Z302" s="67"/>
    </row>
    <row r="303" spans="1:53" ht="27" hidden="1" customHeight="1" x14ac:dyDescent="0.25">
      <c r="A303" s="64" t="s">
        <v>468</v>
      </c>
      <c r="B303" s="64" t="s">
        <v>469</v>
      </c>
      <c r="C303" s="37">
        <v>4301011339</v>
      </c>
      <c r="D303" s="337">
        <v>4607091383997</v>
      </c>
      <c r="E303" s="337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114</v>
      </c>
      <c r="L303" s="39" t="s">
        <v>79</v>
      </c>
      <c r="M303" s="38">
        <v>60</v>
      </c>
      <c r="N303" s="4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3" s="339"/>
      <c r="P303" s="339"/>
      <c r="Q303" s="339"/>
      <c r="R303" s="340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ref="W303:W310" si="15"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27" hidden="1" customHeight="1" x14ac:dyDescent="0.25">
      <c r="A304" s="64" t="s">
        <v>468</v>
      </c>
      <c r="B304" s="64" t="s">
        <v>470</v>
      </c>
      <c r="C304" s="37">
        <v>4301011239</v>
      </c>
      <c r="D304" s="337">
        <v>4607091383997</v>
      </c>
      <c r="E304" s="337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114</v>
      </c>
      <c r="L304" s="39" t="s">
        <v>122</v>
      </c>
      <c r="M304" s="38">
        <v>60</v>
      </c>
      <c r="N304" s="4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4" s="339"/>
      <c r="P304" s="339"/>
      <c r="Q304" s="339"/>
      <c r="R304" s="340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5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27" hidden="1" customHeight="1" x14ac:dyDescent="0.25">
      <c r="A305" s="64" t="s">
        <v>471</v>
      </c>
      <c r="B305" s="64" t="s">
        <v>472</v>
      </c>
      <c r="C305" s="37">
        <v>4301011326</v>
      </c>
      <c r="D305" s="337">
        <v>4607091384130</v>
      </c>
      <c r="E305" s="337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114</v>
      </c>
      <c r="L305" s="39" t="s">
        <v>79</v>
      </c>
      <c r="M305" s="38">
        <v>60</v>
      </c>
      <c r="N305" s="4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5" s="339"/>
      <c r="P305" s="339"/>
      <c r="Q305" s="339"/>
      <c r="R305" s="340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5"/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27" hidden="1" customHeight="1" x14ac:dyDescent="0.25">
      <c r="A306" s="64" t="s">
        <v>471</v>
      </c>
      <c r="B306" s="64" t="s">
        <v>473</v>
      </c>
      <c r="C306" s="37">
        <v>4301011240</v>
      </c>
      <c r="D306" s="337">
        <v>4607091384130</v>
      </c>
      <c r="E306" s="337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114</v>
      </c>
      <c r="L306" s="39" t="s">
        <v>122</v>
      </c>
      <c r="M306" s="38">
        <v>60</v>
      </c>
      <c r="N306" s="42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6" s="339"/>
      <c r="P306" s="339"/>
      <c r="Q306" s="339"/>
      <c r="R306" s="340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5"/>
        <v>0</v>
      </c>
      <c r="X306" s="42" t="str">
        <f>IFERROR(IF(W306=0,"",ROUNDUP(W306/H306,0)*0.02039),"")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16.5" hidden="1" customHeight="1" x14ac:dyDescent="0.25">
      <c r="A307" s="64" t="s">
        <v>474</v>
      </c>
      <c r="B307" s="64" t="s">
        <v>475</v>
      </c>
      <c r="C307" s="37">
        <v>4301011330</v>
      </c>
      <c r="D307" s="337">
        <v>4607091384147</v>
      </c>
      <c r="E307" s="337"/>
      <c r="F307" s="63">
        <v>2.5</v>
      </c>
      <c r="G307" s="38">
        <v>6</v>
      </c>
      <c r="H307" s="63">
        <v>15</v>
      </c>
      <c r="I307" s="63">
        <v>15.48</v>
      </c>
      <c r="J307" s="38">
        <v>48</v>
      </c>
      <c r="K307" s="38" t="s">
        <v>114</v>
      </c>
      <c r="L307" s="39" t="s">
        <v>79</v>
      </c>
      <c r="M307" s="38">
        <v>60</v>
      </c>
      <c r="N307" s="42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7" s="339"/>
      <c r="P307" s="339"/>
      <c r="Q307" s="339"/>
      <c r="R307" s="340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5"/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ht="16.5" hidden="1" customHeight="1" x14ac:dyDescent="0.25">
      <c r="A308" s="64" t="s">
        <v>474</v>
      </c>
      <c r="B308" s="64" t="s">
        <v>476</v>
      </c>
      <c r="C308" s="37">
        <v>4301011238</v>
      </c>
      <c r="D308" s="337">
        <v>4607091384147</v>
      </c>
      <c r="E308" s="337"/>
      <c r="F308" s="63">
        <v>2.5</v>
      </c>
      <c r="G308" s="38">
        <v>6</v>
      </c>
      <c r="H308" s="63">
        <v>15</v>
      </c>
      <c r="I308" s="63">
        <v>15.48</v>
      </c>
      <c r="J308" s="38">
        <v>48</v>
      </c>
      <c r="K308" s="38" t="s">
        <v>114</v>
      </c>
      <c r="L308" s="39" t="s">
        <v>122</v>
      </c>
      <c r="M308" s="38">
        <v>60</v>
      </c>
      <c r="N308" s="422" t="s">
        <v>477</v>
      </c>
      <c r="O308" s="339"/>
      <c r="P308" s="339"/>
      <c r="Q308" s="339"/>
      <c r="R308" s="340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5"/>
        <v>0</v>
      </c>
      <c r="X308" s="42" t="str">
        <f>IFERROR(IF(W308=0,"",ROUNDUP(W308/H308,0)*0.02039),"")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ht="27" hidden="1" customHeight="1" x14ac:dyDescent="0.25">
      <c r="A309" s="64" t="s">
        <v>478</v>
      </c>
      <c r="B309" s="64" t="s">
        <v>479</v>
      </c>
      <c r="C309" s="37">
        <v>4301011327</v>
      </c>
      <c r="D309" s="337">
        <v>4607091384154</v>
      </c>
      <c r="E309" s="337"/>
      <c r="F309" s="63">
        <v>0.5</v>
      </c>
      <c r="G309" s="38">
        <v>10</v>
      </c>
      <c r="H309" s="63">
        <v>5</v>
      </c>
      <c r="I309" s="63">
        <v>5.21</v>
      </c>
      <c r="J309" s="38">
        <v>120</v>
      </c>
      <c r="K309" s="38" t="s">
        <v>80</v>
      </c>
      <c r="L309" s="39" t="s">
        <v>79</v>
      </c>
      <c r="M309" s="38">
        <v>60</v>
      </c>
      <c r="N309" s="4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9" s="339"/>
      <c r="P309" s="339"/>
      <c r="Q309" s="339"/>
      <c r="R309" s="340"/>
      <c r="S309" s="40" t="s">
        <v>48</v>
      </c>
      <c r="T309" s="40" t="s">
        <v>48</v>
      </c>
      <c r="U309" s="41" t="s">
        <v>0</v>
      </c>
      <c r="V309" s="59">
        <v>0</v>
      </c>
      <c r="W309" s="56">
        <f t="shared" si="15"/>
        <v>0</v>
      </c>
      <c r="X309" s="42" t="str">
        <f>IFERROR(IF(W309=0,"",ROUNDUP(W309/H309,0)*0.00937),"")</f>
        <v/>
      </c>
      <c r="Y309" s="69" t="s">
        <v>48</v>
      </c>
      <c r="Z309" s="70" t="s">
        <v>48</v>
      </c>
      <c r="AD309" s="71"/>
      <c r="BA309" s="243" t="s">
        <v>66</v>
      </c>
    </row>
    <row r="310" spans="1:53" ht="27" hidden="1" customHeight="1" x14ac:dyDescent="0.25">
      <c r="A310" s="64" t="s">
        <v>480</v>
      </c>
      <c r="B310" s="64" t="s">
        <v>481</v>
      </c>
      <c r="C310" s="37">
        <v>4301011332</v>
      </c>
      <c r="D310" s="337">
        <v>4607091384161</v>
      </c>
      <c r="E310" s="337"/>
      <c r="F310" s="63">
        <v>0.5</v>
      </c>
      <c r="G310" s="38">
        <v>10</v>
      </c>
      <c r="H310" s="63">
        <v>5</v>
      </c>
      <c r="I310" s="63">
        <v>5.21</v>
      </c>
      <c r="J310" s="38">
        <v>120</v>
      </c>
      <c r="K310" s="38" t="s">
        <v>80</v>
      </c>
      <c r="L310" s="39" t="s">
        <v>79</v>
      </c>
      <c r="M310" s="38">
        <v>60</v>
      </c>
      <c r="N310" s="42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0" s="339"/>
      <c r="P310" s="339"/>
      <c r="Q310" s="339"/>
      <c r="R310" s="340"/>
      <c r="S310" s="40" t="s">
        <v>48</v>
      </c>
      <c r="T310" s="40" t="s">
        <v>48</v>
      </c>
      <c r="U310" s="41" t="s">
        <v>0</v>
      </c>
      <c r="V310" s="59">
        <v>0</v>
      </c>
      <c r="W310" s="56">
        <f t="shared" si="15"/>
        <v>0</v>
      </c>
      <c r="X310" s="42" t="str">
        <f>IFERROR(IF(W310=0,"",ROUNDUP(W310/H310,0)*0.00937),"")</f>
        <v/>
      </c>
      <c r="Y310" s="69" t="s">
        <v>48</v>
      </c>
      <c r="Z310" s="70" t="s">
        <v>48</v>
      </c>
      <c r="AD310" s="71"/>
      <c r="BA310" s="244" t="s">
        <v>66</v>
      </c>
    </row>
    <row r="311" spans="1:53" hidden="1" x14ac:dyDescent="0.2">
      <c r="A311" s="331"/>
      <c r="B311" s="331"/>
      <c r="C311" s="331"/>
      <c r="D311" s="331"/>
      <c r="E311" s="331"/>
      <c r="F311" s="331"/>
      <c r="G311" s="331"/>
      <c r="H311" s="331"/>
      <c r="I311" s="331"/>
      <c r="J311" s="331"/>
      <c r="K311" s="331"/>
      <c r="L311" s="331"/>
      <c r="M311" s="332"/>
      <c r="N311" s="328" t="s">
        <v>43</v>
      </c>
      <c r="O311" s="329"/>
      <c r="P311" s="329"/>
      <c r="Q311" s="329"/>
      <c r="R311" s="329"/>
      <c r="S311" s="329"/>
      <c r="T311" s="330"/>
      <c r="U311" s="43" t="s">
        <v>42</v>
      </c>
      <c r="V311" s="44">
        <f>IFERROR(V303/H303,"0")+IFERROR(V304/H304,"0")+IFERROR(V305/H305,"0")+IFERROR(V306/H306,"0")+IFERROR(V307/H307,"0")+IFERROR(V308/H308,"0")+IFERROR(V309/H309,"0")+IFERROR(V310/H310,"0")</f>
        <v>0</v>
      </c>
      <c r="W311" s="44">
        <f>IFERROR(W303/H303,"0")+IFERROR(W304/H304,"0")+IFERROR(W305/H305,"0")+IFERROR(W306/H306,"0")+IFERROR(W307/H307,"0")+IFERROR(W308/H308,"0")+IFERROR(W309/H309,"0")+IFERROR(W310/H310,"0")</f>
        <v>0</v>
      </c>
      <c r="X311" s="44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>0</v>
      </c>
      <c r="Y311" s="68"/>
      <c r="Z311" s="68"/>
    </row>
    <row r="312" spans="1:53" hidden="1" x14ac:dyDescent="0.2">
      <c r="A312" s="331"/>
      <c r="B312" s="331"/>
      <c r="C312" s="331"/>
      <c r="D312" s="331"/>
      <c r="E312" s="331"/>
      <c r="F312" s="331"/>
      <c r="G312" s="331"/>
      <c r="H312" s="331"/>
      <c r="I312" s="331"/>
      <c r="J312" s="331"/>
      <c r="K312" s="331"/>
      <c r="L312" s="331"/>
      <c r="M312" s="332"/>
      <c r="N312" s="328" t="s">
        <v>43</v>
      </c>
      <c r="O312" s="329"/>
      <c r="P312" s="329"/>
      <c r="Q312" s="329"/>
      <c r="R312" s="329"/>
      <c r="S312" s="329"/>
      <c r="T312" s="330"/>
      <c r="U312" s="43" t="s">
        <v>0</v>
      </c>
      <c r="V312" s="44">
        <f>IFERROR(SUM(V303:V310),"0")</f>
        <v>0</v>
      </c>
      <c r="W312" s="44">
        <f>IFERROR(SUM(W303:W310),"0")</f>
        <v>0</v>
      </c>
      <c r="X312" s="43"/>
      <c r="Y312" s="68"/>
      <c r="Z312" s="68"/>
    </row>
    <row r="313" spans="1:53" ht="14.25" hidden="1" customHeight="1" x14ac:dyDescent="0.25">
      <c r="A313" s="342" t="s">
        <v>110</v>
      </c>
      <c r="B313" s="342"/>
      <c r="C313" s="342"/>
      <c r="D313" s="342"/>
      <c r="E313" s="342"/>
      <c r="F313" s="342"/>
      <c r="G313" s="342"/>
      <c r="H313" s="342"/>
      <c r="I313" s="342"/>
      <c r="J313" s="342"/>
      <c r="K313" s="342"/>
      <c r="L313" s="342"/>
      <c r="M313" s="342"/>
      <c r="N313" s="342"/>
      <c r="O313" s="342"/>
      <c r="P313" s="342"/>
      <c r="Q313" s="342"/>
      <c r="R313" s="342"/>
      <c r="S313" s="342"/>
      <c r="T313" s="342"/>
      <c r="U313" s="342"/>
      <c r="V313" s="342"/>
      <c r="W313" s="342"/>
      <c r="X313" s="342"/>
      <c r="Y313" s="67"/>
      <c r="Z313" s="67"/>
    </row>
    <row r="314" spans="1:53" ht="27" customHeight="1" x14ac:dyDescent="0.25">
      <c r="A314" s="64" t="s">
        <v>482</v>
      </c>
      <c r="B314" s="64" t="s">
        <v>483</v>
      </c>
      <c r="C314" s="37">
        <v>4301020178</v>
      </c>
      <c r="D314" s="337">
        <v>4607091383980</v>
      </c>
      <c r="E314" s="337"/>
      <c r="F314" s="63">
        <v>2.5</v>
      </c>
      <c r="G314" s="38">
        <v>6</v>
      </c>
      <c r="H314" s="63">
        <v>15</v>
      </c>
      <c r="I314" s="63">
        <v>15.48</v>
      </c>
      <c r="J314" s="38">
        <v>48</v>
      </c>
      <c r="K314" s="38" t="s">
        <v>114</v>
      </c>
      <c r="L314" s="39" t="s">
        <v>113</v>
      </c>
      <c r="M314" s="38">
        <v>50</v>
      </c>
      <c r="N314" s="4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4" s="339"/>
      <c r="P314" s="339"/>
      <c r="Q314" s="339"/>
      <c r="R314" s="340"/>
      <c r="S314" s="40" t="s">
        <v>48</v>
      </c>
      <c r="T314" s="40" t="s">
        <v>48</v>
      </c>
      <c r="U314" s="41" t="s">
        <v>0</v>
      </c>
      <c r="V314" s="59">
        <v>1600</v>
      </c>
      <c r="W314" s="56">
        <f>IFERROR(IF(V314="",0,CEILING((V314/$H314),1)*$H314),"")</f>
        <v>1605</v>
      </c>
      <c r="X314" s="42">
        <f>IFERROR(IF(W314=0,"",ROUNDUP(W314/H314,0)*0.02175),"")</f>
        <v>2.3272499999999998</v>
      </c>
      <c r="Y314" s="69" t="s">
        <v>48</v>
      </c>
      <c r="Z314" s="70" t="s">
        <v>48</v>
      </c>
      <c r="AD314" s="71"/>
      <c r="BA314" s="245" t="s">
        <v>66</v>
      </c>
    </row>
    <row r="315" spans="1:53" ht="16.5" hidden="1" customHeight="1" x14ac:dyDescent="0.25">
      <c r="A315" s="64" t="s">
        <v>484</v>
      </c>
      <c r="B315" s="64" t="s">
        <v>485</v>
      </c>
      <c r="C315" s="37">
        <v>4301020270</v>
      </c>
      <c r="D315" s="337">
        <v>4680115883314</v>
      </c>
      <c r="E315" s="337"/>
      <c r="F315" s="63">
        <v>1.35</v>
      </c>
      <c r="G315" s="38">
        <v>8</v>
      </c>
      <c r="H315" s="63">
        <v>10.8</v>
      </c>
      <c r="I315" s="63">
        <v>11.28</v>
      </c>
      <c r="J315" s="38">
        <v>56</v>
      </c>
      <c r="K315" s="38" t="s">
        <v>114</v>
      </c>
      <c r="L315" s="39" t="s">
        <v>135</v>
      </c>
      <c r="M315" s="38">
        <v>50</v>
      </c>
      <c r="N315" s="420" t="s">
        <v>486</v>
      </c>
      <c r="O315" s="339"/>
      <c r="P315" s="339"/>
      <c r="Q315" s="339"/>
      <c r="R315" s="340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6" t="s">
        <v>66</v>
      </c>
    </row>
    <row r="316" spans="1:53" ht="27" hidden="1" customHeight="1" x14ac:dyDescent="0.25">
      <c r="A316" s="64" t="s">
        <v>487</v>
      </c>
      <c r="B316" s="64" t="s">
        <v>488</v>
      </c>
      <c r="C316" s="37">
        <v>4301020179</v>
      </c>
      <c r="D316" s="337">
        <v>4607091384178</v>
      </c>
      <c r="E316" s="337"/>
      <c r="F316" s="63">
        <v>0.4</v>
      </c>
      <c r="G316" s="38">
        <v>10</v>
      </c>
      <c r="H316" s="63">
        <v>4</v>
      </c>
      <c r="I316" s="63">
        <v>4.24</v>
      </c>
      <c r="J316" s="38">
        <v>120</v>
      </c>
      <c r="K316" s="38" t="s">
        <v>80</v>
      </c>
      <c r="L316" s="39" t="s">
        <v>113</v>
      </c>
      <c r="M316" s="38">
        <v>50</v>
      </c>
      <c r="N316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6" s="339"/>
      <c r="P316" s="339"/>
      <c r="Q316" s="339"/>
      <c r="R316" s="340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IFERROR(IF(W316=0,"",ROUNDUP(W316/H316,0)*0.00937),"")</f>
        <v/>
      </c>
      <c r="Y316" s="69" t="s">
        <v>48</v>
      </c>
      <c r="Z316" s="70" t="s">
        <v>48</v>
      </c>
      <c r="AD316" s="71"/>
      <c r="BA316" s="247" t="s">
        <v>66</v>
      </c>
    </row>
    <row r="317" spans="1:53" x14ac:dyDescent="0.2">
      <c r="A317" s="331"/>
      <c r="B317" s="331"/>
      <c r="C317" s="331"/>
      <c r="D317" s="331"/>
      <c r="E317" s="331"/>
      <c r="F317" s="331"/>
      <c r="G317" s="331"/>
      <c r="H317" s="331"/>
      <c r="I317" s="331"/>
      <c r="J317" s="331"/>
      <c r="K317" s="331"/>
      <c r="L317" s="331"/>
      <c r="M317" s="332"/>
      <c r="N317" s="328" t="s">
        <v>43</v>
      </c>
      <c r="O317" s="329"/>
      <c r="P317" s="329"/>
      <c r="Q317" s="329"/>
      <c r="R317" s="329"/>
      <c r="S317" s="329"/>
      <c r="T317" s="330"/>
      <c r="U317" s="43" t="s">
        <v>42</v>
      </c>
      <c r="V317" s="44">
        <f>IFERROR(V314/H314,"0")+IFERROR(V315/H315,"0")+IFERROR(V316/H316,"0")</f>
        <v>106.66666666666667</v>
      </c>
      <c r="W317" s="44">
        <f>IFERROR(W314/H314,"0")+IFERROR(W315/H315,"0")+IFERROR(W316/H316,"0")</f>
        <v>107</v>
      </c>
      <c r="X317" s="44">
        <f>IFERROR(IF(X314="",0,X314),"0")+IFERROR(IF(X315="",0,X315),"0")+IFERROR(IF(X316="",0,X316),"0")</f>
        <v>2.3272499999999998</v>
      </c>
      <c r="Y317" s="68"/>
      <c r="Z317" s="68"/>
    </row>
    <row r="318" spans="1:53" x14ac:dyDescent="0.2">
      <c r="A318" s="331"/>
      <c r="B318" s="331"/>
      <c r="C318" s="331"/>
      <c r="D318" s="331"/>
      <c r="E318" s="331"/>
      <c r="F318" s="331"/>
      <c r="G318" s="331"/>
      <c r="H318" s="331"/>
      <c r="I318" s="331"/>
      <c r="J318" s="331"/>
      <c r="K318" s="331"/>
      <c r="L318" s="331"/>
      <c r="M318" s="332"/>
      <c r="N318" s="328" t="s">
        <v>43</v>
      </c>
      <c r="O318" s="329"/>
      <c r="P318" s="329"/>
      <c r="Q318" s="329"/>
      <c r="R318" s="329"/>
      <c r="S318" s="329"/>
      <c r="T318" s="330"/>
      <c r="U318" s="43" t="s">
        <v>0</v>
      </c>
      <c r="V318" s="44">
        <f>IFERROR(SUM(V314:V316),"0")</f>
        <v>1600</v>
      </c>
      <c r="W318" s="44">
        <f>IFERROR(SUM(W314:W316),"0")</f>
        <v>1605</v>
      </c>
      <c r="X318" s="43"/>
      <c r="Y318" s="68"/>
      <c r="Z318" s="68"/>
    </row>
    <row r="319" spans="1:53" ht="14.25" hidden="1" customHeight="1" x14ac:dyDescent="0.25">
      <c r="A319" s="342" t="s">
        <v>81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342"/>
      <c r="Y319" s="67"/>
      <c r="Z319" s="67"/>
    </row>
    <row r="320" spans="1:53" ht="27" hidden="1" customHeight="1" x14ac:dyDescent="0.25">
      <c r="A320" s="64" t="s">
        <v>489</v>
      </c>
      <c r="B320" s="64" t="s">
        <v>490</v>
      </c>
      <c r="C320" s="37">
        <v>4301051298</v>
      </c>
      <c r="D320" s="337">
        <v>4607091384260</v>
      </c>
      <c r="E320" s="337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8" t="s">
        <v>114</v>
      </c>
      <c r="L320" s="39" t="s">
        <v>79</v>
      </c>
      <c r="M320" s="38">
        <v>35</v>
      </c>
      <c r="N320" s="41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0" s="339"/>
      <c r="P320" s="339"/>
      <c r="Q320" s="339"/>
      <c r="R320" s="340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8" t="s">
        <v>66</v>
      </c>
    </row>
    <row r="321" spans="1:53" hidden="1" x14ac:dyDescent="0.2">
      <c r="A321" s="331"/>
      <c r="B321" s="331"/>
      <c r="C321" s="331"/>
      <c r="D321" s="331"/>
      <c r="E321" s="331"/>
      <c r="F321" s="331"/>
      <c r="G321" s="331"/>
      <c r="H321" s="331"/>
      <c r="I321" s="331"/>
      <c r="J321" s="331"/>
      <c r="K321" s="331"/>
      <c r="L321" s="331"/>
      <c r="M321" s="332"/>
      <c r="N321" s="328" t="s">
        <v>43</v>
      </c>
      <c r="O321" s="329"/>
      <c r="P321" s="329"/>
      <c r="Q321" s="329"/>
      <c r="R321" s="329"/>
      <c r="S321" s="329"/>
      <c r="T321" s="330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hidden="1" x14ac:dyDescent="0.2">
      <c r="A322" s="331"/>
      <c r="B322" s="331"/>
      <c r="C322" s="331"/>
      <c r="D322" s="331"/>
      <c r="E322" s="331"/>
      <c r="F322" s="331"/>
      <c r="G322" s="331"/>
      <c r="H322" s="331"/>
      <c r="I322" s="331"/>
      <c r="J322" s="331"/>
      <c r="K322" s="331"/>
      <c r="L322" s="331"/>
      <c r="M322" s="332"/>
      <c r="N322" s="328" t="s">
        <v>43</v>
      </c>
      <c r="O322" s="329"/>
      <c r="P322" s="329"/>
      <c r="Q322" s="329"/>
      <c r="R322" s="329"/>
      <c r="S322" s="329"/>
      <c r="T322" s="330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14.25" hidden="1" customHeight="1" x14ac:dyDescent="0.25">
      <c r="A323" s="342" t="s">
        <v>236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67"/>
      <c r="Z323" s="67"/>
    </row>
    <row r="324" spans="1:53" ht="16.5" hidden="1" customHeight="1" x14ac:dyDescent="0.25">
      <c r="A324" s="64" t="s">
        <v>491</v>
      </c>
      <c r="B324" s="64" t="s">
        <v>492</v>
      </c>
      <c r="C324" s="37">
        <v>4301060314</v>
      </c>
      <c r="D324" s="337">
        <v>4607091384673</v>
      </c>
      <c r="E324" s="337"/>
      <c r="F324" s="63">
        <v>1.3</v>
      </c>
      <c r="G324" s="38">
        <v>6</v>
      </c>
      <c r="H324" s="63">
        <v>7.8</v>
      </c>
      <c r="I324" s="63">
        <v>8.3640000000000008</v>
      </c>
      <c r="J324" s="38">
        <v>56</v>
      </c>
      <c r="K324" s="38" t="s">
        <v>114</v>
      </c>
      <c r="L324" s="39" t="s">
        <v>79</v>
      </c>
      <c r="M324" s="38">
        <v>30</v>
      </c>
      <c r="N324" s="4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4" s="339"/>
      <c r="P324" s="339"/>
      <c r="Q324" s="339"/>
      <c r="R324" s="340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hidden="1" x14ac:dyDescent="0.2">
      <c r="A325" s="331"/>
      <c r="B325" s="331"/>
      <c r="C325" s="331"/>
      <c r="D325" s="331"/>
      <c r="E325" s="331"/>
      <c r="F325" s="331"/>
      <c r="G325" s="331"/>
      <c r="H325" s="331"/>
      <c r="I325" s="331"/>
      <c r="J325" s="331"/>
      <c r="K325" s="331"/>
      <c r="L325" s="331"/>
      <c r="M325" s="332"/>
      <c r="N325" s="328" t="s">
        <v>43</v>
      </c>
      <c r="O325" s="329"/>
      <c r="P325" s="329"/>
      <c r="Q325" s="329"/>
      <c r="R325" s="329"/>
      <c r="S325" s="329"/>
      <c r="T325" s="330"/>
      <c r="U325" s="43" t="s">
        <v>42</v>
      </c>
      <c r="V325" s="44">
        <f>IFERROR(V324/H324,"0")</f>
        <v>0</v>
      </c>
      <c r="W325" s="44">
        <f>IFERROR(W324/H324,"0")</f>
        <v>0</v>
      </c>
      <c r="X325" s="44">
        <f>IFERROR(IF(X324="",0,X324),"0")</f>
        <v>0</v>
      </c>
      <c r="Y325" s="68"/>
      <c r="Z325" s="68"/>
    </row>
    <row r="326" spans="1:53" hidden="1" x14ac:dyDescent="0.2">
      <c r="A326" s="331"/>
      <c r="B326" s="331"/>
      <c r="C326" s="331"/>
      <c r="D326" s="331"/>
      <c r="E326" s="331"/>
      <c r="F326" s="331"/>
      <c r="G326" s="331"/>
      <c r="H326" s="331"/>
      <c r="I326" s="331"/>
      <c r="J326" s="331"/>
      <c r="K326" s="331"/>
      <c r="L326" s="331"/>
      <c r="M326" s="332"/>
      <c r="N326" s="328" t="s">
        <v>43</v>
      </c>
      <c r="O326" s="329"/>
      <c r="P326" s="329"/>
      <c r="Q326" s="329"/>
      <c r="R326" s="329"/>
      <c r="S326" s="329"/>
      <c r="T326" s="330"/>
      <c r="U326" s="43" t="s">
        <v>0</v>
      </c>
      <c r="V326" s="44">
        <f>IFERROR(SUM(V324:V324),"0")</f>
        <v>0</v>
      </c>
      <c r="W326" s="44">
        <f>IFERROR(SUM(W324:W324),"0")</f>
        <v>0</v>
      </c>
      <c r="X326" s="43"/>
      <c r="Y326" s="68"/>
      <c r="Z326" s="68"/>
    </row>
    <row r="327" spans="1:53" ht="16.5" hidden="1" customHeight="1" x14ac:dyDescent="0.25">
      <c r="A327" s="341" t="s">
        <v>493</v>
      </c>
      <c r="B327" s="341"/>
      <c r="C327" s="341"/>
      <c r="D327" s="341"/>
      <c r="E327" s="341"/>
      <c r="F327" s="341"/>
      <c r="G327" s="341"/>
      <c r="H327" s="341"/>
      <c r="I327" s="341"/>
      <c r="J327" s="341"/>
      <c r="K327" s="341"/>
      <c r="L327" s="341"/>
      <c r="M327" s="341"/>
      <c r="N327" s="341"/>
      <c r="O327" s="341"/>
      <c r="P327" s="341"/>
      <c r="Q327" s="341"/>
      <c r="R327" s="341"/>
      <c r="S327" s="341"/>
      <c r="T327" s="341"/>
      <c r="U327" s="341"/>
      <c r="V327" s="341"/>
      <c r="W327" s="341"/>
      <c r="X327" s="341"/>
      <c r="Y327" s="66"/>
      <c r="Z327" s="66"/>
    </row>
    <row r="328" spans="1:53" ht="14.25" hidden="1" customHeight="1" x14ac:dyDescent="0.25">
      <c r="A328" s="342" t="s">
        <v>118</v>
      </c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2"/>
      <c r="N328" s="342"/>
      <c r="O328" s="342"/>
      <c r="P328" s="342"/>
      <c r="Q328" s="342"/>
      <c r="R328" s="342"/>
      <c r="S328" s="342"/>
      <c r="T328" s="342"/>
      <c r="U328" s="342"/>
      <c r="V328" s="342"/>
      <c r="W328" s="342"/>
      <c r="X328" s="342"/>
      <c r="Y328" s="67"/>
      <c r="Z328" s="67"/>
    </row>
    <row r="329" spans="1:53" ht="27" hidden="1" customHeight="1" x14ac:dyDescent="0.25">
      <c r="A329" s="64" t="s">
        <v>494</v>
      </c>
      <c r="B329" s="64" t="s">
        <v>495</v>
      </c>
      <c r="C329" s="37">
        <v>4301011324</v>
      </c>
      <c r="D329" s="337">
        <v>4607091384185</v>
      </c>
      <c r="E329" s="337"/>
      <c r="F329" s="63">
        <v>0.8</v>
      </c>
      <c r="G329" s="38">
        <v>15</v>
      </c>
      <c r="H329" s="63">
        <v>12</v>
      </c>
      <c r="I329" s="63">
        <v>12.48</v>
      </c>
      <c r="J329" s="38">
        <v>56</v>
      </c>
      <c r="K329" s="38" t="s">
        <v>114</v>
      </c>
      <c r="L329" s="39" t="s">
        <v>79</v>
      </c>
      <c r="M329" s="38">
        <v>60</v>
      </c>
      <c r="N329" s="4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9" s="339"/>
      <c r="P329" s="339"/>
      <c r="Q329" s="339"/>
      <c r="R329" s="340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hidden="1" customHeight="1" x14ac:dyDescent="0.25">
      <c r="A330" s="64" t="s">
        <v>496</v>
      </c>
      <c r="B330" s="64" t="s">
        <v>497</v>
      </c>
      <c r="C330" s="37">
        <v>4301011312</v>
      </c>
      <c r="D330" s="337">
        <v>4607091384192</v>
      </c>
      <c r="E330" s="337"/>
      <c r="F330" s="63">
        <v>1.8</v>
      </c>
      <c r="G330" s="38">
        <v>6</v>
      </c>
      <c r="H330" s="63">
        <v>10.8</v>
      </c>
      <c r="I330" s="63">
        <v>11.28</v>
      </c>
      <c r="J330" s="38">
        <v>56</v>
      </c>
      <c r="K330" s="38" t="s">
        <v>114</v>
      </c>
      <c r="L330" s="39" t="s">
        <v>113</v>
      </c>
      <c r="M330" s="38">
        <v>60</v>
      </c>
      <c r="N330" s="4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0" s="339"/>
      <c r="P330" s="339"/>
      <c r="Q330" s="339"/>
      <c r="R330" s="340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ht="27" hidden="1" customHeight="1" x14ac:dyDescent="0.25">
      <c r="A331" s="64" t="s">
        <v>498</v>
      </c>
      <c r="B331" s="64" t="s">
        <v>499</v>
      </c>
      <c r="C331" s="37">
        <v>4301011483</v>
      </c>
      <c r="D331" s="337">
        <v>4680115881907</v>
      </c>
      <c r="E331" s="337"/>
      <c r="F331" s="63">
        <v>1.8</v>
      </c>
      <c r="G331" s="38">
        <v>6</v>
      </c>
      <c r="H331" s="63">
        <v>10.8</v>
      </c>
      <c r="I331" s="63">
        <v>11.28</v>
      </c>
      <c r="J331" s="38">
        <v>56</v>
      </c>
      <c r="K331" s="38" t="s">
        <v>114</v>
      </c>
      <c r="L331" s="39" t="s">
        <v>79</v>
      </c>
      <c r="M331" s="38">
        <v>60</v>
      </c>
      <c r="N331" s="4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1" s="339"/>
      <c r="P331" s="339"/>
      <c r="Q331" s="339"/>
      <c r="R331" s="340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2" t="s">
        <v>66</v>
      </c>
    </row>
    <row r="332" spans="1:53" ht="27" hidden="1" customHeight="1" x14ac:dyDescent="0.25">
      <c r="A332" s="64" t="s">
        <v>500</v>
      </c>
      <c r="B332" s="64" t="s">
        <v>501</v>
      </c>
      <c r="C332" s="37">
        <v>4301011303</v>
      </c>
      <c r="D332" s="337">
        <v>4607091384680</v>
      </c>
      <c r="E332" s="337"/>
      <c r="F332" s="63">
        <v>0.4</v>
      </c>
      <c r="G332" s="38">
        <v>10</v>
      </c>
      <c r="H332" s="63">
        <v>4</v>
      </c>
      <c r="I332" s="63">
        <v>4.21</v>
      </c>
      <c r="J332" s="38">
        <v>120</v>
      </c>
      <c r="K332" s="38" t="s">
        <v>80</v>
      </c>
      <c r="L332" s="39" t="s">
        <v>79</v>
      </c>
      <c r="M332" s="38">
        <v>60</v>
      </c>
      <c r="N332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2" s="339"/>
      <c r="P332" s="339"/>
      <c r="Q332" s="339"/>
      <c r="R332" s="340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IFERROR(IF(W332=0,"",ROUNDUP(W332/H332,0)*0.00937),"")</f>
        <v/>
      </c>
      <c r="Y332" s="69" t="s">
        <v>48</v>
      </c>
      <c r="Z332" s="70" t="s">
        <v>48</v>
      </c>
      <c r="AD332" s="71"/>
      <c r="BA332" s="253" t="s">
        <v>66</v>
      </c>
    </row>
    <row r="333" spans="1:53" hidden="1" x14ac:dyDescent="0.2">
      <c r="A333" s="331"/>
      <c r="B333" s="331"/>
      <c r="C333" s="331"/>
      <c r="D333" s="331"/>
      <c r="E333" s="331"/>
      <c r="F333" s="331"/>
      <c r="G333" s="331"/>
      <c r="H333" s="331"/>
      <c r="I333" s="331"/>
      <c r="J333" s="331"/>
      <c r="K333" s="331"/>
      <c r="L333" s="331"/>
      <c r="M333" s="332"/>
      <c r="N333" s="328" t="s">
        <v>43</v>
      </c>
      <c r="O333" s="329"/>
      <c r="P333" s="329"/>
      <c r="Q333" s="329"/>
      <c r="R333" s="329"/>
      <c r="S333" s="329"/>
      <c r="T333" s="330"/>
      <c r="U333" s="43" t="s">
        <v>42</v>
      </c>
      <c r="V333" s="44">
        <f>IFERROR(V329/H329,"0")+IFERROR(V330/H330,"0")+IFERROR(V331/H331,"0")+IFERROR(V332/H332,"0")</f>
        <v>0</v>
      </c>
      <c r="W333" s="44">
        <f>IFERROR(W329/H329,"0")+IFERROR(W330/H330,"0")+IFERROR(W331/H331,"0")+IFERROR(W332/H332,"0")</f>
        <v>0</v>
      </c>
      <c r="X333" s="44">
        <f>IFERROR(IF(X329="",0,X329),"0")+IFERROR(IF(X330="",0,X330),"0")+IFERROR(IF(X331="",0,X331),"0")+IFERROR(IF(X332="",0,X332),"0")</f>
        <v>0</v>
      </c>
      <c r="Y333" s="68"/>
      <c r="Z333" s="68"/>
    </row>
    <row r="334" spans="1:53" hidden="1" x14ac:dyDescent="0.2">
      <c r="A334" s="331"/>
      <c r="B334" s="331"/>
      <c r="C334" s="331"/>
      <c r="D334" s="331"/>
      <c r="E334" s="331"/>
      <c r="F334" s="331"/>
      <c r="G334" s="331"/>
      <c r="H334" s="331"/>
      <c r="I334" s="331"/>
      <c r="J334" s="331"/>
      <c r="K334" s="331"/>
      <c r="L334" s="331"/>
      <c r="M334" s="332"/>
      <c r="N334" s="328" t="s">
        <v>43</v>
      </c>
      <c r="O334" s="329"/>
      <c r="P334" s="329"/>
      <c r="Q334" s="329"/>
      <c r="R334" s="329"/>
      <c r="S334" s="329"/>
      <c r="T334" s="330"/>
      <c r="U334" s="43" t="s">
        <v>0</v>
      </c>
      <c r="V334" s="44">
        <f>IFERROR(SUM(V329:V332),"0")</f>
        <v>0</v>
      </c>
      <c r="W334" s="44">
        <f>IFERROR(SUM(W329:W332),"0")</f>
        <v>0</v>
      </c>
      <c r="X334" s="43"/>
      <c r="Y334" s="68"/>
      <c r="Z334" s="68"/>
    </row>
    <row r="335" spans="1:53" ht="14.25" hidden="1" customHeight="1" x14ac:dyDescent="0.25">
      <c r="A335" s="342" t="s">
        <v>76</v>
      </c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42"/>
      <c r="N335" s="342"/>
      <c r="O335" s="342"/>
      <c r="P335" s="342"/>
      <c r="Q335" s="342"/>
      <c r="R335" s="342"/>
      <c r="S335" s="342"/>
      <c r="T335" s="342"/>
      <c r="U335" s="342"/>
      <c r="V335" s="342"/>
      <c r="W335" s="342"/>
      <c r="X335" s="342"/>
      <c r="Y335" s="67"/>
      <c r="Z335" s="67"/>
    </row>
    <row r="336" spans="1:53" ht="27" hidden="1" customHeight="1" x14ac:dyDescent="0.25">
      <c r="A336" s="64" t="s">
        <v>502</v>
      </c>
      <c r="B336" s="64" t="s">
        <v>503</v>
      </c>
      <c r="C336" s="37">
        <v>4301031139</v>
      </c>
      <c r="D336" s="337">
        <v>4607091384802</v>
      </c>
      <c r="E336" s="337"/>
      <c r="F336" s="63">
        <v>0.73</v>
      </c>
      <c r="G336" s="38">
        <v>6</v>
      </c>
      <c r="H336" s="63">
        <v>4.38</v>
      </c>
      <c r="I336" s="63">
        <v>4.58</v>
      </c>
      <c r="J336" s="38">
        <v>156</v>
      </c>
      <c r="K336" s="38" t="s">
        <v>80</v>
      </c>
      <c r="L336" s="39" t="s">
        <v>79</v>
      </c>
      <c r="M336" s="38">
        <v>35</v>
      </c>
      <c r="N336" s="4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6" s="339"/>
      <c r="P336" s="339"/>
      <c r="Q336" s="339"/>
      <c r="R336" s="340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IFERROR(IF(W336=0,"",ROUNDUP(W336/H336,0)*0.00753),"")</f>
        <v/>
      </c>
      <c r="Y336" s="69" t="s">
        <v>48</v>
      </c>
      <c r="Z336" s="70" t="s">
        <v>48</v>
      </c>
      <c r="AD336" s="71"/>
      <c r="BA336" s="254" t="s">
        <v>66</v>
      </c>
    </row>
    <row r="337" spans="1:53" ht="27" hidden="1" customHeight="1" x14ac:dyDescent="0.25">
      <c r="A337" s="64" t="s">
        <v>504</v>
      </c>
      <c r="B337" s="64" t="s">
        <v>505</v>
      </c>
      <c r="C337" s="37">
        <v>4301031140</v>
      </c>
      <c r="D337" s="337">
        <v>4607091384826</v>
      </c>
      <c r="E337" s="337"/>
      <c r="F337" s="63">
        <v>0.35</v>
      </c>
      <c r="G337" s="38">
        <v>8</v>
      </c>
      <c r="H337" s="63">
        <v>2.8</v>
      </c>
      <c r="I337" s="63">
        <v>2.9</v>
      </c>
      <c r="J337" s="38">
        <v>234</v>
      </c>
      <c r="K337" s="38" t="s">
        <v>182</v>
      </c>
      <c r="L337" s="39" t="s">
        <v>79</v>
      </c>
      <c r="M337" s="38">
        <v>35</v>
      </c>
      <c r="N337" s="40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7" s="339"/>
      <c r="P337" s="339"/>
      <c r="Q337" s="339"/>
      <c r="R337" s="340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IFERROR(IF(W337=0,"",ROUNDUP(W337/H337,0)*0.00502),"")</f>
        <v/>
      </c>
      <c r="Y337" s="69" t="s">
        <v>48</v>
      </c>
      <c r="Z337" s="70" t="s">
        <v>48</v>
      </c>
      <c r="AD337" s="71"/>
      <c r="BA337" s="255" t="s">
        <v>66</v>
      </c>
    </row>
    <row r="338" spans="1:53" hidden="1" x14ac:dyDescent="0.2">
      <c r="A338" s="331"/>
      <c r="B338" s="331"/>
      <c r="C338" s="331"/>
      <c r="D338" s="331"/>
      <c r="E338" s="331"/>
      <c r="F338" s="331"/>
      <c r="G338" s="331"/>
      <c r="H338" s="331"/>
      <c r="I338" s="331"/>
      <c r="J338" s="331"/>
      <c r="K338" s="331"/>
      <c r="L338" s="331"/>
      <c r="M338" s="332"/>
      <c r="N338" s="328" t="s">
        <v>43</v>
      </c>
      <c r="O338" s="329"/>
      <c r="P338" s="329"/>
      <c r="Q338" s="329"/>
      <c r="R338" s="329"/>
      <c r="S338" s="329"/>
      <c r="T338" s="330"/>
      <c r="U338" s="43" t="s">
        <v>42</v>
      </c>
      <c r="V338" s="44">
        <f>IFERROR(V336/H336,"0")+IFERROR(V337/H337,"0")</f>
        <v>0</v>
      </c>
      <c r="W338" s="44">
        <f>IFERROR(W336/H336,"0")+IFERROR(W337/H337,"0")</f>
        <v>0</v>
      </c>
      <c r="X338" s="44">
        <f>IFERROR(IF(X336="",0,X336),"0")+IFERROR(IF(X337="",0,X337),"0")</f>
        <v>0</v>
      </c>
      <c r="Y338" s="68"/>
      <c r="Z338" s="68"/>
    </row>
    <row r="339" spans="1:53" hidden="1" x14ac:dyDescent="0.2">
      <c r="A339" s="331"/>
      <c r="B339" s="331"/>
      <c r="C339" s="331"/>
      <c r="D339" s="331"/>
      <c r="E339" s="331"/>
      <c r="F339" s="331"/>
      <c r="G339" s="331"/>
      <c r="H339" s="331"/>
      <c r="I339" s="331"/>
      <c r="J339" s="331"/>
      <c r="K339" s="331"/>
      <c r="L339" s="331"/>
      <c r="M339" s="332"/>
      <c r="N339" s="328" t="s">
        <v>43</v>
      </c>
      <c r="O339" s="329"/>
      <c r="P339" s="329"/>
      <c r="Q339" s="329"/>
      <c r="R339" s="329"/>
      <c r="S339" s="329"/>
      <c r="T339" s="330"/>
      <c r="U339" s="43" t="s">
        <v>0</v>
      </c>
      <c r="V339" s="44">
        <f>IFERROR(SUM(V336:V337),"0")</f>
        <v>0</v>
      </c>
      <c r="W339" s="44">
        <f>IFERROR(SUM(W336:W337),"0")</f>
        <v>0</v>
      </c>
      <c r="X339" s="43"/>
      <c r="Y339" s="68"/>
      <c r="Z339" s="68"/>
    </row>
    <row r="340" spans="1:53" ht="14.25" hidden="1" customHeight="1" x14ac:dyDescent="0.25">
      <c r="A340" s="342" t="s">
        <v>81</v>
      </c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42"/>
      <c r="N340" s="342"/>
      <c r="O340" s="342"/>
      <c r="P340" s="342"/>
      <c r="Q340" s="342"/>
      <c r="R340" s="342"/>
      <c r="S340" s="342"/>
      <c r="T340" s="342"/>
      <c r="U340" s="342"/>
      <c r="V340" s="342"/>
      <c r="W340" s="342"/>
      <c r="X340" s="342"/>
      <c r="Y340" s="67"/>
      <c r="Z340" s="67"/>
    </row>
    <row r="341" spans="1:53" ht="27" hidden="1" customHeight="1" x14ac:dyDescent="0.25">
      <c r="A341" s="64" t="s">
        <v>506</v>
      </c>
      <c r="B341" s="64" t="s">
        <v>507</v>
      </c>
      <c r="C341" s="37">
        <v>4301051303</v>
      </c>
      <c r="D341" s="337">
        <v>4607091384246</v>
      </c>
      <c r="E341" s="337"/>
      <c r="F341" s="63">
        <v>1.3</v>
      </c>
      <c r="G341" s="38">
        <v>6</v>
      </c>
      <c r="H341" s="63">
        <v>7.8</v>
      </c>
      <c r="I341" s="63">
        <v>8.3640000000000008</v>
      </c>
      <c r="J341" s="38">
        <v>56</v>
      </c>
      <c r="K341" s="38" t="s">
        <v>114</v>
      </c>
      <c r="L341" s="39" t="s">
        <v>79</v>
      </c>
      <c r="M341" s="38">
        <v>40</v>
      </c>
      <c r="N341" s="41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1" s="339"/>
      <c r="P341" s="339"/>
      <c r="Q341" s="339"/>
      <c r="R341" s="340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hidden="1" customHeight="1" x14ac:dyDescent="0.25">
      <c r="A342" s="64" t="s">
        <v>508</v>
      </c>
      <c r="B342" s="64" t="s">
        <v>509</v>
      </c>
      <c r="C342" s="37">
        <v>4301051445</v>
      </c>
      <c r="D342" s="337">
        <v>4680115881976</v>
      </c>
      <c r="E342" s="337"/>
      <c r="F342" s="63">
        <v>1.3</v>
      </c>
      <c r="G342" s="38">
        <v>6</v>
      </c>
      <c r="H342" s="63">
        <v>7.8</v>
      </c>
      <c r="I342" s="63">
        <v>8.2799999999999994</v>
      </c>
      <c r="J342" s="38">
        <v>56</v>
      </c>
      <c r="K342" s="38" t="s">
        <v>114</v>
      </c>
      <c r="L342" s="39" t="s">
        <v>79</v>
      </c>
      <c r="M342" s="38">
        <v>40</v>
      </c>
      <c r="N342" s="4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2" s="339"/>
      <c r="P342" s="339"/>
      <c r="Q342" s="339"/>
      <c r="R342" s="340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ht="27" hidden="1" customHeight="1" x14ac:dyDescent="0.25">
      <c r="A343" s="64" t="s">
        <v>510</v>
      </c>
      <c r="B343" s="64" t="s">
        <v>511</v>
      </c>
      <c r="C343" s="37">
        <v>4301051297</v>
      </c>
      <c r="D343" s="337">
        <v>4607091384253</v>
      </c>
      <c r="E343" s="337"/>
      <c r="F343" s="63">
        <v>0.4</v>
      </c>
      <c r="G343" s="38">
        <v>6</v>
      </c>
      <c r="H343" s="63">
        <v>2.4</v>
      </c>
      <c r="I343" s="63">
        <v>2.6840000000000002</v>
      </c>
      <c r="J343" s="38">
        <v>156</v>
      </c>
      <c r="K343" s="38" t="s">
        <v>80</v>
      </c>
      <c r="L343" s="39" t="s">
        <v>79</v>
      </c>
      <c r="M343" s="38">
        <v>40</v>
      </c>
      <c r="N343" s="4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3" s="339"/>
      <c r="P343" s="339"/>
      <c r="Q343" s="339"/>
      <c r="R343" s="340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8" t="s">
        <v>66</v>
      </c>
    </row>
    <row r="344" spans="1:53" ht="27" hidden="1" customHeight="1" x14ac:dyDescent="0.25">
      <c r="A344" s="64" t="s">
        <v>512</v>
      </c>
      <c r="B344" s="64" t="s">
        <v>513</v>
      </c>
      <c r="C344" s="37">
        <v>4301051444</v>
      </c>
      <c r="D344" s="337">
        <v>4680115881969</v>
      </c>
      <c r="E344" s="337"/>
      <c r="F344" s="63">
        <v>0.4</v>
      </c>
      <c r="G344" s="38">
        <v>6</v>
      </c>
      <c r="H344" s="63">
        <v>2.4</v>
      </c>
      <c r="I344" s="63">
        <v>2.6</v>
      </c>
      <c r="J344" s="38">
        <v>156</v>
      </c>
      <c r="K344" s="38" t="s">
        <v>80</v>
      </c>
      <c r="L344" s="39" t="s">
        <v>79</v>
      </c>
      <c r="M344" s="38">
        <v>40</v>
      </c>
      <c r="N344" s="4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4" s="339"/>
      <c r="P344" s="339"/>
      <c r="Q344" s="339"/>
      <c r="R344" s="340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9" t="s">
        <v>66</v>
      </c>
    </row>
    <row r="345" spans="1:53" hidden="1" x14ac:dyDescent="0.2">
      <c r="A345" s="331"/>
      <c r="B345" s="331"/>
      <c r="C345" s="331"/>
      <c r="D345" s="331"/>
      <c r="E345" s="331"/>
      <c r="F345" s="331"/>
      <c r="G345" s="331"/>
      <c r="H345" s="331"/>
      <c r="I345" s="331"/>
      <c r="J345" s="331"/>
      <c r="K345" s="331"/>
      <c r="L345" s="331"/>
      <c r="M345" s="332"/>
      <c r="N345" s="328" t="s">
        <v>43</v>
      </c>
      <c r="O345" s="329"/>
      <c r="P345" s="329"/>
      <c r="Q345" s="329"/>
      <c r="R345" s="329"/>
      <c r="S345" s="329"/>
      <c r="T345" s="330"/>
      <c r="U345" s="43" t="s">
        <v>42</v>
      </c>
      <c r="V345" s="44">
        <f>IFERROR(V341/H341,"0")+IFERROR(V342/H342,"0")+IFERROR(V343/H343,"0")+IFERROR(V344/H344,"0")</f>
        <v>0</v>
      </c>
      <c r="W345" s="44">
        <f>IFERROR(W341/H341,"0")+IFERROR(W342/H342,"0")+IFERROR(W343/H343,"0")+IFERROR(W344/H344,"0")</f>
        <v>0</v>
      </c>
      <c r="X345" s="44">
        <f>IFERROR(IF(X341="",0,X341),"0")+IFERROR(IF(X342="",0,X342),"0")+IFERROR(IF(X343="",0,X343),"0")+IFERROR(IF(X344="",0,X344),"0")</f>
        <v>0</v>
      </c>
      <c r="Y345" s="68"/>
      <c r="Z345" s="68"/>
    </row>
    <row r="346" spans="1:53" hidden="1" x14ac:dyDescent="0.2">
      <c r="A346" s="331"/>
      <c r="B346" s="331"/>
      <c r="C346" s="331"/>
      <c r="D346" s="331"/>
      <c r="E346" s="331"/>
      <c r="F346" s="331"/>
      <c r="G346" s="331"/>
      <c r="H346" s="331"/>
      <c r="I346" s="331"/>
      <c r="J346" s="331"/>
      <c r="K346" s="331"/>
      <c r="L346" s="331"/>
      <c r="M346" s="332"/>
      <c r="N346" s="328" t="s">
        <v>43</v>
      </c>
      <c r="O346" s="329"/>
      <c r="P346" s="329"/>
      <c r="Q346" s="329"/>
      <c r="R346" s="329"/>
      <c r="S346" s="329"/>
      <c r="T346" s="330"/>
      <c r="U346" s="43" t="s">
        <v>0</v>
      </c>
      <c r="V346" s="44">
        <f>IFERROR(SUM(V341:V344),"0")</f>
        <v>0</v>
      </c>
      <c r="W346" s="44">
        <f>IFERROR(SUM(W341:W344),"0")</f>
        <v>0</v>
      </c>
      <c r="X346" s="43"/>
      <c r="Y346" s="68"/>
      <c r="Z346" s="68"/>
    </row>
    <row r="347" spans="1:53" ht="14.25" hidden="1" customHeight="1" x14ac:dyDescent="0.25">
      <c r="A347" s="342" t="s">
        <v>236</v>
      </c>
      <c r="B347" s="342"/>
      <c r="C347" s="342"/>
      <c r="D347" s="342"/>
      <c r="E347" s="342"/>
      <c r="F347" s="342"/>
      <c r="G347" s="342"/>
      <c r="H347" s="342"/>
      <c r="I347" s="342"/>
      <c r="J347" s="342"/>
      <c r="K347" s="342"/>
      <c r="L347" s="342"/>
      <c r="M347" s="342"/>
      <c r="N347" s="342"/>
      <c r="O347" s="342"/>
      <c r="P347" s="342"/>
      <c r="Q347" s="342"/>
      <c r="R347" s="342"/>
      <c r="S347" s="342"/>
      <c r="T347" s="342"/>
      <c r="U347" s="342"/>
      <c r="V347" s="342"/>
      <c r="W347" s="342"/>
      <c r="X347" s="342"/>
      <c r="Y347" s="67"/>
      <c r="Z347" s="67"/>
    </row>
    <row r="348" spans="1:53" ht="27" hidden="1" customHeight="1" x14ac:dyDescent="0.25">
      <c r="A348" s="64" t="s">
        <v>514</v>
      </c>
      <c r="B348" s="64" t="s">
        <v>515</v>
      </c>
      <c r="C348" s="37">
        <v>4301060322</v>
      </c>
      <c r="D348" s="337">
        <v>4607091389357</v>
      </c>
      <c r="E348" s="337"/>
      <c r="F348" s="63">
        <v>1.3</v>
      </c>
      <c r="G348" s="38">
        <v>6</v>
      </c>
      <c r="H348" s="63">
        <v>7.8</v>
      </c>
      <c r="I348" s="63">
        <v>8.2799999999999994</v>
      </c>
      <c r="J348" s="38">
        <v>56</v>
      </c>
      <c r="K348" s="38" t="s">
        <v>114</v>
      </c>
      <c r="L348" s="39" t="s">
        <v>79</v>
      </c>
      <c r="M348" s="38">
        <v>40</v>
      </c>
      <c r="N348" s="40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8" s="339"/>
      <c r="P348" s="339"/>
      <c r="Q348" s="339"/>
      <c r="R348" s="340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0" t="s">
        <v>66</v>
      </c>
    </row>
    <row r="349" spans="1:53" hidden="1" x14ac:dyDescent="0.2">
      <c r="A349" s="331"/>
      <c r="B349" s="331"/>
      <c r="C349" s="331"/>
      <c r="D349" s="331"/>
      <c r="E349" s="331"/>
      <c r="F349" s="331"/>
      <c r="G349" s="331"/>
      <c r="H349" s="331"/>
      <c r="I349" s="331"/>
      <c r="J349" s="331"/>
      <c r="K349" s="331"/>
      <c r="L349" s="331"/>
      <c r="M349" s="332"/>
      <c r="N349" s="328" t="s">
        <v>43</v>
      </c>
      <c r="O349" s="329"/>
      <c r="P349" s="329"/>
      <c r="Q349" s="329"/>
      <c r="R349" s="329"/>
      <c r="S349" s="329"/>
      <c r="T349" s="330"/>
      <c r="U349" s="43" t="s">
        <v>42</v>
      </c>
      <c r="V349" s="44">
        <f>IFERROR(V348/H348,"0")</f>
        <v>0</v>
      </c>
      <c r="W349" s="44">
        <f>IFERROR(W348/H348,"0")</f>
        <v>0</v>
      </c>
      <c r="X349" s="44">
        <f>IFERROR(IF(X348="",0,X348),"0")</f>
        <v>0</v>
      </c>
      <c r="Y349" s="68"/>
      <c r="Z349" s="68"/>
    </row>
    <row r="350" spans="1:53" hidden="1" x14ac:dyDescent="0.2">
      <c r="A350" s="331"/>
      <c r="B350" s="331"/>
      <c r="C350" s="331"/>
      <c r="D350" s="331"/>
      <c r="E350" s="331"/>
      <c r="F350" s="331"/>
      <c r="G350" s="331"/>
      <c r="H350" s="331"/>
      <c r="I350" s="331"/>
      <c r="J350" s="331"/>
      <c r="K350" s="331"/>
      <c r="L350" s="331"/>
      <c r="M350" s="332"/>
      <c r="N350" s="328" t="s">
        <v>43</v>
      </c>
      <c r="O350" s="329"/>
      <c r="P350" s="329"/>
      <c r="Q350" s="329"/>
      <c r="R350" s="329"/>
      <c r="S350" s="329"/>
      <c r="T350" s="330"/>
      <c r="U350" s="43" t="s">
        <v>0</v>
      </c>
      <c r="V350" s="44">
        <f>IFERROR(SUM(V348:V348),"0")</f>
        <v>0</v>
      </c>
      <c r="W350" s="44">
        <f>IFERROR(SUM(W348:W348),"0")</f>
        <v>0</v>
      </c>
      <c r="X350" s="43"/>
      <c r="Y350" s="68"/>
      <c r="Z350" s="68"/>
    </row>
    <row r="351" spans="1:53" ht="27.75" hidden="1" customHeight="1" x14ac:dyDescent="0.2">
      <c r="A351" s="353" t="s">
        <v>516</v>
      </c>
      <c r="B351" s="353"/>
      <c r="C351" s="353"/>
      <c r="D351" s="353"/>
      <c r="E351" s="353"/>
      <c r="F351" s="353"/>
      <c r="G351" s="353"/>
      <c r="H351" s="353"/>
      <c r="I351" s="353"/>
      <c r="J351" s="353"/>
      <c r="K351" s="353"/>
      <c r="L351" s="353"/>
      <c r="M351" s="353"/>
      <c r="N351" s="353"/>
      <c r="O351" s="353"/>
      <c r="P351" s="353"/>
      <c r="Q351" s="353"/>
      <c r="R351" s="353"/>
      <c r="S351" s="353"/>
      <c r="T351" s="353"/>
      <c r="U351" s="353"/>
      <c r="V351" s="353"/>
      <c r="W351" s="353"/>
      <c r="X351" s="353"/>
      <c r="Y351" s="55"/>
      <c r="Z351" s="55"/>
    </row>
    <row r="352" spans="1:53" ht="16.5" hidden="1" customHeight="1" x14ac:dyDescent="0.25">
      <c r="A352" s="341" t="s">
        <v>517</v>
      </c>
      <c r="B352" s="341"/>
      <c r="C352" s="341"/>
      <c r="D352" s="341"/>
      <c r="E352" s="341"/>
      <c r="F352" s="341"/>
      <c r="G352" s="341"/>
      <c r="H352" s="341"/>
      <c r="I352" s="341"/>
      <c r="J352" s="341"/>
      <c r="K352" s="341"/>
      <c r="L352" s="341"/>
      <c r="M352" s="341"/>
      <c r="N352" s="341"/>
      <c r="O352" s="341"/>
      <c r="P352" s="341"/>
      <c r="Q352" s="341"/>
      <c r="R352" s="341"/>
      <c r="S352" s="341"/>
      <c r="T352" s="341"/>
      <c r="U352" s="341"/>
      <c r="V352" s="341"/>
      <c r="W352" s="341"/>
      <c r="X352" s="341"/>
      <c r="Y352" s="66"/>
      <c r="Z352" s="66"/>
    </row>
    <row r="353" spans="1:53" ht="14.25" hidden="1" customHeight="1" x14ac:dyDescent="0.25">
      <c r="A353" s="342" t="s">
        <v>118</v>
      </c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42"/>
      <c r="N353" s="342"/>
      <c r="O353" s="342"/>
      <c r="P353" s="342"/>
      <c r="Q353" s="342"/>
      <c r="R353" s="342"/>
      <c r="S353" s="342"/>
      <c r="T353" s="342"/>
      <c r="U353" s="342"/>
      <c r="V353" s="342"/>
      <c r="W353" s="342"/>
      <c r="X353" s="342"/>
      <c r="Y353" s="67"/>
      <c r="Z353" s="67"/>
    </row>
    <row r="354" spans="1:53" ht="27" hidden="1" customHeight="1" x14ac:dyDescent="0.25">
      <c r="A354" s="64" t="s">
        <v>518</v>
      </c>
      <c r="B354" s="64" t="s">
        <v>519</v>
      </c>
      <c r="C354" s="37">
        <v>4301011428</v>
      </c>
      <c r="D354" s="337">
        <v>4607091389708</v>
      </c>
      <c r="E354" s="337"/>
      <c r="F354" s="63">
        <v>0.45</v>
      </c>
      <c r="G354" s="38">
        <v>6</v>
      </c>
      <c r="H354" s="63">
        <v>2.7</v>
      </c>
      <c r="I354" s="63">
        <v>2.9</v>
      </c>
      <c r="J354" s="38">
        <v>156</v>
      </c>
      <c r="K354" s="38" t="s">
        <v>80</v>
      </c>
      <c r="L354" s="39" t="s">
        <v>113</v>
      </c>
      <c r="M354" s="38">
        <v>50</v>
      </c>
      <c r="N354" s="40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4" s="339"/>
      <c r="P354" s="339"/>
      <c r="Q354" s="339"/>
      <c r="R354" s="340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61" t="s">
        <v>66</v>
      </c>
    </row>
    <row r="355" spans="1:53" ht="27" hidden="1" customHeight="1" x14ac:dyDescent="0.25">
      <c r="A355" s="64" t="s">
        <v>520</v>
      </c>
      <c r="B355" s="64" t="s">
        <v>521</v>
      </c>
      <c r="C355" s="37">
        <v>4301011427</v>
      </c>
      <c r="D355" s="337">
        <v>4607091389692</v>
      </c>
      <c r="E355" s="337"/>
      <c r="F355" s="63">
        <v>0.45</v>
      </c>
      <c r="G355" s="38">
        <v>6</v>
      </c>
      <c r="H355" s="63">
        <v>2.7</v>
      </c>
      <c r="I355" s="63">
        <v>2.9</v>
      </c>
      <c r="J355" s="38">
        <v>156</v>
      </c>
      <c r="K355" s="38" t="s">
        <v>80</v>
      </c>
      <c r="L355" s="39" t="s">
        <v>113</v>
      </c>
      <c r="M355" s="38">
        <v>50</v>
      </c>
      <c r="N355" s="40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5" s="339"/>
      <c r="P355" s="339"/>
      <c r="Q355" s="339"/>
      <c r="R355" s="340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IFERROR(IF(W355=0,"",ROUNDUP(W355/H355,0)*0.00753),"")</f>
        <v/>
      </c>
      <c r="Y355" s="69" t="s">
        <v>48</v>
      </c>
      <c r="Z355" s="70" t="s">
        <v>48</v>
      </c>
      <c r="AD355" s="71"/>
      <c r="BA355" s="262" t="s">
        <v>66</v>
      </c>
    </row>
    <row r="356" spans="1:53" hidden="1" x14ac:dyDescent="0.2">
      <c r="A356" s="331"/>
      <c r="B356" s="331"/>
      <c r="C356" s="331"/>
      <c r="D356" s="331"/>
      <c r="E356" s="331"/>
      <c r="F356" s="331"/>
      <c r="G356" s="331"/>
      <c r="H356" s="331"/>
      <c r="I356" s="331"/>
      <c r="J356" s="331"/>
      <c r="K356" s="331"/>
      <c r="L356" s="331"/>
      <c r="M356" s="332"/>
      <c r="N356" s="328" t="s">
        <v>43</v>
      </c>
      <c r="O356" s="329"/>
      <c r="P356" s="329"/>
      <c r="Q356" s="329"/>
      <c r="R356" s="329"/>
      <c r="S356" s="329"/>
      <c r="T356" s="330"/>
      <c r="U356" s="43" t="s">
        <v>42</v>
      </c>
      <c r="V356" s="44">
        <f>IFERROR(V354/H354,"0")+IFERROR(V355/H355,"0")</f>
        <v>0</v>
      </c>
      <c r="W356" s="44">
        <f>IFERROR(W354/H354,"0")+IFERROR(W355/H355,"0")</f>
        <v>0</v>
      </c>
      <c r="X356" s="44">
        <f>IFERROR(IF(X354="",0,X354),"0")+IFERROR(IF(X355="",0,X355),"0")</f>
        <v>0</v>
      </c>
      <c r="Y356" s="68"/>
      <c r="Z356" s="68"/>
    </row>
    <row r="357" spans="1:53" hidden="1" x14ac:dyDescent="0.2">
      <c r="A357" s="331"/>
      <c r="B357" s="331"/>
      <c r="C357" s="331"/>
      <c r="D357" s="331"/>
      <c r="E357" s="331"/>
      <c r="F357" s="331"/>
      <c r="G357" s="331"/>
      <c r="H357" s="331"/>
      <c r="I357" s="331"/>
      <c r="J357" s="331"/>
      <c r="K357" s="331"/>
      <c r="L357" s="331"/>
      <c r="M357" s="332"/>
      <c r="N357" s="328" t="s">
        <v>43</v>
      </c>
      <c r="O357" s="329"/>
      <c r="P357" s="329"/>
      <c r="Q357" s="329"/>
      <c r="R357" s="329"/>
      <c r="S357" s="329"/>
      <c r="T357" s="330"/>
      <c r="U357" s="43" t="s">
        <v>0</v>
      </c>
      <c r="V357" s="44">
        <f>IFERROR(SUM(V354:V355),"0")</f>
        <v>0</v>
      </c>
      <c r="W357" s="44">
        <f>IFERROR(SUM(W354:W355),"0")</f>
        <v>0</v>
      </c>
      <c r="X357" s="43"/>
      <c r="Y357" s="68"/>
      <c r="Z357" s="68"/>
    </row>
    <row r="358" spans="1:53" ht="14.25" hidden="1" customHeight="1" x14ac:dyDescent="0.25">
      <c r="A358" s="342" t="s">
        <v>76</v>
      </c>
      <c r="B358" s="342"/>
      <c r="C358" s="342"/>
      <c r="D358" s="342"/>
      <c r="E358" s="342"/>
      <c r="F358" s="342"/>
      <c r="G358" s="342"/>
      <c r="H358" s="342"/>
      <c r="I358" s="342"/>
      <c r="J358" s="342"/>
      <c r="K358" s="342"/>
      <c r="L358" s="342"/>
      <c r="M358" s="342"/>
      <c r="N358" s="342"/>
      <c r="O358" s="342"/>
      <c r="P358" s="342"/>
      <c r="Q358" s="342"/>
      <c r="R358" s="342"/>
      <c r="S358" s="342"/>
      <c r="T358" s="342"/>
      <c r="U358" s="342"/>
      <c r="V358" s="342"/>
      <c r="W358" s="342"/>
      <c r="X358" s="342"/>
      <c r="Y358" s="67"/>
      <c r="Z358" s="67"/>
    </row>
    <row r="359" spans="1:53" ht="27" hidden="1" customHeight="1" x14ac:dyDescent="0.25">
      <c r="A359" s="64" t="s">
        <v>522</v>
      </c>
      <c r="B359" s="64" t="s">
        <v>523</v>
      </c>
      <c r="C359" s="37">
        <v>4301031177</v>
      </c>
      <c r="D359" s="337">
        <v>4607091389753</v>
      </c>
      <c r="E359" s="337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4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9" s="339"/>
      <c r="P359" s="339"/>
      <c r="Q359" s="339"/>
      <c r="R359" s="340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ref="W359:W371" si="16">IFERROR(IF(V359="",0,CEILING((V359/$H359),1)*$H359),"")</f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27" hidden="1" customHeight="1" x14ac:dyDescent="0.25">
      <c r="A360" s="64" t="s">
        <v>524</v>
      </c>
      <c r="B360" s="64" t="s">
        <v>525</v>
      </c>
      <c r="C360" s="37">
        <v>4301031174</v>
      </c>
      <c r="D360" s="337">
        <v>4607091389760</v>
      </c>
      <c r="E360" s="337"/>
      <c r="F360" s="63">
        <v>0.7</v>
      </c>
      <c r="G360" s="38">
        <v>6</v>
      </c>
      <c r="H360" s="63">
        <v>4.2</v>
      </c>
      <c r="I360" s="63">
        <v>4.43</v>
      </c>
      <c r="J360" s="38">
        <v>156</v>
      </c>
      <c r="K360" s="38" t="s">
        <v>80</v>
      </c>
      <c r="L360" s="39" t="s">
        <v>79</v>
      </c>
      <c r="M360" s="38">
        <v>45</v>
      </c>
      <c r="N360" s="40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0" s="339"/>
      <c r="P360" s="339"/>
      <c r="Q360" s="339"/>
      <c r="R360" s="340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6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hidden="1" customHeight="1" x14ac:dyDescent="0.25">
      <c r="A361" s="64" t="s">
        <v>526</v>
      </c>
      <c r="B361" s="64" t="s">
        <v>527</v>
      </c>
      <c r="C361" s="37">
        <v>4301031175</v>
      </c>
      <c r="D361" s="337">
        <v>4607091389746</v>
      </c>
      <c r="E361" s="337"/>
      <c r="F361" s="63">
        <v>0.7</v>
      </c>
      <c r="G361" s="38">
        <v>6</v>
      </c>
      <c r="H361" s="63">
        <v>4.2</v>
      </c>
      <c r="I361" s="63">
        <v>4.43</v>
      </c>
      <c r="J361" s="38">
        <v>156</v>
      </c>
      <c r="K361" s="38" t="s">
        <v>80</v>
      </c>
      <c r="L361" s="39" t="s">
        <v>79</v>
      </c>
      <c r="M361" s="38">
        <v>45</v>
      </c>
      <c r="N361" s="4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1" s="339"/>
      <c r="P361" s="339"/>
      <c r="Q361" s="339"/>
      <c r="R361" s="340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6"/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37.5" hidden="1" customHeight="1" x14ac:dyDescent="0.25">
      <c r="A362" s="64" t="s">
        <v>528</v>
      </c>
      <c r="B362" s="64" t="s">
        <v>529</v>
      </c>
      <c r="C362" s="37">
        <v>4301031236</v>
      </c>
      <c r="D362" s="337">
        <v>4680115882928</v>
      </c>
      <c r="E362" s="337"/>
      <c r="F362" s="63">
        <v>0.28000000000000003</v>
      </c>
      <c r="G362" s="38">
        <v>6</v>
      </c>
      <c r="H362" s="63">
        <v>1.68</v>
      </c>
      <c r="I362" s="63">
        <v>2.6</v>
      </c>
      <c r="J362" s="38">
        <v>156</v>
      </c>
      <c r="K362" s="38" t="s">
        <v>80</v>
      </c>
      <c r="L362" s="39" t="s">
        <v>79</v>
      </c>
      <c r="M362" s="38">
        <v>35</v>
      </c>
      <c r="N362" s="3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2" s="339"/>
      <c r="P362" s="339"/>
      <c r="Q362" s="339"/>
      <c r="R362" s="340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6"/>
        <v>0</v>
      </c>
      <c r="X362" s="42" t="str">
        <f>IFERROR(IF(W362=0,"",ROUNDUP(W362/H362,0)*0.00753),"")</f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27" hidden="1" customHeight="1" x14ac:dyDescent="0.25">
      <c r="A363" s="64" t="s">
        <v>530</v>
      </c>
      <c r="B363" s="64" t="s">
        <v>531</v>
      </c>
      <c r="C363" s="37">
        <v>4301031257</v>
      </c>
      <c r="D363" s="337">
        <v>4680115883147</v>
      </c>
      <c r="E363" s="337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182</v>
      </c>
      <c r="L363" s="39" t="s">
        <v>79</v>
      </c>
      <c r="M363" s="38">
        <v>45</v>
      </c>
      <c r="N363" s="3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3" s="339"/>
      <c r="P363" s="339"/>
      <c r="Q363" s="339"/>
      <c r="R363" s="340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6"/>
        <v>0</v>
      </c>
      <c r="X363" s="42" t="str">
        <f t="shared" ref="X363:X371" si="17">IFERROR(IF(W363=0,"",ROUNDUP(W363/H363,0)*0.00502),"")</f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27" hidden="1" customHeight="1" x14ac:dyDescent="0.25">
      <c r="A364" s="64" t="s">
        <v>532</v>
      </c>
      <c r="B364" s="64" t="s">
        <v>533</v>
      </c>
      <c r="C364" s="37">
        <v>4301031178</v>
      </c>
      <c r="D364" s="337">
        <v>4607091384338</v>
      </c>
      <c r="E364" s="337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182</v>
      </c>
      <c r="L364" s="39" t="s">
        <v>79</v>
      </c>
      <c r="M364" s="38">
        <v>45</v>
      </c>
      <c r="N364" s="3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4" s="339"/>
      <c r="P364" s="339"/>
      <c r="Q364" s="339"/>
      <c r="R364" s="340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6"/>
        <v>0</v>
      </c>
      <c r="X364" s="42" t="str">
        <f t="shared" si="17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37.5" hidden="1" customHeight="1" x14ac:dyDescent="0.25">
      <c r="A365" s="64" t="s">
        <v>534</v>
      </c>
      <c r="B365" s="64" t="s">
        <v>535</v>
      </c>
      <c r="C365" s="37">
        <v>4301031254</v>
      </c>
      <c r="D365" s="337">
        <v>4680115883154</v>
      </c>
      <c r="E365" s="337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182</v>
      </c>
      <c r="L365" s="39" t="s">
        <v>79</v>
      </c>
      <c r="M365" s="38">
        <v>45</v>
      </c>
      <c r="N365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5" s="339"/>
      <c r="P365" s="339"/>
      <c r="Q365" s="339"/>
      <c r="R365" s="340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6"/>
        <v>0</v>
      </c>
      <c r="X365" s="42" t="str">
        <f t="shared" si="17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37.5" hidden="1" customHeight="1" x14ac:dyDescent="0.25">
      <c r="A366" s="64" t="s">
        <v>536</v>
      </c>
      <c r="B366" s="64" t="s">
        <v>537</v>
      </c>
      <c r="C366" s="37">
        <v>4301031171</v>
      </c>
      <c r="D366" s="337">
        <v>4607091389524</v>
      </c>
      <c r="E366" s="337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182</v>
      </c>
      <c r="L366" s="39" t="s">
        <v>79</v>
      </c>
      <c r="M366" s="38">
        <v>45</v>
      </c>
      <c r="N366" s="40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6" s="339"/>
      <c r="P366" s="339"/>
      <c r="Q366" s="339"/>
      <c r="R366" s="340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6"/>
        <v>0</v>
      </c>
      <c r="X366" s="42" t="str">
        <f t="shared" si="17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hidden="1" customHeight="1" x14ac:dyDescent="0.25">
      <c r="A367" s="64" t="s">
        <v>538</v>
      </c>
      <c r="B367" s="64" t="s">
        <v>539</v>
      </c>
      <c r="C367" s="37">
        <v>4301031258</v>
      </c>
      <c r="D367" s="337">
        <v>4680115883161</v>
      </c>
      <c r="E367" s="337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182</v>
      </c>
      <c r="L367" s="39" t="s">
        <v>79</v>
      </c>
      <c r="M367" s="38">
        <v>45</v>
      </c>
      <c r="N367" s="3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7" s="339"/>
      <c r="P367" s="339"/>
      <c r="Q367" s="339"/>
      <c r="R367" s="340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6"/>
        <v>0</v>
      </c>
      <c r="X367" s="42" t="str">
        <f t="shared" si="17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hidden="1" customHeight="1" x14ac:dyDescent="0.25">
      <c r="A368" s="64" t="s">
        <v>540</v>
      </c>
      <c r="B368" s="64" t="s">
        <v>541</v>
      </c>
      <c r="C368" s="37">
        <v>4301031170</v>
      </c>
      <c r="D368" s="337">
        <v>4607091384345</v>
      </c>
      <c r="E368" s="337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182</v>
      </c>
      <c r="L368" s="39" t="s">
        <v>79</v>
      </c>
      <c r="M368" s="38">
        <v>45</v>
      </c>
      <c r="N368" s="3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8" s="339"/>
      <c r="P368" s="339"/>
      <c r="Q368" s="339"/>
      <c r="R368" s="340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6"/>
        <v>0</v>
      </c>
      <c r="X368" s="42" t="str">
        <f t="shared" si="17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hidden="1" customHeight="1" x14ac:dyDescent="0.25">
      <c r="A369" s="64" t="s">
        <v>542</v>
      </c>
      <c r="B369" s="64" t="s">
        <v>543</v>
      </c>
      <c r="C369" s="37">
        <v>4301031256</v>
      </c>
      <c r="D369" s="337">
        <v>4680115883178</v>
      </c>
      <c r="E369" s="337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182</v>
      </c>
      <c r="L369" s="39" t="s">
        <v>79</v>
      </c>
      <c r="M369" s="38">
        <v>45</v>
      </c>
      <c r="N369" s="3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9" s="339"/>
      <c r="P369" s="339"/>
      <c r="Q369" s="339"/>
      <c r="R369" s="340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6"/>
        <v>0</v>
      </c>
      <c r="X369" s="42" t="str">
        <f t="shared" si="17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ht="27" hidden="1" customHeight="1" x14ac:dyDescent="0.25">
      <c r="A370" s="64" t="s">
        <v>544</v>
      </c>
      <c r="B370" s="64" t="s">
        <v>545</v>
      </c>
      <c r="C370" s="37">
        <v>4301031172</v>
      </c>
      <c r="D370" s="337">
        <v>4607091389531</v>
      </c>
      <c r="E370" s="337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8" t="s">
        <v>182</v>
      </c>
      <c r="L370" s="39" t="s">
        <v>79</v>
      </c>
      <c r="M370" s="38">
        <v>45</v>
      </c>
      <c r="N370" s="3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0" s="339"/>
      <c r="P370" s="339"/>
      <c r="Q370" s="339"/>
      <c r="R370" s="340"/>
      <c r="S370" s="40" t="s">
        <v>48</v>
      </c>
      <c r="T370" s="40" t="s">
        <v>48</v>
      </c>
      <c r="U370" s="41" t="s">
        <v>0</v>
      </c>
      <c r="V370" s="59">
        <v>0</v>
      </c>
      <c r="W370" s="56">
        <f t="shared" si="16"/>
        <v>0</v>
      </c>
      <c r="X370" s="42" t="str">
        <f t="shared" si="17"/>
        <v/>
      </c>
      <c r="Y370" s="69" t="s">
        <v>48</v>
      </c>
      <c r="Z370" s="70" t="s">
        <v>48</v>
      </c>
      <c r="AD370" s="71"/>
      <c r="BA370" s="274" t="s">
        <v>66</v>
      </c>
    </row>
    <row r="371" spans="1:53" ht="27" hidden="1" customHeight="1" x14ac:dyDescent="0.25">
      <c r="A371" s="64" t="s">
        <v>546</v>
      </c>
      <c r="B371" s="64" t="s">
        <v>547</v>
      </c>
      <c r="C371" s="37">
        <v>4301031255</v>
      </c>
      <c r="D371" s="337">
        <v>4680115883185</v>
      </c>
      <c r="E371" s="337"/>
      <c r="F371" s="63">
        <v>0.28000000000000003</v>
      </c>
      <c r="G371" s="38">
        <v>6</v>
      </c>
      <c r="H371" s="63">
        <v>1.68</v>
      </c>
      <c r="I371" s="63">
        <v>1.81</v>
      </c>
      <c r="J371" s="38">
        <v>234</v>
      </c>
      <c r="K371" s="38" t="s">
        <v>182</v>
      </c>
      <c r="L371" s="39" t="s">
        <v>79</v>
      </c>
      <c r="M371" s="38">
        <v>45</v>
      </c>
      <c r="N371" s="395" t="s">
        <v>548</v>
      </c>
      <c r="O371" s="339"/>
      <c r="P371" s="339"/>
      <c r="Q371" s="339"/>
      <c r="R371" s="340"/>
      <c r="S371" s="40" t="s">
        <v>48</v>
      </c>
      <c r="T371" s="40" t="s">
        <v>48</v>
      </c>
      <c r="U371" s="41" t="s">
        <v>0</v>
      </c>
      <c r="V371" s="59">
        <v>0</v>
      </c>
      <c r="W371" s="56">
        <f t="shared" si="16"/>
        <v>0</v>
      </c>
      <c r="X371" s="42" t="str">
        <f t="shared" si="17"/>
        <v/>
      </c>
      <c r="Y371" s="69" t="s">
        <v>48</v>
      </c>
      <c r="Z371" s="70" t="s">
        <v>48</v>
      </c>
      <c r="AD371" s="71"/>
      <c r="BA371" s="275" t="s">
        <v>66</v>
      </c>
    </row>
    <row r="372" spans="1:53" hidden="1" x14ac:dyDescent="0.2">
      <c r="A372" s="331"/>
      <c r="B372" s="331"/>
      <c r="C372" s="331"/>
      <c r="D372" s="331"/>
      <c r="E372" s="331"/>
      <c r="F372" s="331"/>
      <c r="G372" s="331"/>
      <c r="H372" s="331"/>
      <c r="I372" s="331"/>
      <c r="J372" s="331"/>
      <c r="K372" s="331"/>
      <c r="L372" s="331"/>
      <c r="M372" s="332"/>
      <c r="N372" s="328" t="s">
        <v>43</v>
      </c>
      <c r="O372" s="329"/>
      <c r="P372" s="329"/>
      <c r="Q372" s="329"/>
      <c r="R372" s="329"/>
      <c r="S372" s="329"/>
      <c r="T372" s="330"/>
      <c r="U372" s="43" t="s">
        <v>42</v>
      </c>
      <c r="V372" s="44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>0</v>
      </c>
      <c r="W372" s="44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>0</v>
      </c>
      <c r="X372" s="44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>0</v>
      </c>
      <c r="Y372" s="68"/>
      <c r="Z372" s="68"/>
    </row>
    <row r="373" spans="1:53" hidden="1" x14ac:dyDescent="0.2">
      <c r="A373" s="331"/>
      <c r="B373" s="331"/>
      <c r="C373" s="331"/>
      <c r="D373" s="331"/>
      <c r="E373" s="331"/>
      <c r="F373" s="331"/>
      <c r="G373" s="331"/>
      <c r="H373" s="331"/>
      <c r="I373" s="331"/>
      <c r="J373" s="331"/>
      <c r="K373" s="331"/>
      <c r="L373" s="331"/>
      <c r="M373" s="332"/>
      <c r="N373" s="328" t="s">
        <v>43</v>
      </c>
      <c r="O373" s="329"/>
      <c r="P373" s="329"/>
      <c r="Q373" s="329"/>
      <c r="R373" s="329"/>
      <c r="S373" s="329"/>
      <c r="T373" s="330"/>
      <c r="U373" s="43" t="s">
        <v>0</v>
      </c>
      <c r="V373" s="44">
        <f>IFERROR(SUM(V359:V371),"0")</f>
        <v>0</v>
      </c>
      <c r="W373" s="44">
        <f>IFERROR(SUM(W359:W371),"0")</f>
        <v>0</v>
      </c>
      <c r="X373" s="43"/>
      <c r="Y373" s="68"/>
      <c r="Z373" s="68"/>
    </row>
    <row r="374" spans="1:53" ht="14.25" hidden="1" customHeight="1" x14ac:dyDescent="0.25">
      <c r="A374" s="342" t="s">
        <v>81</v>
      </c>
      <c r="B374" s="342"/>
      <c r="C374" s="342"/>
      <c r="D374" s="342"/>
      <c r="E374" s="342"/>
      <c r="F374" s="342"/>
      <c r="G374" s="342"/>
      <c r="H374" s="342"/>
      <c r="I374" s="342"/>
      <c r="J374" s="342"/>
      <c r="K374" s="342"/>
      <c r="L374" s="342"/>
      <c r="M374" s="342"/>
      <c r="N374" s="342"/>
      <c r="O374" s="342"/>
      <c r="P374" s="342"/>
      <c r="Q374" s="342"/>
      <c r="R374" s="342"/>
      <c r="S374" s="342"/>
      <c r="T374" s="342"/>
      <c r="U374" s="342"/>
      <c r="V374" s="342"/>
      <c r="W374" s="342"/>
      <c r="X374" s="342"/>
      <c r="Y374" s="67"/>
      <c r="Z374" s="67"/>
    </row>
    <row r="375" spans="1:53" ht="27" hidden="1" customHeight="1" x14ac:dyDescent="0.25">
      <c r="A375" s="64" t="s">
        <v>549</v>
      </c>
      <c r="B375" s="64" t="s">
        <v>550</v>
      </c>
      <c r="C375" s="37">
        <v>4301051258</v>
      </c>
      <c r="D375" s="337">
        <v>4607091389685</v>
      </c>
      <c r="E375" s="337"/>
      <c r="F375" s="63">
        <v>1.3</v>
      </c>
      <c r="G375" s="38">
        <v>6</v>
      </c>
      <c r="H375" s="63">
        <v>7.8</v>
      </c>
      <c r="I375" s="63">
        <v>8.3460000000000001</v>
      </c>
      <c r="J375" s="38">
        <v>56</v>
      </c>
      <c r="K375" s="38" t="s">
        <v>114</v>
      </c>
      <c r="L375" s="39" t="s">
        <v>135</v>
      </c>
      <c r="M375" s="38">
        <v>45</v>
      </c>
      <c r="N375" s="38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5" s="339"/>
      <c r="P375" s="339"/>
      <c r="Q375" s="339"/>
      <c r="R375" s="340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IFERROR(IF(W375=0,"",ROUNDUP(W375/H375,0)*0.02175),"")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hidden="1" customHeight="1" x14ac:dyDescent="0.25">
      <c r="A376" s="64" t="s">
        <v>551</v>
      </c>
      <c r="B376" s="64" t="s">
        <v>552</v>
      </c>
      <c r="C376" s="37">
        <v>4301051431</v>
      </c>
      <c r="D376" s="337">
        <v>4607091389654</v>
      </c>
      <c r="E376" s="337"/>
      <c r="F376" s="63">
        <v>0.33</v>
      </c>
      <c r="G376" s="38">
        <v>6</v>
      </c>
      <c r="H376" s="63">
        <v>1.98</v>
      </c>
      <c r="I376" s="63">
        <v>2.258</v>
      </c>
      <c r="J376" s="38">
        <v>156</v>
      </c>
      <c r="K376" s="38" t="s">
        <v>80</v>
      </c>
      <c r="L376" s="39" t="s">
        <v>135</v>
      </c>
      <c r="M376" s="38">
        <v>45</v>
      </c>
      <c r="N376" s="3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6" s="339"/>
      <c r="P376" s="339"/>
      <c r="Q376" s="339"/>
      <c r="R376" s="340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ht="27" hidden="1" customHeight="1" x14ac:dyDescent="0.25">
      <c r="A377" s="64" t="s">
        <v>553</v>
      </c>
      <c r="B377" s="64" t="s">
        <v>554</v>
      </c>
      <c r="C377" s="37">
        <v>4301051284</v>
      </c>
      <c r="D377" s="337">
        <v>4607091384352</v>
      </c>
      <c r="E377" s="337"/>
      <c r="F377" s="63">
        <v>0.6</v>
      </c>
      <c r="G377" s="38">
        <v>4</v>
      </c>
      <c r="H377" s="63">
        <v>2.4</v>
      </c>
      <c r="I377" s="63">
        <v>2.6459999999999999</v>
      </c>
      <c r="J377" s="38">
        <v>120</v>
      </c>
      <c r="K377" s="38" t="s">
        <v>80</v>
      </c>
      <c r="L377" s="39" t="s">
        <v>135</v>
      </c>
      <c r="M377" s="38">
        <v>45</v>
      </c>
      <c r="N377" s="3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7" s="339"/>
      <c r="P377" s="339"/>
      <c r="Q377" s="339"/>
      <c r="R377" s="340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IFERROR(IF(W377=0,"",ROUNDUP(W377/H377,0)*0.00937),"")</f>
        <v/>
      </c>
      <c r="Y377" s="69" t="s">
        <v>48</v>
      </c>
      <c r="Z377" s="70" t="s">
        <v>48</v>
      </c>
      <c r="AD377" s="71"/>
      <c r="BA377" s="278" t="s">
        <v>66</v>
      </c>
    </row>
    <row r="378" spans="1:53" ht="27" hidden="1" customHeight="1" x14ac:dyDescent="0.25">
      <c r="A378" s="64" t="s">
        <v>555</v>
      </c>
      <c r="B378" s="64" t="s">
        <v>556</v>
      </c>
      <c r="C378" s="37">
        <v>4301051257</v>
      </c>
      <c r="D378" s="337">
        <v>4607091389661</v>
      </c>
      <c r="E378" s="337"/>
      <c r="F378" s="63">
        <v>0.55000000000000004</v>
      </c>
      <c r="G378" s="38">
        <v>4</v>
      </c>
      <c r="H378" s="63">
        <v>2.2000000000000002</v>
      </c>
      <c r="I378" s="63">
        <v>2.492</v>
      </c>
      <c r="J378" s="38">
        <v>120</v>
      </c>
      <c r="K378" s="38" t="s">
        <v>80</v>
      </c>
      <c r="L378" s="39" t="s">
        <v>135</v>
      </c>
      <c r="M378" s="38">
        <v>45</v>
      </c>
      <c r="N378" s="3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8" s="339"/>
      <c r="P378" s="339"/>
      <c r="Q378" s="339"/>
      <c r="R378" s="340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IFERROR(IF(W378=0,"",ROUNDUP(W378/H378,0)*0.00937),"")</f>
        <v/>
      </c>
      <c r="Y378" s="69" t="s">
        <v>48</v>
      </c>
      <c r="Z378" s="70" t="s">
        <v>48</v>
      </c>
      <c r="AD378" s="71"/>
      <c r="BA378" s="279" t="s">
        <v>66</v>
      </c>
    </row>
    <row r="379" spans="1:53" hidden="1" x14ac:dyDescent="0.2">
      <c r="A379" s="331"/>
      <c r="B379" s="331"/>
      <c r="C379" s="331"/>
      <c r="D379" s="331"/>
      <c r="E379" s="331"/>
      <c r="F379" s="331"/>
      <c r="G379" s="331"/>
      <c r="H379" s="331"/>
      <c r="I379" s="331"/>
      <c r="J379" s="331"/>
      <c r="K379" s="331"/>
      <c r="L379" s="331"/>
      <c r="M379" s="332"/>
      <c r="N379" s="328" t="s">
        <v>43</v>
      </c>
      <c r="O379" s="329"/>
      <c r="P379" s="329"/>
      <c r="Q379" s="329"/>
      <c r="R379" s="329"/>
      <c r="S379" s="329"/>
      <c r="T379" s="330"/>
      <c r="U379" s="43" t="s">
        <v>42</v>
      </c>
      <c r="V379" s="44">
        <f>IFERROR(V375/H375,"0")+IFERROR(V376/H376,"0")+IFERROR(V377/H377,"0")+IFERROR(V378/H378,"0")</f>
        <v>0</v>
      </c>
      <c r="W379" s="44">
        <f>IFERROR(W375/H375,"0")+IFERROR(W376/H376,"0")+IFERROR(W377/H377,"0")+IFERROR(W378/H378,"0")</f>
        <v>0</v>
      </c>
      <c r="X379" s="44">
        <f>IFERROR(IF(X375="",0,X375),"0")+IFERROR(IF(X376="",0,X376),"0")+IFERROR(IF(X377="",0,X377),"0")+IFERROR(IF(X378="",0,X378),"0")</f>
        <v>0</v>
      </c>
      <c r="Y379" s="68"/>
      <c r="Z379" s="68"/>
    </row>
    <row r="380" spans="1:53" hidden="1" x14ac:dyDescent="0.2">
      <c r="A380" s="331"/>
      <c r="B380" s="331"/>
      <c r="C380" s="331"/>
      <c r="D380" s="331"/>
      <c r="E380" s="331"/>
      <c r="F380" s="331"/>
      <c r="G380" s="331"/>
      <c r="H380" s="331"/>
      <c r="I380" s="331"/>
      <c r="J380" s="331"/>
      <c r="K380" s="331"/>
      <c r="L380" s="331"/>
      <c r="M380" s="332"/>
      <c r="N380" s="328" t="s">
        <v>43</v>
      </c>
      <c r="O380" s="329"/>
      <c r="P380" s="329"/>
      <c r="Q380" s="329"/>
      <c r="R380" s="329"/>
      <c r="S380" s="329"/>
      <c r="T380" s="330"/>
      <c r="U380" s="43" t="s">
        <v>0</v>
      </c>
      <c r="V380" s="44">
        <f>IFERROR(SUM(V375:V378),"0")</f>
        <v>0</v>
      </c>
      <c r="W380" s="44">
        <f>IFERROR(SUM(W375:W378),"0")</f>
        <v>0</v>
      </c>
      <c r="X380" s="43"/>
      <c r="Y380" s="68"/>
      <c r="Z380" s="68"/>
    </row>
    <row r="381" spans="1:53" ht="14.25" hidden="1" customHeight="1" x14ac:dyDescent="0.25">
      <c r="A381" s="342" t="s">
        <v>236</v>
      </c>
      <c r="B381" s="342"/>
      <c r="C381" s="342"/>
      <c r="D381" s="342"/>
      <c r="E381" s="342"/>
      <c r="F381" s="342"/>
      <c r="G381" s="342"/>
      <c r="H381" s="342"/>
      <c r="I381" s="342"/>
      <c r="J381" s="342"/>
      <c r="K381" s="342"/>
      <c r="L381" s="342"/>
      <c r="M381" s="342"/>
      <c r="N381" s="342"/>
      <c r="O381" s="342"/>
      <c r="P381" s="342"/>
      <c r="Q381" s="342"/>
      <c r="R381" s="342"/>
      <c r="S381" s="342"/>
      <c r="T381" s="342"/>
      <c r="U381" s="342"/>
      <c r="V381" s="342"/>
      <c r="W381" s="342"/>
      <c r="X381" s="342"/>
      <c r="Y381" s="67"/>
      <c r="Z381" s="67"/>
    </row>
    <row r="382" spans="1:53" ht="27" hidden="1" customHeight="1" x14ac:dyDescent="0.25">
      <c r="A382" s="64" t="s">
        <v>557</v>
      </c>
      <c r="B382" s="64" t="s">
        <v>558</v>
      </c>
      <c r="C382" s="37">
        <v>4301060352</v>
      </c>
      <c r="D382" s="337">
        <v>4680115881648</v>
      </c>
      <c r="E382" s="337"/>
      <c r="F382" s="63">
        <v>1</v>
      </c>
      <c r="G382" s="38">
        <v>4</v>
      </c>
      <c r="H382" s="63">
        <v>4</v>
      </c>
      <c r="I382" s="63">
        <v>4.4039999999999999</v>
      </c>
      <c r="J382" s="38">
        <v>104</v>
      </c>
      <c r="K382" s="38" t="s">
        <v>114</v>
      </c>
      <c r="L382" s="39" t="s">
        <v>79</v>
      </c>
      <c r="M382" s="38">
        <v>35</v>
      </c>
      <c r="N382" s="3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2" s="339"/>
      <c r="P382" s="339"/>
      <c r="Q382" s="339"/>
      <c r="R382" s="340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IFERROR(IF(W382=0,"",ROUNDUP(W382/H382,0)*0.01196),"")</f>
        <v/>
      </c>
      <c r="Y382" s="69" t="s">
        <v>48</v>
      </c>
      <c r="Z382" s="70" t="s">
        <v>48</v>
      </c>
      <c r="AD382" s="71"/>
      <c r="BA382" s="280" t="s">
        <v>66</v>
      </c>
    </row>
    <row r="383" spans="1:53" hidden="1" x14ac:dyDescent="0.2">
      <c r="A383" s="331"/>
      <c r="B383" s="331"/>
      <c r="C383" s="331"/>
      <c r="D383" s="331"/>
      <c r="E383" s="331"/>
      <c r="F383" s="331"/>
      <c r="G383" s="331"/>
      <c r="H383" s="331"/>
      <c r="I383" s="331"/>
      <c r="J383" s="331"/>
      <c r="K383" s="331"/>
      <c r="L383" s="331"/>
      <c r="M383" s="332"/>
      <c r="N383" s="328" t="s">
        <v>43</v>
      </c>
      <c r="O383" s="329"/>
      <c r="P383" s="329"/>
      <c r="Q383" s="329"/>
      <c r="R383" s="329"/>
      <c r="S383" s="329"/>
      <c r="T383" s="330"/>
      <c r="U383" s="43" t="s">
        <v>42</v>
      </c>
      <c r="V383" s="44">
        <f>IFERROR(V382/H382,"0")</f>
        <v>0</v>
      </c>
      <c r="W383" s="44">
        <f>IFERROR(W382/H382,"0")</f>
        <v>0</v>
      </c>
      <c r="X383" s="44">
        <f>IFERROR(IF(X382="",0,X382),"0")</f>
        <v>0</v>
      </c>
      <c r="Y383" s="68"/>
      <c r="Z383" s="68"/>
    </row>
    <row r="384" spans="1:53" hidden="1" x14ac:dyDescent="0.2">
      <c r="A384" s="331"/>
      <c r="B384" s="331"/>
      <c r="C384" s="331"/>
      <c r="D384" s="331"/>
      <c r="E384" s="331"/>
      <c r="F384" s="331"/>
      <c r="G384" s="331"/>
      <c r="H384" s="331"/>
      <c r="I384" s="331"/>
      <c r="J384" s="331"/>
      <c r="K384" s="331"/>
      <c r="L384" s="331"/>
      <c r="M384" s="332"/>
      <c r="N384" s="328" t="s">
        <v>43</v>
      </c>
      <c r="O384" s="329"/>
      <c r="P384" s="329"/>
      <c r="Q384" s="329"/>
      <c r="R384" s="329"/>
      <c r="S384" s="329"/>
      <c r="T384" s="330"/>
      <c r="U384" s="43" t="s">
        <v>0</v>
      </c>
      <c r="V384" s="44">
        <f>IFERROR(SUM(V382:V382),"0")</f>
        <v>0</v>
      </c>
      <c r="W384" s="44">
        <f>IFERROR(SUM(W382:W382),"0")</f>
        <v>0</v>
      </c>
      <c r="X384" s="43"/>
      <c r="Y384" s="68"/>
      <c r="Z384" s="68"/>
    </row>
    <row r="385" spans="1:53" ht="14.25" hidden="1" customHeight="1" x14ac:dyDescent="0.25">
      <c r="A385" s="342" t="s">
        <v>96</v>
      </c>
      <c r="B385" s="342"/>
      <c r="C385" s="342"/>
      <c r="D385" s="342"/>
      <c r="E385" s="342"/>
      <c r="F385" s="342"/>
      <c r="G385" s="342"/>
      <c r="H385" s="342"/>
      <c r="I385" s="342"/>
      <c r="J385" s="342"/>
      <c r="K385" s="342"/>
      <c r="L385" s="342"/>
      <c r="M385" s="342"/>
      <c r="N385" s="342"/>
      <c r="O385" s="342"/>
      <c r="P385" s="342"/>
      <c r="Q385" s="342"/>
      <c r="R385" s="342"/>
      <c r="S385" s="342"/>
      <c r="T385" s="342"/>
      <c r="U385" s="342"/>
      <c r="V385" s="342"/>
      <c r="W385" s="342"/>
      <c r="X385" s="342"/>
      <c r="Y385" s="67"/>
      <c r="Z385" s="67"/>
    </row>
    <row r="386" spans="1:53" ht="27" hidden="1" customHeight="1" x14ac:dyDescent="0.25">
      <c r="A386" s="64" t="s">
        <v>559</v>
      </c>
      <c r="B386" s="64" t="s">
        <v>560</v>
      </c>
      <c r="C386" s="37">
        <v>4301032046</v>
      </c>
      <c r="D386" s="337">
        <v>4680115884359</v>
      </c>
      <c r="E386" s="337"/>
      <c r="F386" s="63">
        <v>0.06</v>
      </c>
      <c r="G386" s="38">
        <v>20</v>
      </c>
      <c r="H386" s="63">
        <v>1.2</v>
      </c>
      <c r="I386" s="63">
        <v>1.8</v>
      </c>
      <c r="J386" s="38">
        <v>160</v>
      </c>
      <c r="K386" s="38" t="s">
        <v>563</v>
      </c>
      <c r="L386" s="39" t="s">
        <v>562</v>
      </c>
      <c r="M386" s="38">
        <v>60</v>
      </c>
      <c r="N386" s="382" t="s">
        <v>561</v>
      </c>
      <c r="O386" s="339"/>
      <c r="P386" s="339"/>
      <c r="Q386" s="339"/>
      <c r="R386" s="340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hidden="1" customHeight="1" x14ac:dyDescent="0.25">
      <c r="A387" s="64" t="s">
        <v>564</v>
      </c>
      <c r="B387" s="64" t="s">
        <v>565</v>
      </c>
      <c r="C387" s="37">
        <v>4301032045</v>
      </c>
      <c r="D387" s="337">
        <v>4680115884335</v>
      </c>
      <c r="E387" s="337"/>
      <c r="F387" s="63">
        <v>0.06</v>
      </c>
      <c r="G387" s="38">
        <v>20</v>
      </c>
      <c r="H387" s="63">
        <v>1.2</v>
      </c>
      <c r="I387" s="63">
        <v>1.8</v>
      </c>
      <c r="J387" s="38">
        <v>160</v>
      </c>
      <c r="K387" s="38" t="s">
        <v>563</v>
      </c>
      <c r="L387" s="39" t="s">
        <v>562</v>
      </c>
      <c r="M387" s="38">
        <v>60</v>
      </c>
      <c r="N387" s="383" t="s">
        <v>566</v>
      </c>
      <c r="O387" s="339"/>
      <c r="P387" s="339"/>
      <c r="Q387" s="339"/>
      <c r="R387" s="340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hidden="1" customHeight="1" x14ac:dyDescent="0.25">
      <c r="A388" s="64" t="s">
        <v>567</v>
      </c>
      <c r="B388" s="64" t="s">
        <v>568</v>
      </c>
      <c r="C388" s="37">
        <v>4301032047</v>
      </c>
      <c r="D388" s="337">
        <v>4680115884342</v>
      </c>
      <c r="E388" s="337"/>
      <c r="F388" s="63">
        <v>0.06</v>
      </c>
      <c r="G388" s="38">
        <v>20</v>
      </c>
      <c r="H388" s="63">
        <v>1.2</v>
      </c>
      <c r="I388" s="63">
        <v>1.8</v>
      </c>
      <c r="J388" s="38">
        <v>160</v>
      </c>
      <c r="K388" s="38" t="s">
        <v>563</v>
      </c>
      <c r="L388" s="39" t="s">
        <v>562</v>
      </c>
      <c r="M388" s="38">
        <v>60</v>
      </c>
      <c r="N388" s="384" t="s">
        <v>569</v>
      </c>
      <c r="O388" s="339"/>
      <c r="P388" s="339"/>
      <c r="Q388" s="339"/>
      <c r="R388" s="340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IFERROR(IF(W388=0,"",ROUNDUP(W388/H388,0)*0.00627),"")</f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27" hidden="1" customHeight="1" x14ac:dyDescent="0.25">
      <c r="A389" s="64" t="s">
        <v>570</v>
      </c>
      <c r="B389" s="64" t="s">
        <v>571</v>
      </c>
      <c r="C389" s="37">
        <v>4301170011</v>
      </c>
      <c r="D389" s="337">
        <v>4680115884113</v>
      </c>
      <c r="E389" s="337"/>
      <c r="F389" s="63">
        <v>0.11</v>
      </c>
      <c r="G389" s="38">
        <v>12</v>
      </c>
      <c r="H389" s="63">
        <v>1.32</v>
      </c>
      <c r="I389" s="63">
        <v>1.88</v>
      </c>
      <c r="J389" s="38">
        <v>160</v>
      </c>
      <c r="K389" s="38" t="s">
        <v>563</v>
      </c>
      <c r="L389" s="39" t="s">
        <v>562</v>
      </c>
      <c r="M389" s="38">
        <v>150</v>
      </c>
      <c r="N389" s="385" t="s">
        <v>572</v>
      </c>
      <c r="O389" s="339"/>
      <c r="P389" s="339"/>
      <c r="Q389" s="339"/>
      <c r="R389" s="340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IFERROR(IF(W389=0,"",ROUNDUP(W389/H389,0)*0.00627),"")</f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idden="1" x14ac:dyDescent="0.2">
      <c r="A390" s="331"/>
      <c r="B390" s="331"/>
      <c r="C390" s="331"/>
      <c r="D390" s="331"/>
      <c r="E390" s="331"/>
      <c r="F390" s="331"/>
      <c r="G390" s="331"/>
      <c r="H390" s="331"/>
      <c r="I390" s="331"/>
      <c r="J390" s="331"/>
      <c r="K390" s="331"/>
      <c r="L390" s="331"/>
      <c r="M390" s="332"/>
      <c r="N390" s="328" t="s">
        <v>43</v>
      </c>
      <c r="O390" s="329"/>
      <c r="P390" s="329"/>
      <c r="Q390" s="329"/>
      <c r="R390" s="329"/>
      <c r="S390" s="329"/>
      <c r="T390" s="330"/>
      <c r="U390" s="43" t="s">
        <v>42</v>
      </c>
      <c r="V390" s="44">
        <f>IFERROR(V386/H386,"0")+IFERROR(V387/H387,"0")+IFERROR(V388/H388,"0")+IFERROR(V389/H389,"0")</f>
        <v>0</v>
      </c>
      <c r="W390" s="44">
        <f>IFERROR(W386/H386,"0")+IFERROR(W387/H387,"0")+IFERROR(W388/H388,"0")+IFERROR(W389/H389,"0")</f>
        <v>0</v>
      </c>
      <c r="X390" s="44">
        <f>IFERROR(IF(X386="",0,X386),"0")+IFERROR(IF(X387="",0,X387),"0")+IFERROR(IF(X388="",0,X388),"0")+IFERROR(IF(X389="",0,X389),"0")</f>
        <v>0</v>
      </c>
      <c r="Y390" s="68"/>
      <c r="Z390" s="68"/>
    </row>
    <row r="391" spans="1:53" hidden="1" x14ac:dyDescent="0.2">
      <c r="A391" s="331"/>
      <c r="B391" s="331"/>
      <c r="C391" s="331"/>
      <c r="D391" s="331"/>
      <c r="E391" s="331"/>
      <c r="F391" s="331"/>
      <c r="G391" s="331"/>
      <c r="H391" s="331"/>
      <c r="I391" s="331"/>
      <c r="J391" s="331"/>
      <c r="K391" s="331"/>
      <c r="L391" s="331"/>
      <c r="M391" s="332"/>
      <c r="N391" s="328" t="s">
        <v>43</v>
      </c>
      <c r="O391" s="329"/>
      <c r="P391" s="329"/>
      <c r="Q391" s="329"/>
      <c r="R391" s="329"/>
      <c r="S391" s="329"/>
      <c r="T391" s="330"/>
      <c r="U391" s="43" t="s">
        <v>0</v>
      </c>
      <c r="V391" s="44">
        <f>IFERROR(SUM(V386:V389),"0")</f>
        <v>0</v>
      </c>
      <c r="W391" s="44">
        <f>IFERROR(SUM(W386:W389),"0")</f>
        <v>0</v>
      </c>
      <c r="X391" s="43"/>
      <c r="Y391" s="68"/>
      <c r="Z391" s="68"/>
    </row>
    <row r="392" spans="1:53" ht="14.25" hidden="1" customHeight="1" x14ac:dyDescent="0.25">
      <c r="A392" s="342" t="s">
        <v>105</v>
      </c>
      <c r="B392" s="342"/>
      <c r="C392" s="342"/>
      <c r="D392" s="342"/>
      <c r="E392" s="342"/>
      <c r="F392" s="342"/>
      <c r="G392" s="342"/>
      <c r="H392" s="342"/>
      <c r="I392" s="342"/>
      <c r="J392" s="342"/>
      <c r="K392" s="342"/>
      <c r="L392" s="342"/>
      <c r="M392" s="342"/>
      <c r="N392" s="342"/>
      <c r="O392" s="342"/>
      <c r="P392" s="342"/>
      <c r="Q392" s="342"/>
      <c r="R392" s="342"/>
      <c r="S392" s="342"/>
      <c r="T392" s="342"/>
      <c r="U392" s="342"/>
      <c r="V392" s="342"/>
      <c r="W392" s="342"/>
      <c r="X392" s="342"/>
      <c r="Y392" s="67"/>
      <c r="Z392" s="67"/>
    </row>
    <row r="393" spans="1:53" ht="27" hidden="1" customHeight="1" x14ac:dyDescent="0.25">
      <c r="A393" s="64" t="s">
        <v>573</v>
      </c>
      <c r="B393" s="64" t="s">
        <v>574</v>
      </c>
      <c r="C393" s="37">
        <v>4301170010</v>
      </c>
      <c r="D393" s="337">
        <v>4680115884090</v>
      </c>
      <c r="E393" s="337"/>
      <c r="F393" s="63">
        <v>0.11</v>
      </c>
      <c r="G393" s="38">
        <v>12</v>
      </c>
      <c r="H393" s="63">
        <v>1.32</v>
      </c>
      <c r="I393" s="63">
        <v>1.88</v>
      </c>
      <c r="J393" s="38">
        <v>160</v>
      </c>
      <c r="K393" s="38" t="s">
        <v>563</v>
      </c>
      <c r="L393" s="39" t="s">
        <v>562</v>
      </c>
      <c r="M393" s="38">
        <v>150</v>
      </c>
      <c r="N393" s="380" t="s">
        <v>575</v>
      </c>
      <c r="O393" s="339"/>
      <c r="P393" s="339"/>
      <c r="Q393" s="339"/>
      <c r="R393" s="340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IFERROR(IF(W393=0,"",ROUNDUP(W393/H393,0)*0.00627),"")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hidden="1" customHeight="1" x14ac:dyDescent="0.25">
      <c r="A394" s="64" t="s">
        <v>576</v>
      </c>
      <c r="B394" s="64" t="s">
        <v>577</v>
      </c>
      <c r="C394" s="37">
        <v>4301170009</v>
      </c>
      <c r="D394" s="337">
        <v>4680115882997</v>
      </c>
      <c r="E394" s="337"/>
      <c r="F394" s="63">
        <v>0.13</v>
      </c>
      <c r="G394" s="38">
        <v>10</v>
      </c>
      <c r="H394" s="63">
        <v>1.3</v>
      </c>
      <c r="I394" s="63">
        <v>1.46</v>
      </c>
      <c r="J394" s="38">
        <v>200</v>
      </c>
      <c r="K394" s="38" t="s">
        <v>563</v>
      </c>
      <c r="L394" s="39" t="s">
        <v>562</v>
      </c>
      <c r="M394" s="38">
        <v>150</v>
      </c>
      <c r="N394" s="381" t="s">
        <v>578</v>
      </c>
      <c r="O394" s="339"/>
      <c r="P394" s="339"/>
      <c r="Q394" s="339"/>
      <c r="R394" s="340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IFERROR(IF(W394=0,"",ROUNDUP(W394/H394,0)*0.00673),"")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idden="1" x14ac:dyDescent="0.2">
      <c r="A395" s="331"/>
      <c r="B395" s="331"/>
      <c r="C395" s="331"/>
      <c r="D395" s="331"/>
      <c r="E395" s="331"/>
      <c r="F395" s="331"/>
      <c r="G395" s="331"/>
      <c r="H395" s="331"/>
      <c r="I395" s="331"/>
      <c r="J395" s="331"/>
      <c r="K395" s="331"/>
      <c r="L395" s="331"/>
      <c r="M395" s="332"/>
      <c r="N395" s="328" t="s">
        <v>43</v>
      </c>
      <c r="O395" s="329"/>
      <c r="P395" s="329"/>
      <c r="Q395" s="329"/>
      <c r="R395" s="329"/>
      <c r="S395" s="329"/>
      <c r="T395" s="330"/>
      <c r="U395" s="43" t="s">
        <v>42</v>
      </c>
      <c r="V395" s="44">
        <f>IFERROR(V393/H393,"0")+IFERROR(V394/H394,"0")</f>
        <v>0</v>
      </c>
      <c r="W395" s="44">
        <f>IFERROR(W393/H393,"0")+IFERROR(W394/H394,"0")</f>
        <v>0</v>
      </c>
      <c r="X395" s="44">
        <f>IFERROR(IF(X393="",0,X393),"0")+IFERROR(IF(X394="",0,X394),"0")</f>
        <v>0</v>
      </c>
      <c r="Y395" s="68"/>
      <c r="Z395" s="68"/>
    </row>
    <row r="396" spans="1:53" hidden="1" x14ac:dyDescent="0.2">
      <c r="A396" s="331"/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2"/>
      <c r="N396" s="328" t="s">
        <v>43</v>
      </c>
      <c r="O396" s="329"/>
      <c r="P396" s="329"/>
      <c r="Q396" s="329"/>
      <c r="R396" s="329"/>
      <c r="S396" s="329"/>
      <c r="T396" s="330"/>
      <c r="U396" s="43" t="s">
        <v>0</v>
      </c>
      <c r="V396" s="44">
        <f>IFERROR(SUM(V393:V394),"0")</f>
        <v>0</v>
      </c>
      <c r="W396" s="44">
        <f>IFERROR(SUM(W393:W394),"0")</f>
        <v>0</v>
      </c>
      <c r="X396" s="43"/>
      <c r="Y396" s="68"/>
      <c r="Z396" s="68"/>
    </row>
    <row r="397" spans="1:53" ht="16.5" hidden="1" customHeight="1" x14ac:dyDescent="0.25">
      <c r="A397" s="341" t="s">
        <v>579</v>
      </c>
      <c r="B397" s="341"/>
      <c r="C397" s="341"/>
      <c r="D397" s="341"/>
      <c r="E397" s="341"/>
      <c r="F397" s="341"/>
      <c r="G397" s="341"/>
      <c r="H397" s="341"/>
      <c r="I397" s="341"/>
      <c r="J397" s="341"/>
      <c r="K397" s="341"/>
      <c r="L397" s="341"/>
      <c r="M397" s="341"/>
      <c r="N397" s="341"/>
      <c r="O397" s="341"/>
      <c r="P397" s="341"/>
      <c r="Q397" s="341"/>
      <c r="R397" s="341"/>
      <c r="S397" s="341"/>
      <c r="T397" s="341"/>
      <c r="U397" s="341"/>
      <c r="V397" s="341"/>
      <c r="W397" s="341"/>
      <c r="X397" s="341"/>
      <c r="Y397" s="66"/>
      <c r="Z397" s="66"/>
    </row>
    <row r="398" spans="1:53" ht="14.25" hidden="1" customHeight="1" x14ac:dyDescent="0.25">
      <c r="A398" s="342" t="s">
        <v>110</v>
      </c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42"/>
      <c r="N398" s="342"/>
      <c r="O398" s="342"/>
      <c r="P398" s="342"/>
      <c r="Q398" s="342"/>
      <c r="R398" s="342"/>
      <c r="S398" s="342"/>
      <c r="T398" s="342"/>
      <c r="U398" s="342"/>
      <c r="V398" s="342"/>
      <c r="W398" s="342"/>
      <c r="X398" s="342"/>
      <c r="Y398" s="67"/>
      <c r="Z398" s="67"/>
    </row>
    <row r="399" spans="1:53" ht="27" hidden="1" customHeight="1" x14ac:dyDescent="0.25">
      <c r="A399" s="64" t="s">
        <v>580</v>
      </c>
      <c r="B399" s="64" t="s">
        <v>581</v>
      </c>
      <c r="C399" s="37">
        <v>4301020196</v>
      </c>
      <c r="D399" s="337">
        <v>4607091389388</v>
      </c>
      <c r="E399" s="337"/>
      <c r="F399" s="63">
        <v>1.3</v>
      </c>
      <c r="G399" s="38">
        <v>4</v>
      </c>
      <c r="H399" s="63">
        <v>5.2</v>
      </c>
      <c r="I399" s="63">
        <v>5.6079999999999997</v>
      </c>
      <c r="J399" s="38">
        <v>104</v>
      </c>
      <c r="K399" s="38" t="s">
        <v>114</v>
      </c>
      <c r="L399" s="39" t="s">
        <v>135</v>
      </c>
      <c r="M399" s="38">
        <v>35</v>
      </c>
      <c r="N399" s="3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9" s="339"/>
      <c r="P399" s="339"/>
      <c r="Q399" s="339"/>
      <c r="R399" s="340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hidden="1" customHeight="1" x14ac:dyDescent="0.25">
      <c r="A400" s="64" t="s">
        <v>582</v>
      </c>
      <c r="B400" s="64" t="s">
        <v>583</v>
      </c>
      <c r="C400" s="37">
        <v>4301020185</v>
      </c>
      <c r="D400" s="337">
        <v>4607091389364</v>
      </c>
      <c r="E400" s="337"/>
      <c r="F400" s="63">
        <v>0.42</v>
      </c>
      <c r="G400" s="38">
        <v>6</v>
      </c>
      <c r="H400" s="63">
        <v>2.52</v>
      </c>
      <c r="I400" s="63">
        <v>2.75</v>
      </c>
      <c r="J400" s="38">
        <v>156</v>
      </c>
      <c r="K400" s="38" t="s">
        <v>80</v>
      </c>
      <c r="L400" s="39" t="s">
        <v>135</v>
      </c>
      <c r="M400" s="38">
        <v>35</v>
      </c>
      <c r="N400" s="37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0" s="339"/>
      <c r="P400" s="339"/>
      <c r="Q400" s="339"/>
      <c r="R400" s="340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IFERROR(IF(W400=0,"",ROUNDUP(W400/H400,0)*0.00753),"")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hidden="1" x14ac:dyDescent="0.2">
      <c r="A401" s="331"/>
      <c r="B401" s="331"/>
      <c r="C401" s="331"/>
      <c r="D401" s="331"/>
      <c r="E401" s="331"/>
      <c r="F401" s="331"/>
      <c r="G401" s="331"/>
      <c r="H401" s="331"/>
      <c r="I401" s="331"/>
      <c r="J401" s="331"/>
      <c r="K401" s="331"/>
      <c r="L401" s="331"/>
      <c r="M401" s="332"/>
      <c r="N401" s="328" t="s">
        <v>43</v>
      </c>
      <c r="O401" s="329"/>
      <c r="P401" s="329"/>
      <c r="Q401" s="329"/>
      <c r="R401" s="329"/>
      <c r="S401" s="329"/>
      <c r="T401" s="330"/>
      <c r="U401" s="43" t="s">
        <v>42</v>
      </c>
      <c r="V401" s="44">
        <f>IFERROR(V399/H399,"0")+IFERROR(V400/H400,"0")</f>
        <v>0</v>
      </c>
      <c r="W401" s="44">
        <f>IFERROR(W399/H399,"0")+IFERROR(W400/H400,"0")</f>
        <v>0</v>
      </c>
      <c r="X401" s="44">
        <f>IFERROR(IF(X399="",0,X399),"0")+IFERROR(IF(X400="",0,X400),"0")</f>
        <v>0</v>
      </c>
      <c r="Y401" s="68"/>
      <c r="Z401" s="68"/>
    </row>
    <row r="402" spans="1:53" hidden="1" x14ac:dyDescent="0.2">
      <c r="A402" s="331"/>
      <c r="B402" s="331"/>
      <c r="C402" s="331"/>
      <c r="D402" s="331"/>
      <c r="E402" s="331"/>
      <c r="F402" s="331"/>
      <c r="G402" s="331"/>
      <c r="H402" s="331"/>
      <c r="I402" s="331"/>
      <c r="J402" s="331"/>
      <c r="K402" s="331"/>
      <c r="L402" s="331"/>
      <c r="M402" s="332"/>
      <c r="N402" s="328" t="s">
        <v>43</v>
      </c>
      <c r="O402" s="329"/>
      <c r="P402" s="329"/>
      <c r="Q402" s="329"/>
      <c r="R402" s="329"/>
      <c r="S402" s="329"/>
      <c r="T402" s="330"/>
      <c r="U402" s="43" t="s">
        <v>0</v>
      </c>
      <c r="V402" s="44">
        <f>IFERROR(SUM(V399:V400),"0")</f>
        <v>0</v>
      </c>
      <c r="W402" s="44">
        <f>IFERROR(SUM(W399:W400),"0")</f>
        <v>0</v>
      </c>
      <c r="X402" s="43"/>
      <c r="Y402" s="68"/>
      <c r="Z402" s="68"/>
    </row>
    <row r="403" spans="1:53" ht="14.25" hidden="1" customHeight="1" x14ac:dyDescent="0.25">
      <c r="A403" s="342" t="s">
        <v>76</v>
      </c>
      <c r="B403" s="342"/>
      <c r="C403" s="342"/>
      <c r="D403" s="342"/>
      <c r="E403" s="342"/>
      <c r="F403" s="342"/>
      <c r="G403" s="342"/>
      <c r="H403" s="342"/>
      <c r="I403" s="342"/>
      <c r="J403" s="342"/>
      <c r="K403" s="342"/>
      <c r="L403" s="342"/>
      <c r="M403" s="342"/>
      <c r="N403" s="342"/>
      <c r="O403" s="342"/>
      <c r="P403" s="342"/>
      <c r="Q403" s="342"/>
      <c r="R403" s="342"/>
      <c r="S403" s="342"/>
      <c r="T403" s="342"/>
      <c r="U403" s="342"/>
      <c r="V403" s="342"/>
      <c r="W403" s="342"/>
      <c r="X403" s="342"/>
      <c r="Y403" s="67"/>
      <c r="Z403" s="67"/>
    </row>
    <row r="404" spans="1:53" ht="27" hidden="1" customHeight="1" x14ac:dyDescent="0.25">
      <c r="A404" s="64" t="s">
        <v>584</v>
      </c>
      <c r="B404" s="64" t="s">
        <v>585</v>
      </c>
      <c r="C404" s="37">
        <v>4301031212</v>
      </c>
      <c r="D404" s="337">
        <v>4607091389739</v>
      </c>
      <c r="E404" s="337"/>
      <c r="F404" s="63">
        <v>0.7</v>
      </c>
      <c r="G404" s="38">
        <v>6</v>
      </c>
      <c r="H404" s="63">
        <v>4.2</v>
      </c>
      <c r="I404" s="63">
        <v>4.43</v>
      </c>
      <c r="J404" s="38">
        <v>156</v>
      </c>
      <c r="K404" s="38" t="s">
        <v>80</v>
      </c>
      <c r="L404" s="39" t="s">
        <v>113</v>
      </c>
      <c r="M404" s="38">
        <v>45</v>
      </c>
      <c r="N404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4" s="339"/>
      <c r="P404" s="339"/>
      <c r="Q404" s="339"/>
      <c r="R404" s="340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ref="W404:W410" si="18">IFERROR(IF(V404="",0,CEILING((V404/$H404),1)*$H404),"")</f>
        <v>0</v>
      </c>
      <c r="X404" s="42" t="str">
        <f>IFERROR(IF(W404=0,"",ROUNDUP(W404/H404,0)*0.00753),"")</f>
        <v/>
      </c>
      <c r="Y404" s="69" t="s">
        <v>48</v>
      </c>
      <c r="Z404" s="70" t="s">
        <v>48</v>
      </c>
      <c r="AD404" s="71"/>
      <c r="BA404" s="289" t="s">
        <v>66</v>
      </c>
    </row>
    <row r="405" spans="1:53" ht="27" hidden="1" customHeight="1" x14ac:dyDescent="0.25">
      <c r="A405" s="64" t="s">
        <v>586</v>
      </c>
      <c r="B405" s="64" t="s">
        <v>587</v>
      </c>
      <c r="C405" s="37">
        <v>4301031247</v>
      </c>
      <c r="D405" s="337">
        <v>4680115883048</v>
      </c>
      <c r="E405" s="337"/>
      <c r="F405" s="63">
        <v>1</v>
      </c>
      <c r="G405" s="38">
        <v>4</v>
      </c>
      <c r="H405" s="63">
        <v>4</v>
      </c>
      <c r="I405" s="63">
        <v>4.21</v>
      </c>
      <c r="J405" s="38">
        <v>120</v>
      </c>
      <c r="K405" s="38" t="s">
        <v>80</v>
      </c>
      <c r="L405" s="39" t="s">
        <v>79</v>
      </c>
      <c r="M405" s="38">
        <v>40</v>
      </c>
      <c r="N405" s="37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5" s="339"/>
      <c r="P405" s="339"/>
      <c r="Q405" s="339"/>
      <c r="R405" s="340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90" t="s">
        <v>66</v>
      </c>
    </row>
    <row r="406" spans="1:53" ht="27" hidden="1" customHeight="1" x14ac:dyDescent="0.25">
      <c r="A406" s="64" t="s">
        <v>588</v>
      </c>
      <c r="B406" s="64" t="s">
        <v>589</v>
      </c>
      <c r="C406" s="37">
        <v>4301031176</v>
      </c>
      <c r="D406" s="337">
        <v>4607091389425</v>
      </c>
      <c r="E406" s="337"/>
      <c r="F406" s="63">
        <v>0.35</v>
      </c>
      <c r="G406" s="38">
        <v>6</v>
      </c>
      <c r="H406" s="63">
        <v>2.1</v>
      </c>
      <c r="I406" s="63">
        <v>2.23</v>
      </c>
      <c r="J406" s="38">
        <v>234</v>
      </c>
      <c r="K406" s="38" t="s">
        <v>182</v>
      </c>
      <c r="L406" s="39" t="s">
        <v>79</v>
      </c>
      <c r="M406" s="38">
        <v>45</v>
      </c>
      <c r="N406" s="3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6" s="339"/>
      <c r="P406" s="339"/>
      <c r="Q406" s="339"/>
      <c r="R406" s="340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IFERROR(IF(W406=0,"",ROUNDUP(W406/H406,0)*0.00502),"")</f>
        <v/>
      </c>
      <c r="Y406" s="69" t="s">
        <v>48</v>
      </c>
      <c r="Z406" s="70" t="s">
        <v>48</v>
      </c>
      <c r="AD406" s="71"/>
      <c r="BA406" s="291" t="s">
        <v>66</v>
      </c>
    </row>
    <row r="407" spans="1:53" ht="27" hidden="1" customHeight="1" x14ac:dyDescent="0.25">
      <c r="A407" s="64" t="s">
        <v>590</v>
      </c>
      <c r="B407" s="64" t="s">
        <v>591</v>
      </c>
      <c r="C407" s="37">
        <v>4301031215</v>
      </c>
      <c r="D407" s="337">
        <v>4680115882911</v>
      </c>
      <c r="E407" s="337"/>
      <c r="F407" s="63">
        <v>0.4</v>
      </c>
      <c r="G407" s="38">
        <v>6</v>
      </c>
      <c r="H407" s="63">
        <v>2.4</v>
      </c>
      <c r="I407" s="63">
        <v>2.5299999999999998</v>
      </c>
      <c r="J407" s="38">
        <v>234</v>
      </c>
      <c r="K407" s="38" t="s">
        <v>182</v>
      </c>
      <c r="L407" s="39" t="s">
        <v>79</v>
      </c>
      <c r="M407" s="38">
        <v>40</v>
      </c>
      <c r="N407" s="377" t="s">
        <v>592</v>
      </c>
      <c r="O407" s="339"/>
      <c r="P407" s="339"/>
      <c r="Q407" s="339"/>
      <c r="R407" s="340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2" t="s">
        <v>66</v>
      </c>
    </row>
    <row r="408" spans="1:53" ht="27" hidden="1" customHeight="1" x14ac:dyDescent="0.25">
      <c r="A408" s="64" t="s">
        <v>593</v>
      </c>
      <c r="B408" s="64" t="s">
        <v>594</v>
      </c>
      <c r="C408" s="37">
        <v>4301031167</v>
      </c>
      <c r="D408" s="337">
        <v>4680115880771</v>
      </c>
      <c r="E408" s="337"/>
      <c r="F408" s="63">
        <v>0.28000000000000003</v>
      </c>
      <c r="G408" s="38">
        <v>6</v>
      </c>
      <c r="H408" s="63">
        <v>1.68</v>
      </c>
      <c r="I408" s="63">
        <v>1.81</v>
      </c>
      <c r="J408" s="38">
        <v>234</v>
      </c>
      <c r="K408" s="38" t="s">
        <v>182</v>
      </c>
      <c r="L408" s="39" t="s">
        <v>79</v>
      </c>
      <c r="M408" s="38">
        <v>45</v>
      </c>
      <c r="N408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8" s="339"/>
      <c r="P408" s="339"/>
      <c r="Q408" s="339"/>
      <c r="R408" s="340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IFERROR(IF(W408=0,"",ROUNDUP(W408/H408,0)*0.00502),"")</f>
        <v/>
      </c>
      <c r="Y408" s="69" t="s">
        <v>48</v>
      </c>
      <c r="Z408" s="70" t="s">
        <v>48</v>
      </c>
      <c r="AD408" s="71"/>
      <c r="BA408" s="293" t="s">
        <v>66</v>
      </c>
    </row>
    <row r="409" spans="1:53" ht="27" hidden="1" customHeight="1" x14ac:dyDescent="0.25">
      <c r="A409" s="64" t="s">
        <v>595</v>
      </c>
      <c r="B409" s="64" t="s">
        <v>596</v>
      </c>
      <c r="C409" s="37">
        <v>4301031173</v>
      </c>
      <c r="D409" s="337">
        <v>4607091389500</v>
      </c>
      <c r="E409" s="337"/>
      <c r="F409" s="63">
        <v>0.35</v>
      </c>
      <c r="G409" s="38">
        <v>6</v>
      </c>
      <c r="H409" s="63">
        <v>2.1</v>
      </c>
      <c r="I409" s="63">
        <v>2.23</v>
      </c>
      <c r="J409" s="38">
        <v>234</v>
      </c>
      <c r="K409" s="38" t="s">
        <v>182</v>
      </c>
      <c r="L409" s="39" t="s">
        <v>79</v>
      </c>
      <c r="M409" s="38">
        <v>45</v>
      </c>
      <c r="N409" s="3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9" s="339"/>
      <c r="P409" s="339"/>
      <c r="Q409" s="339"/>
      <c r="R409" s="340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IFERROR(IF(W409=0,"",ROUNDUP(W409/H409,0)*0.00502),"")</f>
        <v/>
      </c>
      <c r="Y409" s="69" t="s">
        <v>48</v>
      </c>
      <c r="Z409" s="70" t="s">
        <v>48</v>
      </c>
      <c r="AD409" s="71"/>
      <c r="BA409" s="294" t="s">
        <v>66</v>
      </c>
    </row>
    <row r="410" spans="1:53" ht="27" hidden="1" customHeight="1" x14ac:dyDescent="0.25">
      <c r="A410" s="64" t="s">
        <v>597</v>
      </c>
      <c r="B410" s="64" t="s">
        <v>598</v>
      </c>
      <c r="C410" s="37">
        <v>4301031103</v>
      </c>
      <c r="D410" s="337">
        <v>4680115881983</v>
      </c>
      <c r="E410" s="337"/>
      <c r="F410" s="63">
        <v>0.28000000000000003</v>
      </c>
      <c r="G410" s="38">
        <v>4</v>
      </c>
      <c r="H410" s="63">
        <v>1.1200000000000001</v>
      </c>
      <c r="I410" s="63">
        <v>1.252</v>
      </c>
      <c r="J410" s="38">
        <v>234</v>
      </c>
      <c r="K410" s="38" t="s">
        <v>182</v>
      </c>
      <c r="L410" s="39" t="s">
        <v>79</v>
      </c>
      <c r="M410" s="38">
        <v>40</v>
      </c>
      <c r="N410" s="3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0" s="339"/>
      <c r="P410" s="339"/>
      <c r="Q410" s="339"/>
      <c r="R410" s="340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IFERROR(IF(W410=0,"",ROUNDUP(W410/H410,0)*0.00502),"")</f>
        <v/>
      </c>
      <c r="Y410" s="69" t="s">
        <v>48</v>
      </c>
      <c r="Z410" s="70" t="s">
        <v>48</v>
      </c>
      <c r="AD410" s="71"/>
      <c r="BA410" s="295" t="s">
        <v>66</v>
      </c>
    </row>
    <row r="411" spans="1:53" hidden="1" x14ac:dyDescent="0.2">
      <c r="A411" s="331"/>
      <c r="B411" s="331"/>
      <c r="C411" s="331"/>
      <c r="D411" s="331"/>
      <c r="E411" s="331"/>
      <c r="F411" s="331"/>
      <c r="G411" s="331"/>
      <c r="H411" s="331"/>
      <c r="I411" s="331"/>
      <c r="J411" s="331"/>
      <c r="K411" s="331"/>
      <c r="L411" s="331"/>
      <c r="M411" s="332"/>
      <c r="N411" s="328" t="s">
        <v>43</v>
      </c>
      <c r="O411" s="329"/>
      <c r="P411" s="329"/>
      <c r="Q411" s="329"/>
      <c r="R411" s="329"/>
      <c r="S411" s="329"/>
      <c r="T411" s="330"/>
      <c r="U411" s="43" t="s">
        <v>42</v>
      </c>
      <c r="V411" s="44">
        <f>IFERROR(V404/H404,"0")+IFERROR(V405/H405,"0")+IFERROR(V406/H406,"0")+IFERROR(V407/H407,"0")+IFERROR(V408/H408,"0")+IFERROR(V409/H409,"0")+IFERROR(V410/H410,"0")</f>
        <v>0</v>
      </c>
      <c r="W411" s="44">
        <f>IFERROR(W404/H404,"0")+IFERROR(W405/H405,"0")+IFERROR(W406/H406,"0")+IFERROR(W407/H407,"0")+IFERROR(W408/H408,"0")+IFERROR(W409/H409,"0")+IFERROR(W410/H410,"0")</f>
        <v>0</v>
      </c>
      <c r="X411" s="44">
        <f>IFERROR(IF(X404="",0,X404),"0")+IFERROR(IF(X405="",0,X405),"0")+IFERROR(IF(X406="",0,X406),"0")+IFERROR(IF(X407="",0,X407),"0")+IFERROR(IF(X408="",0,X408),"0")+IFERROR(IF(X409="",0,X409),"0")+IFERROR(IF(X410="",0,X410),"0")</f>
        <v>0</v>
      </c>
      <c r="Y411" s="68"/>
      <c r="Z411" s="68"/>
    </row>
    <row r="412" spans="1:53" hidden="1" x14ac:dyDescent="0.2">
      <c r="A412" s="331"/>
      <c r="B412" s="331"/>
      <c r="C412" s="331"/>
      <c r="D412" s="331"/>
      <c r="E412" s="331"/>
      <c r="F412" s="331"/>
      <c r="G412" s="331"/>
      <c r="H412" s="331"/>
      <c r="I412" s="331"/>
      <c r="J412" s="331"/>
      <c r="K412" s="331"/>
      <c r="L412" s="331"/>
      <c r="M412" s="332"/>
      <c r="N412" s="328" t="s">
        <v>43</v>
      </c>
      <c r="O412" s="329"/>
      <c r="P412" s="329"/>
      <c r="Q412" s="329"/>
      <c r="R412" s="329"/>
      <c r="S412" s="329"/>
      <c r="T412" s="330"/>
      <c r="U412" s="43" t="s">
        <v>0</v>
      </c>
      <c r="V412" s="44">
        <f>IFERROR(SUM(V404:V410),"0")</f>
        <v>0</v>
      </c>
      <c r="W412" s="44">
        <f>IFERROR(SUM(W404:W410),"0")</f>
        <v>0</v>
      </c>
      <c r="X412" s="43"/>
      <c r="Y412" s="68"/>
      <c r="Z412" s="68"/>
    </row>
    <row r="413" spans="1:53" ht="27.75" hidden="1" customHeight="1" x14ac:dyDescent="0.2">
      <c r="A413" s="353" t="s">
        <v>599</v>
      </c>
      <c r="B413" s="353"/>
      <c r="C413" s="353"/>
      <c r="D413" s="353"/>
      <c r="E413" s="353"/>
      <c r="F413" s="353"/>
      <c r="G413" s="353"/>
      <c r="H413" s="353"/>
      <c r="I413" s="353"/>
      <c r="J413" s="353"/>
      <c r="K413" s="353"/>
      <c r="L413" s="353"/>
      <c r="M413" s="353"/>
      <c r="N413" s="353"/>
      <c r="O413" s="353"/>
      <c r="P413" s="353"/>
      <c r="Q413" s="353"/>
      <c r="R413" s="353"/>
      <c r="S413" s="353"/>
      <c r="T413" s="353"/>
      <c r="U413" s="353"/>
      <c r="V413" s="353"/>
      <c r="W413" s="353"/>
      <c r="X413" s="353"/>
      <c r="Y413" s="55"/>
      <c r="Z413" s="55"/>
    </row>
    <row r="414" spans="1:53" ht="16.5" hidden="1" customHeight="1" x14ac:dyDescent="0.25">
      <c r="A414" s="341" t="s">
        <v>599</v>
      </c>
      <c r="B414" s="341"/>
      <c r="C414" s="341"/>
      <c r="D414" s="341"/>
      <c r="E414" s="341"/>
      <c r="F414" s="341"/>
      <c r="G414" s="341"/>
      <c r="H414" s="341"/>
      <c r="I414" s="341"/>
      <c r="J414" s="341"/>
      <c r="K414" s="341"/>
      <c r="L414" s="341"/>
      <c r="M414" s="341"/>
      <c r="N414" s="341"/>
      <c r="O414" s="341"/>
      <c r="P414" s="341"/>
      <c r="Q414" s="341"/>
      <c r="R414" s="341"/>
      <c r="S414" s="341"/>
      <c r="T414" s="341"/>
      <c r="U414" s="341"/>
      <c r="V414" s="341"/>
      <c r="W414" s="341"/>
      <c r="X414" s="341"/>
      <c r="Y414" s="66"/>
      <c r="Z414" s="66"/>
    </row>
    <row r="415" spans="1:53" ht="14.25" hidden="1" customHeight="1" x14ac:dyDescent="0.25">
      <c r="A415" s="342" t="s">
        <v>118</v>
      </c>
      <c r="B415" s="342"/>
      <c r="C415" s="342"/>
      <c r="D415" s="342"/>
      <c r="E415" s="342"/>
      <c r="F415" s="342"/>
      <c r="G415" s="342"/>
      <c r="H415" s="342"/>
      <c r="I415" s="342"/>
      <c r="J415" s="342"/>
      <c r="K415" s="342"/>
      <c r="L415" s="342"/>
      <c r="M415" s="342"/>
      <c r="N415" s="342"/>
      <c r="O415" s="342"/>
      <c r="P415" s="342"/>
      <c r="Q415" s="342"/>
      <c r="R415" s="342"/>
      <c r="S415" s="342"/>
      <c r="T415" s="342"/>
      <c r="U415" s="342"/>
      <c r="V415" s="342"/>
      <c r="W415" s="342"/>
      <c r="X415" s="342"/>
      <c r="Y415" s="67"/>
      <c r="Z415" s="67"/>
    </row>
    <row r="416" spans="1:53" ht="27" hidden="1" customHeight="1" x14ac:dyDescent="0.25">
      <c r="A416" s="64" t="s">
        <v>600</v>
      </c>
      <c r="B416" s="64" t="s">
        <v>601</v>
      </c>
      <c r="C416" s="37">
        <v>4301011371</v>
      </c>
      <c r="D416" s="337">
        <v>4607091389067</v>
      </c>
      <c r="E416" s="337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114</v>
      </c>
      <c r="L416" s="39" t="s">
        <v>135</v>
      </c>
      <c r="M416" s="38">
        <v>55</v>
      </c>
      <c r="N416" s="36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6" s="339"/>
      <c r="P416" s="339"/>
      <c r="Q416" s="339"/>
      <c r="R416" s="340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4" si="19"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hidden="1" customHeight="1" x14ac:dyDescent="0.25">
      <c r="A417" s="64" t="s">
        <v>602</v>
      </c>
      <c r="B417" s="64" t="s">
        <v>603</v>
      </c>
      <c r="C417" s="37">
        <v>4301011363</v>
      </c>
      <c r="D417" s="337">
        <v>4607091383522</v>
      </c>
      <c r="E417" s="337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114</v>
      </c>
      <c r="L417" s="39" t="s">
        <v>113</v>
      </c>
      <c r="M417" s="38">
        <v>55</v>
      </c>
      <c r="N417" s="36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7" s="339"/>
      <c r="P417" s="339"/>
      <c r="Q417" s="339"/>
      <c r="R417" s="340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hidden="1" customHeight="1" x14ac:dyDescent="0.25">
      <c r="A418" s="64" t="s">
        <v>604</v>
      </c>
      <c r="B418" s="64" t="s">
        <v>605</v>
      </c>
      <c r="C418" s="37">
        <v>4301011431</v>
      </c>
      <c r="D418" s="337">
        <v>4607091384437</v>
      </c>
      <c r="E418" s="337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114</v>
      </c>
      <c r="L418" s="39" t="s">
        <v>113</v>
      </c>
      <c r="M418" s="38">
        <v>50</v>
      </c>
      <c r="N418" s="37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8" s="339"/>
      <c r="P418" s="339"/>
      <c r="Q418" s="339"/>
      <c r="R418" s="340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hidden="1" customHeight="1" x14ac:dyDescent="0.25">
      <c r="A419" s="64" t="s">
        <v>606</v>
      </c>
      <c r="B419" s="64" t="s">
        <v>607</v>
      </c>
      <c r="C419" s="37">
        <v>4301011365</v>
      </c>
      <c r="D419" s="337">
        <v>4607091389104</v>
      </c>
      <c r="E419" s="337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114</v>
      </c>
      <c r="L419" s="39" t="s">
        <v>113</v>
      </c>
      <c r="M419" s="38">
        <v>55</v>
      </c>
      <c r="N419" s="36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9" s="339"/>
      <c r="P419" s="339"/>
      <c r="Q419" s="339"/>
      <c r="R419" s="340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hidden="1" customHeight="1" x14ac:dyDescent="0.25">
      <c r="A420" s="64" t="s">
        <v>608</v>
      </c>
      <c r="B420" s="64" t="s">
        <v>609</v>
      </c>
      <c r="C420" s="37">
        <v>4301011367</v>
      </c>
      <c r="D420" s="337">
        <v>4680115880603</v>
      </c>
      <c r="E420" s="337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113</v>
      </c>
      <c r="M420" s="38">
        <v>55</v>
      </c>
      <c r="N420" s="36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0" s="339"/>
      <c r="P420" s="339"/>
      <c r="Q420" s="339"/>
      <c r="R420" s="340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hidden="1" customHeight="1" x14ac:dyDescent="0.25">
      <c r="A421" s="64" t="s">
        <v>610</v>
      </c>
      <c r="B421" s="64" t="s">
        <v>611</v>
      </c>
      <c r="C421" s="37">
        <v>4301011168</v>
      </c>
      <c r="D421" s="337">
        <v>4607091389999</v>
      </c>
      <c r="E421" s="337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80</v>
      </c>
      <c r="L421" s="39" t="s">
        <v>113</v>
      </c>
      <c r="M421" s="38">
        <v>55</v>
      </c>
      <c r="N421" s="36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1" s="339"/>
      <c r="P421" s="339"/>
      <c r="Q421" s="339"/>
      <c r="R421" s="340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ht="27" hidden="1" customHeight="1" x14ac:dyDescent="0.25">
      <c r="A422" s="64" t="s">
        <v>612</v>
      </c>
      <c r="B422" s="64" t="s">
        <v>613</v>
      </c>
      <c r="C422" s="37">
        <v>4301011372</v>
      </c>
      <c r="D422" s="337">
        <v>4680115882782</v>
      </c>
      <c r="E422" s="337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113</v>
      </c>
      <c r="M422" s="38">
        <v>50</v>
      </c>
      <c r="N422" s="3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2" s="339"/>
      <c r="P422" s="339"/>
      <c r="Q422" s="339"/>
      <c r="R422" s="340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2" t="s">
        <v>66</v>
      </c>
    </row>
    <row r="423" spans="1:53" ht="27" hidden="1" customHeight="1" x14ac:dyDescent="0.25">
      <c r="A423" s="64" t="s">
        <v>614</v>
      </c>
      <c r="B423" s="64" t="s">
        <v>615</v>
      </c>
      <c r="C423" s="37">
        <v>4301011190</v>
      </c>
      <c r="D423" s="337">
        <v>4607091389098</v>
      </c>
      <c r="E423" s="337"/>
      <c r="F423" s="63">
        <v>0.4</v>
      </c>
      <c r="G423" s="38">
        <v>6</v>
      </c>
      <c r="H423" s="63">
        <v>2.4</v>
      </c>
      <c r="I423" s="63">
        <v>2.6</v>
      </c>
      <c r="J423" s="38">
        <v>156</v>
      </c>
      <c r="K423" s="38" t="s">
        <v>80</v>
      </c>
      <c r="L423" s="39" t="s">
        <v>135</v>
      </c>
      <c r="M423" s="38">
        <v>50</v>
      </c>
      <c r="N423" s="3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3" s="339"/>
      <c r="P423" s="339"/>
      <c r="Q423" s="339"/>
      <c r="R423" s="340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IFERROR(IF(W423=0,"",ROUNDUP(W423/H423,0)*0.00753),"")</f>
        <v/>
      </c>
      <c r="Y423" s="69" t="s">
        <v>48</v>
      </c>
      <c r="Z423" s="70" t="s">
        <v>48</v>
      </c>
      <c r="AD423" s="71"/>
      <c r="BA423" s="303" t="s">
        <v>66</v>
      </c>
    </row>
    <row r="424" spans="1:53" ht="27" hidden="1" customHeight="1" x14ac:dyDescent="0.25">
      <c r="A424" s="64" t="s">
        <v>616</v>
      </c>
      <c r="B424" s="64" t="s">
        <v>617</v>
      </c>
      <c r="C424" s="37">
        <v>4301011366</v>
      </c>
      <c r="D424" s="337">
        <v>4607091389982</v>
      </c>
      <c r="E424" s="337"/>
      <c r="F424" s="63">
        <v>0.6</v>
      </c>
      <c r="G424" s="38">
        <v>6</v>
      </c>
      <c r="H424" s="63">
        <v>3.6</v>
      </c>
      <c r="I424" s="63">
        <v>3.84</v>
      </c>
      <c r="J424" s="38">
        <v>120</v>
      </c>
      <c r="K424" s="38" t="s">
        <v>80</v>
      </c>
      <c r="L424" s="39" t="s">
        <v>113</v>
      </c>
      <c r="M424" s="38">
        <v>55</v>
      </c>
      <c r="N424" s="36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4" s="339"/>
      <c r="P424" s="339"/>
      <c r="Q424" s="339"/>
      <c r="R424" s="340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IFERROR(IF(W424=0,"",ROUNDUP(W424/H424,0)*0.00937),"")</f>
        <v/>
      </c>
      <c r="Y424" s="69" t="s">
        <v>48</v>
      </c>
      <c r="Z424" s="70" t="s">
        <v>48</v>
      </c>
      <c r="AD424" s="71"/>
      <c r="BA424" s="304" t="s">
        <v>66</v>
      </c>
    </row>
    <row r="425" spans="1:53" hidden="1" x14ac:dyDescent="0.2">
      <c r="A425" s="331"/>
      <c r="B425" s="331"/>
      <c r="C425" s="331"/>
      <c r="D425" s="331"/>
      <c r="E425" s="331"/>
      <c r="F425" s="331"/>
      <c r="G425" s="331"/>
      <c r="H425" s="331"/>
      <c r="I425" s="331"/>
      <c r="J425" s="331"/>
      <c r="K425" s="331"/>
      <c r="L425" s="331"/>
      <c r="M425" s="332"/>
      <c r="N425" s="328" t="s">
        <v>43</v>
      </c>
      <c r="O425" s="329"/>
      <c r="P425" s="329"/>
      <c r="Q425" s="329"/>
      <c r="R425" s="329"/>
      <c r="S425" s="329"/>
      <c r="T425" s="330"/>
      <c r="U425" s="43" t="s">
        <v>42</v>
      </c>
      <c r="V425" s="44">
        <f>IFERROR(V416/H416,"0")+IFERROR(V417/H417,"0")+IFERROR(V418/H418,"0")+IFERROR(V419/H419,"0")+IFERROR(V420/H420,"0")+IFERROR(V421/H421,"0")+IFERROR(V422/H422,"0")+IFERROR(V423/H423,"0")+IFERROR(V424/H424,"0")</f>
        <v>0</v>
      </c>
      <c r="W425" s="44">
        <f>IFERROR(W416/H416,"0")+IFERROR(W417/H417,"0")+IFERROR(W418/H418,"0")+IFERROR(W419/H419,"0")+IFERROR(W420/H420,"0")+IFERROR(W421/H421,"0")+IFERROR(W422/H422,"0")+IFERROR(W423/H423,"0")+IFERROR(W424/H424,"0")</f>
        <v>0</v>
      </c>
      <c r="X425" s="44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>0</v>
      </c>
      <c r="Y425" s="68"/>
      <c r="Z425" s="68"/>
    </row>
    <row r="426" spans="1:53" hidden="1" x14ac:dyDescent="0.2">
      <c r="A426" s="331"/>
      <c r="B426" s="331"/>
      <c r="C426" s="331"/>
      <c r="D426" s="331"/>
      <c r="E426" s="331"/>
      <c r="F426" s="331"/>
      <c r="G426" s="331"/>
      <c r="H426" s="331"/>
      <c r="I426" s="331"/>
      <c r="J426" s="331"/>
      <c r="K426" s="331"/>
      <c r="L426" s="331"/>
      <c r="M426" s="332"/>
      <c r="N426" s="328" t="s">
        <v>43</v>
      </c>
      <c r="O426" s="329"/>
      <c r="P426" s="329"/>
      <c r="Q426" s="329"/>
      <c r="R426" s="329"/>
      <c r="S426" s="329"/>
      <c r="T426" s="330"/>
      <c r="U426" s="43" t="s">
        <v>0</v>
      </c>
      <c r="V426" s="44">
        <f>IFERROR(SUM(V416:V424),"0")</f>
        <v>0</v>
      </c>
      <c r="W426" s="44">
        <f>IFERROR(SUM(W416:W424),"0")</f>
        <v>0</v>
      </c>
      <c r="X426" s="43"/>
      <c r="Y426" s="68"/>
      <c r="Z426" s="68"/>
    </row>
    <row r="427" spans="1:53" ht="14.25" hidden="1" customHeight="1" x14ac:dyDescent="0.25">
      <c r="A427" s="342" t="s">
        <v>110</v>
      </c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2"/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67"/>
      <c r="Z427" s="67"/>
    </row>
    <row r="428" spans="1:53" ht="16.5" hidden="1" customHeight="1" x14ac:dyDescent="0.25">
      <c r="A428" s="64" t="s">
        <v>618</v>
      </c>
      <c r="B428" s="64" t="s">
        <v>619</v>
      </c>
      <c r="C428" s="37">
        <v>4301020222</v>
      </c>
      <c r="D428" s="337">
        <v>4607091388930</v>
      </c>
      <c r="E428" s="337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8" t="s">
        <v>114</v>
      </c>
      <c r="L428" s="39" t="s">
        <v>113</v>
      </c>
      <c r="M428" s="38">
        <v>55</v>
      </c>
      <c r="N428" s="3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8" s="339"/>
      <c r="P428" s="339"/>
      <c r="Q428" s="339"/>
      <c r="R428" s="340"/>
      <c r="S428" s="40" t="s">
        <v>48</v>
      </c>
      <c r="T428" s="40" t="s">
        <v>48</v>
      </c>
      <c r="U428" s="41" t="s">
        <v>0</v>
      </c>
      <c r="V428" s="59">
        <v>0</v>
      </c>
      <c r="W428" s="56">
        <f>IFERROR(IF(V428="",0,CEILING((V428/$H428),1)*$H428),"")</f>
        <v>0</v>
      </c>
      <c r="X428" s="42" t="str">
        <f>IFERROR(IF(W428=0,"",ROUNDUP(W428/H428,0)*0.01196),"")</f>
        <v/>
      </c>
      <c r="Y428" s="69" t="s">
        <v>48</v>
      </c>
      <c r="Z428" s="70" t="s">
        <v>48</v>
      </c>
      <c r="AD428" s="71"/>
      <c r="BA428" s="305" t="s">
        <v>66</v>
      </c>
    </row>
    <row r="429" spans="1:53" ht="16.5" hidden="1" customHeight="1" x14ac:dyDescent="0.25">
      <c r="A429" s="64" t="s">
        <v>620</v>
      </c>
      <c r="B429" s="64" t="s">
        <v>621</v>
      </c>
      <c r="C429" s="37">
        <v>4301020206</v>
      </c>
      <c r="D429" s="337">
        <v>4680115880054</v>
      </c>
      <c r="E429" s="337"/>
      <c r="F429" s="63">
        <v>0.6</v>
      </c>
      <c r="G429" s="38">
        <v>6</v>
      </c>
      <c r="H429" s="63">
        <v>3.6</v>
      </c>
      <c r="I429" s="63">
        <v>3.84</v>
      </c>
      <c r="J429" s="38">
        <v>120</v>
      </c>
      <c r="K429" s="38" t="s">
        <v>80</v>
      </c>
      <c r="L429" s="39" t="s">
        <v>113</v>
      </c>
      <c r="M429" s="38">
        <v>55</v>
      </c>
      <c r="N429" s="36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9" s="339"/>
      <c r="P429" s="339"/>
      <c r="Q429" s="339"/>
      <c r="R429" s="340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IFERROR(IF(W429=0,"",ROUNDUP(W429/H429,0)*0.00937),"")</f>
        <v/>
      </c>
      <c r="Y429" s="69" t="s">
        <v>48</v>
      </c>
      <c r="Z429" s="70" t="s">
        <v>48</v>
      </c>
      <c r="AD429" s="71"/>
      <c r="BA429" s="306" t="s">
        <v>66</v>
      </c>
    </row>
    <row r="430" spans="1:53" hidden="1" x14ac:dyDescent="0.2">
      <c r="A430" s="331"/>
      <c r="B430" s="331"/>
      <c r="C430" s="331"/>
      <c r="D430" s="331"/>
      <c r="E430" s="331"/>
      <c r="F430" s="331"/>
      <c r="G430" s="331"/>
      <c r="H430" s="331"/>
      <c r="I430" s="331"/>
      <c r="J430" s="331"/>
      <c r="K430" s="331"/>
      <c r="L430" s="331"/>
      <c r="M430" s="332"/>
      <c r="N430" s="328" t="s">
        <v>43</v>
      </c>
      <c r="O430" s="329"/>
      <c r="P430" s="329"/>
      <c r="Q430" s="329"/>
      <c r="R430" s="329"/>
      <c r="S430" s="329"/>
      <c r="T430" s="330"/>
      <c r="U430" s="43" t="s">
        <v>42</v>
      </c>
      <c r="V430" s="44">
        <f>IFERROR(V428/H428,"0")+IFERROR(V429/H429,"0")</f>
        <v>0</v>
      </c>
      <c r="W430" s="44">
        <f>IFERROR(W428/H428,"0")+IFERROR(W429/H429,"0")</f>
        <v>0</v>
      </c>
      <c r="X430" s="44">
        <f>IFERROR(IF(X428="",0,X428),"0")+IFERROR(IF(X429="",0,X429),"0")</f>
        <v>0</v>
      </c>
      <c r="Y430" s="68"/>
      <c r="Z430" s="68"/>
    </row>
    <row r="431" spans="1:53" hidden="1" x14ac:dyDescent="0.2">
      <c r="A431" s="331"/>
      <c r="B431" s="331"/>
      <c r="C431" s="331"/>
      <c r="D431" s="331"/>
      <c r="E431" s="331"/>
      <c r="F431" s="331"/>
      <c r="G431" s="331"/>
      <c r="H431" s="331"/>
      <c r="I431" s="331"/>
      <c r="J431" s="331"/>
      <c r="K431" s="331"/>
      <c r="L431" s="331"/>
      <c r="M431" s="332"/>
      <c r="N431" s="328" t="s">
        <v>43</v>
      </c>
      <c r="O431" s="329"/>
      <c r="P431" s="329"/>
      <c r="Q431" s="329"/>
      <c r="R431" s="329"/>
      <c r="S431" s="329"/>
      <c r="T431" s="330"/>
      <c r="U431" s="43" t="s">
        <v>0</v>
      </c>
      <c r="V431" s="44">
        <f>IFERROR(SUM(V428:V429),"0")</f>
        <v>0</v>
      </c>
      <c r="W431" s="44">
        <f>IFERROR(SUM(W428:W429),"0")</f>
        <v>0</v>
      </c>
      <c r="X431" s="43"/>
      <c r="Y431" s="68"/>
      <c r="Z431" s="68"/>
    </row>
    <row r="432" spans="1:53" ht="14.25" hidden="1" customHeight="1" x14ac:dyDescent="0.25">
      <c r="A432" s="342" t="s">
        <v>76</v>
      </c>
      <c r="B432" s="342"/>
      <c r="C432" s="342"/>
      <c r="D432" s="342"/>
      <c r="E432" s="342"/>
      <c r="F432" s="342"/>
      <c r="G432" s="342"/>
      <c r="H432" s="342"/>
      <c r="I432" s="342"/>
      <c r="J432" s="342"/>
      <c r="K432" s="342"/>
      <c r="L432" s="342"/>
      <c r="M432" s="342"/>
      <c r="N432" s="342"/>
      <c r="O432" s="342"/>
      <c r="P432" s="342"/>
      <c r="Q432" s="342"/>
      <c r="R432" s="342"/>
      <c r="S432" s="342"/>
      <c r="T432" s="342"/>
      <c r="U432" s="342"/>
      <c r="V432" s="342"/>
      <c r="W432" s="342"/>
      <c r="X432" s="342"/>
      <c r="Y432" s="67"/>
      <c r="Z432" s="67"/>
    </row>
    <row r="433" spans="1:53" ht="27" hidden="1" customHeight="1" x14ac:dyDescent="0.25">
      <c r="A433" s="64" t="s">
        <v>622</v>
      </c>
      <c r="B433" s="64" t="s">
        <v>623</v>
      </c>
      <c r="C433" s="37">
        <v>4301031252</v>
      </c>
      <c r="D433" s="337">
        <v>4680115883116</v>
      </c>
      <c r="E433" s="337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114</v>
      </c>
      <c r="L433" s="39" t="s">
        <v>113</v>
      </c>
      <c r="M433" s="38">
        <v>60</v>
      </c>
      <c r="N433" s="3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3" s="339"/>
      <c r="P433" s="339"/>
      <c r="Q433" s="339"/>
      <c r="R433" s="340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ref="W433:W438" si="20">IFERROR(IF(V433="",0,CEILING((V433/$H433),1)*$H433),"")</f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hidden="1" customHeight="1" x14ac:dyDescent="0.25">
      <c r="A434" s="64" t="s">
        <v>624</v>
      </c>
      <c r="B434" s="64" t="s">
        <v>625</v>
      </c>
      <c r="C434" s="37">
        <v>4301031248</v>
      </c>
      <c r="D434" s="337">
        <v>4680115883093</v>
      </c>
      <c r="E434" s="337"/>
      <c r="F434" s="63">
        <v>0.88</v>
      </c>
      <c r="G434" s="38">
        <v>6</v>
      </c>
      <c r="H434" s="63">
        <v>5.28</v>
      </c>
      <c r="I434" s="63">
        <v>5.64</v>
      </c>
      <c r="J434" s="38">
        <v>104</v>
      </c>
      <c r="K434" s="38" t="s">
        <v>114</v>
      </c>
      <c r="L434" s="39" t="s">
        <v>79</v>
      </c>
      <c r="M434" s="38">
        <v>60</v>
      </c>
      <c r="N434" s="3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4" s="339"/>
      <c r="P434" s="339"/>
      <c r="Q434" s="339"/>
      <c r="R434" s="340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IFERROR(IF(W434=0,"",ROUNDUP(W434/H434,0)*0.01196),"")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hidden="1" customHeight="1" x14ac:dyDescent="0.25">
      <c r="A435" s="64" t="s">
        <v>626</v>
      </c>
      <c r="B435" s="64" t="s">
        <v>627</v>
      </c>
      <c r="C435" s="37">
        <v>4301031250</v>
      </c>
      <c r="D435" s="337">
        <v>4680115883109</v>
      </c>
      <c r="E435" s="337"/>
      <c r="F435" s="63">
        <v>0.88</v>
      </c>
      <c r="G435" s="38">
        <v>6</v>
      </c>
      <c r="H435" s="63">
        <v>5.28</v>
      </c>
      <c r="I435" s="63">
        <v>5.64</v>
      </c>
      <c r="J435" s="38">
        <v>104</v>
      </c>
      <c r="K435" s="38" t="s">
        <v>114</v>
      </c>
      <c r="L435" s="39" t="s">
        <v>79</v>
      </c>
      <c r="M435" s="38">
        <v>60</v>
      </c>
      <c r="N435" s="3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5" s="339"/>
      <c r="P435" s="339"/>
      <c r="Q435" s="339"/>
      <c r="R435" s="340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IFERROR(IF(W435=0,"",ROUNDUP(W435/H435,0)*0.01196),"")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hidden="1" customHeight="1" x14ac:dyDescent="0.25">
      <c r="A436" s="64" t="s">
        <v>628</v>
      </c>
      <c r="B436" s="64" t="s">
        <v>629</v>
      </c>
      <c r="C436" s="37">
        <v>4301031249</v>
      </c>
      <c r="D436" s="337">
        <v>4680115882072</v>
      </c>
      <c r="E436" s="337"/>
      <c r="F436" s="63">
        <v>0.6</v>
      </c>
      <c r="G436" s="38">
        <v>6</v>
      </c>
      <c r="H436" s="63">
        <v>3.6</v>
      </c>
      <c r="I436" s="63">
        <v>3.84</v>
      </c>
      <c r="J436" s="38">
        <v>120</v>
      </c>
      <c r="K436" s="38" t="s">
        <v>80</v>
      </c>
      <c r="L436" s="39" t="s">
        <v>113</v>
      </c>
      <c r="M436" s="38">
        <v>60</v>
      </c>
      <c r="N436" s="354" t="s">
        <v>630</v>
      </c>
      <c r="O436" s="339"/>
      <c r="P436" s="339"/>
      <c r="Q436" s="339"/>
      <c r="R436" s="340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ht="27" hidden="1" customHeight="1" x14ac:dyDescent="0.25">
      <c r="A437" s="64" t="s">
        <v>631</v>
      </c>
      <c r="B437" s="64" t="s">
        <v>632</v>
      </c>
      <c r="C437" s="37">
        <v>4301031251</v>
      </c>
      <c r="D437" s="337">
        <v>4680115882102</v>
      </c>
      <c r="E437" s="337"/>
      <c r="F437" s="63">
        <v>0.6</v>
      </c>
      <c r="G437" s="38">
        <v>6</v>
      </c>
      <c r="H437" s="63">
        <v>3.6</v>
      </c>
      <c r="I437" s="63">
        <v>3.81</v>
      </c>
      <c r="J437" s="38">
        <v>120</v>
      </c>
      <c r="K437" s="38" t="s">
        <v>80</v>
      </c>
      <c r="L437" s="39" t="s">
        <v>79</v>
      </c>
      <c r="M437" s="38">
        <v>60</v>
      </c>
      <c r="N437" s="355" t="s">
        <v>633</v>
      </c>
      <c r="O437" s="339"/>
      <c r="P437" s="339"/>
      <c r="Q437" s="339"/>
      <c r="R437" s="340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20"/>
        <v>0</v>
      </c>
      <c r="X437" s="42" t="str">
        <f>IFERROR(IF(W437=0,"",ROUNDUP(W437/H437,0)*0.00937),"")</f>
        <v/>
      </c>
      <c r="Y437" s="69" t="s">
        <v>48</v>
      </c>
      <c r="Z437" s="70" t="s">
        <v>48</v>
      </c>
      <c r="AD437" s="71"/>
      <c r="BA437" s="311" t="s">
        <v>66</v>
      </c>
    </row>
    <row r="438" spans="1:53" ht="27" hidden="1" customHeight="1" x14ac:dyDescent="0.25">
      <c r="A438" s="64" t="s">
        <v>634</v>
      </c>
      <c r="B438" s="64" t="s">
        <v>635</v>
      </c>
      <c r="C438" s="37">
        <v>4301031253</v>
      </c>
      <c r="D438" s="337">
        <v>4680115882096</v>
      </c>
      <c r="E438" s="337"/>
      <c r="F438" s="63">
        <v>0.6</v>
      </c>
      <c r="G438" s="38">
        <v>6</v>
      </c>
      <c r="H438" s="63">
        <v>3.6</v>
      </c>
      <c r="I438" s="63">
        <v>3.81</v>
      </c>
      <c r="J438" s="38">
        <v>120</v>
      </c>
      <c r="K438" s="38" t="s">
        <v>80</v>
      </c>
      <c r="L438" s="39" t="s">
        <v>79</v>
      </c>
      <c r="M438" s="38">
        <v>60</v>
      </c>
      <c r="N438" s="356" t="s">
        <v>636</v>
      </c>
      <c r="O438" s="339"/>
      <c r="P438" s="339"/>
      <c r="Q438" s="339"/>
      <c r="R438" s="340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si="20"/>
        <v>0</v>
      </c>
      <c r="X438" s="42" t="str">
        <f>IFERROR(IF(W438=0,"",ROUNDUP(W438/H438,0)*0.00937),"")</f>
        <v/>
      </c>
      <c r="Y438" s="69" t="s">
        <v>48</v>
      </c>
      <c r="Z438" s="70" t="s">
        <v>48</v>
      </c>
      <c r="AD438" s="71"/>
      <c r="BA438" s="312" t="s">
        <v>66</v>
      </c>
    </row>
    <row r="439" spans="1:53" hidden="1" x14ac:dyDescent="0.2">
      <c r="A439" s="331"/>
      <c r="B439" s="331"/>
      <c r="C439" s="331"/>
      <c r="D439" s="331"/>
      <c r="E439" s="331"/>
      <c r="F439" s="331"/>
      <c r="G439" s="331"/>
      <c r="H439" s="331"/>
      <c r="I439" s="331"/>
      <c r="J439" s="331"/>
      <c r="K439" s="331"/>
      <c r="L439" s="331"/>
      <c r="M439" s="332"/>
      <c r="N439" s="328" t="s">
        <v>43</v>
      </c>
      <c r="O439" s="329"/>
      <c r="P439" s="329"/>
      <c r="Q439" s="329"/>
      <c r="R439" s="329"/>
      <c r="S439" s="329"/>
      <c r="T439" s="330"/>
      <c r="U439" s="43" t="s">
        <v>42</v>
      </c>
      <c r="V439" s="44">
        <f>IFERROR(V433/H433,"0")+IFERROR(V434/H434,"0")+IFERROR(V435/H435,"0")+IFERROR(V436/H436,"0")+IFERROR(V437/H437,"0")+IFERROR(V438/H438,"0")</f>
        <v>0</v>
      </c>
      <c r="W439" s="44">
        <f>IFERROR(W433/H433,"0")+IFERROR(W434/H434,"0")+IFERROR(W435/H435,"0")+IFERROR(W436/H436,"0")+IFERROR(W437/H437,"0")+IFERROR(W438/H438,"0")</f>
        <v>0</v>
      </c>
      <c r="X439" s="44">
        <f>IFERROR(IF(X433="",0,X433),"0")+IFERROR(IF(X434="",0,X434),"0")+IFERROR(IF(X435="",0,X435),"0")+IFERROR(IF(X436="",0,X436),"0")+IFERROR(IF(X437="",0,X437),"0")+IFERROR(IF(X438="",0,X438),"0")</f>
        <v>0</v>
      </c>
      <c r="Y439" s="68"/>
      <c r="Z439" s="68"/>
    </row>
    <row r="440" spans="1:53" hidden="1" x14ac:dyDescent="0.2">
      <c r="A440" s="331"/>
      <c r="B440" s="331"/>
      <c r="C440" s="331"/>
      <c r="D440" s="331"/>
      <c r="E440" s="331"/>
      <c r="F440" s="331"/>
      <c r="G440" s="331"/>
      <c r="H440" s="331"/>
      <c r="I440" s="331"/>
      <c r="J440" s="331"/>
      <c r="K440" s="331"/>
      <c r="L440" s="331"/>
      <c r="M440" s="332"/>
      <c r="N440" s="328" t="s">
        <v>43</v>
      </c>
      <c r="O440" s="329"/>
      <c r="P440" s="329"/>
      <c r="Q440" s="329"/>
      <c r="R440" s="329"/>
      <c r="S440" s="329"/>
      <c r="T440" s="330"/>
      <c r="U440" s="43" t="s">
        <v>0</v>
      </c>
      <c r="V440" s="44">
        <f>IFERROR(SUM(V433:V438),"0")</f>
        <v>0</v>
      </c>
      <c r="W440" s="44">
        <f>IFERROR(SUM(W433:W438),"0")</f>
        <v>0</v>
      </c>
      <c r="X440" s="43"/>
      <c r="Y440" s="68"/>
      <c r="Z440" s="68"/>
    </row>
    <row r="441" spans="1:53" ht="14.25" hidden="1" customHeight="1" x14ac:dyDescent="0.25">
      <c r="A441" s="342" t="s">
        <v>81</v>
      </c>
      <c r="B441" s="342"/>
      <c r="C441" s="342"/>
      <c r="D441" s="342"/>
      <c r="E441" s="342"/>
      <c r="F441" s="342"/>
      <c r="G441" s="342"/>
      <c r="H441" s="342"/>
      <c r="I441" s="342"/>
      <c r="J441" s="342"/>
      <c r="K441" s="342"/>
      <c r="L441" s="342"/>
      <c r="M441" s="342"/>
      <c r="N441" s="342"/>
      <c r="O441" s="342"/>
      <c r="P441" s="342"/>
      <c r="Q441" s="342"/>
      <c r="R441" s="342"/>
      <c r="S441" s="342"/>
      <c r="T441" s="342"/>
      <c r="U441" s="342"/>
      <c r="V441" s="342"/>
      <c r="W441" s="342"/>
      <c r="X441" s="342"/>
      <c r="Y441" s="67"/>
      <c r="Z441" s="67"/>
    </row>
    <row r="442" spans="1:53" ht="16.5" hidden="1" customHeight="1" x14ac:dyDescent="0.25">
      <c r="A442" s="64" t="s">
        <v>637</v>
      </c>
      <c r="B442" s="64" t="s">
        <v>638</v>
      </c>
      <c r="C442" s="37">
        <v>4301051230</v>
      </c>
      <c r="D442" s="337">
        <v>4607091383409</v>
      </c>
      <c r="E442" s="337"/>
      <c r="F442" s="63">
        <v>1.3</v>
      </c>
      <c r="G442" s="38">
        <v>6</v>
      </c>
      <c r="H442" s="63">
        <v>7.8</v>
      </c>
      <c r="I442" s="63">
        <v>8.3460000000000001</v>
      </c>
      <c r="J442" s="38">
        <v>56</v>
      </c>
      <c r="K442" s="38" t="s">
        <v>114</v>
      </c>
      <c r="L442" s="39" t="s">
        <v>79</v>
      </c>
      <c r="M442" s="38">
        <v>45</v>
      </c>
      <c r="N442" s="3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2" s="339"/>
      <c r="P442" s="339"/>
      <c r="Q442" s="339"/>
      <c r="R442" s="340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IFERROR(IF(W442=0,"",ROUNDUP(W442/H442,0)*0.02175),"")</f>
        <v/>
      </c>
      <c r="Y442" s="69" t="s">
        <v>48</v>
      </c>
      <c r="Z442" s="70" t="s">
        <v>48</v>
      </c>
      <c r="AD442" s="71"/>
      <c r="BA442" s="313" t="s">
        <v>66</v>
      </c>
    </row>
    <row r="443" spans="1:53" ht="16.5" hidden="1" customHeight="1" x14ac:dyDescent="0.25">
      <c r="A443" s="64" t="s">
        <v>639</v>
      </c>
      <c r="B443" s="64" t="s">
        <v>640</v>
      </c>
      <c r="C443" s="37">
        <v>4301051231</v>
      </c>
      <c r="D443" s="337">
        <v>4607091383416</v>
      </c>
      <c r="E443" s="337"/>
      <c r="F443" s="63">
        <v>1.3</v>
      </c>
      <c r="G443" s="38">
        <v>6</v>
      </c>
      <c r="H443" s="63">
        <v>7.8</v>
      </c>
      <c r="I443" s="63">
        <v>8.3460000000000001</v>
      </c>
      <c r="J443" s="38">
        <v>56</v>
      </c>
      <c r="K443" s="38" t="s">
        <v>114</v>
      </c>
      <c r="L443" s="39" t="s">
        <v>79</v>
      </c>
      <c r="M443" s="38">
        <v>45</v>
      </c>
      <c r="N443" s="3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3" s="339"/>
      <c r="P443" s="339"/>
      <c r="Q443" s="339"/>
      <c r="R443" s="340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14" t="s">
        <v>66</v>
      </c>
    </row>
    <row r="444" spans="1:53" hidden="1" x14ac:dyDescent="0.2">
      <c r="A444" s="331"/>
      <c r="B444" s="331"/>
      <c r="C444" s="331"/>
      <c r="D444" s="331"/>
      <c r="E444" s="331"/>
      <c r="F444" s="331"/>
      <c r="G444" s="331"/>
      <c r="H444" s="331"/>
      <c r="I444" s="331"/>
      <c r="J444" s="331"/>
      <c r="K444" s="331"/>
      <c r="L444" s="331"/>
      <c r="M444" s="332"/>
      <c r="N444" s="328" t="s">
        <v>43</v>
      </c>
      <c r="O444" s="329"/>
      <c r="P444" s="329"/>
      <c r="Q444" s="329"/>
      <c r="R444" s="329"/>
      <c r="S444" s="329"/>
      <c r="T444" s="330"/>
      <c r="U444" s="43" t="s">
        <v>42</v>
      </c>
      <c r="V444" s="44">
        <f>IFERROR(V442/H442,"0")+IFERROR(V443/H443,"0")</f>
        <v>0</v>
      </c>
      <c r="W444" s="44">
        <f>IFERROR(W442/H442,"0")+IFERROR(W443/H443,"0")</f>
        <v>0</v>
      </c>
      <c r="X444" s="44">
        <f>IFERROR(IF(X442="",0,X442),"0")+IFERROR(IF(X443="",0,X443),"0")</f>
        <v>0</v>
      </c>
      <c r="Y444" s="68"/>
      <c r="Z444" s="68"/>
    </row>
    <row r="445" spans="1:53" hidden="1" x14ac:dyDescent="0.2">
      <c r="A445" s="331"/>
      <c r="B445" s="331"/>
      <c r="C445" s="331"/>
      <c r="D445" s="331"/>
      <c r="E445" s="331"/>
      <c r="F445" s="331"/>
      <c r="G445" s="331"/>
      <c r="H445" s="331"/>
      <c r="I445" s="331"/>
      <c r="J445" s="331"/>
      <c r="K445" s="331"/>
      <c r="L445" s="331"/>
      <c r="M445" s="332"/>
      <c r="N445" s="328" t="s">
        <v>43</v>
      </c>
      <c r="O445" s="329"/>
      <c r="P445" s="329"/>
      <c r="Q445" s="329"/>
      <c r="R445" s="329"/>
      <c r="S445" s="329"/>
      <c r="T445" s="330"/>
      <c r="U445" s="43" t="s">
        <v>0</v>
      </c>
      <c r="V445" s="44">
        <f>IFERROR(SUM(V442:V443),"0")</f>
        <v>0</v>
      </c>
      <c r="W445" s="44">
        <f>IFERROR(SUM(W442:W443),"0")</f>
        <v>0</v>
      </c>
      <c r="X445" s="43"/>
      <c r="Y445" s="68"/>
      <c r="Z445" s="68"/>
    </row>
    <row r="446" spans="1:53" ht="27.75" hidden="1" customHeight="1" x14ac:dyDescent="0.2">
      <c r="A446" s="353" t="s">
        <v>641</v>
      </c>
      <c r="B446" s="353"/>
      <c r="C446" s="353"/>
      <c r="D446" s="353"/>
      <c r="E446" s="353"/>
      <c r="F446" s="353"/>
      <c r="G446" s="353"/>
      <c r="H446" s="353"/>
      <c r="I446" s="353"/>
      <c r="J446" s="353"/>
      <c r="K446" s="353"/>
      <c r="L446" s="353"/>
      <c r="M446" s="353"/>
      <c r="N446" s="353"/>
      <c r="O446" s="353"/>
      <c r="P446" s="353"/>
      <c r="Q446" s="353"/>
      <c r="R446" s="353"/>
      <c r="S446" s="353"/>
      <c r="T446" s="353"/>
      <c r="U446" s="353"/>
      <c r="V446" s="353"/>
      <c r="W446" s="353"/>
      <c r="X446" s="353"/>
      <c r="Y446" s="55"/>
      <c r="Z446" s="55"/>
    </row>
    <row r="447" spans="1:53" ht="16.5" hidden="1" customHeight="1" x14ac:dyDescent="0.25">
      <c r="A447" s="341" t="s">
        <v>642</v>
      </c>
      <c r="B447" s="341"/>
      <c r="C447" s="341"/>
      <c r="D447" s="341"/>
      <c r="E447" s="341"/>
      <c r="F447" s="341"/>
      <c r="G447" s="341"/>
      <c r="H447" s="341"/>
      <c r="I447" s="341"/>
      <c r="J447" s="341"/>
      <c r="K447" s="341"/>
      <c r="L447" s="341"/>
      <c r="M447" s="341"/>
      <c r="N447" s="341"/>
      <c r="O447" s="341"/>
      <c r="P447" s="341"/>
      <c r="Q447" s="341"/>
      <c r="R447" s="341"/>
      <c r="S447" s="341"/>
      <c r="T447" s="341"/>
      <c r="U447" s="341"/>
      <c r="V447" s="341"/>
      <c r="W447" s="341"/>
      <c r="X447" s="341"/>
      <c r="Y447" s="66"/>
      <c r="Z447" s="66"/>
    </row>
    <row r="448" spans="1:53" ht="14.25" hidden="1" customHeight="1" x14ac:dyDescent="0.25">
      <c r="A448" s="342" t="s">
        <v>118</v>
      </c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42"/>
      <c r="N448" s="342"/>
      <c r="O448" s="342"/>
      <c r="P448" s="342"/>
      <c r="Q448" s="342"/>
      <c r="R448" s="342"/>
      <c r="S448" s="342"/>
      <c r="T448" s="342"/>
      <c r="U448" s="342"/>
      <c r="V448" s="342"/>
      <c r="W448" s="342"/>
      <c r="X448" s="342"/>
      <c r="Y448" s="67"/>
      <c r="Z448" s="67"/>
    </row>
    <row r="449" spans="1:53" ht="27" hidden="1" customHeight="1" x14ac:dyDescent="0.25">
      <c r="A449" s="64" t="s">
        <v>643</v>
      </c>
      <c r="B449" s="64" t="s">
        <v>644</v>
      </c>
      <c r="C449" s="37">
        <v>4301011585</v>
      </c>
      <c r="D449" s="337">
        <v>4640242180441</v>
      </c>
      <c r="E449" s="337"/>
      <c r="F449" s="63">
        <v>1.5</v>
      </c>
      <c r="G449" s="38">
        <v>8</v>
      </c>
      <c r="H449" s="63">
        <v>12</v>
      </c>
      <c r="I449" s="63">
        <v>12.48</v>
      </c>
      <c r="J449" s="38">
        <v>56</v>
      </c>
      <c r="K449" s="38" t="s">
        <v>114</v>
      </c>
      <c r="L449" s="39" t="s">
        <v>113</v>
      </c>
      <c r="M449" s="38">
        <v>50</v>
      </c>
      <c r="N449" s="349" t="s">
        <v>645</v>
      </c>
      <c r="O449" s="339"/>
      <c r="P449" s="339"/>
      <c r="Q449" s="339"/>
      <c r="R449" s="340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IFERROR(IF(W449=0,"",ROUNDUP(W449/H449,0)*0.02175),"")</f>
        <v/>
      </c>
      <c r="Y449" s="69" t="s">
        <v>48</v>
      </c>
      <c r="Z449" s="70" t="s">
        <v>48</v>
      </c>
      <c r="AD449" s="71"/>
      <c r="BA449" s="315" t="s">
        <v>66</v>
      </c>
    </row>
    <row r="450" spans="1:53" ht="27" hidden="1" customHeight="1" x14ac:dyDescent="0.25">
      <c r="A450" s="64" t="s">
        <v>646</v>
      </c>
      <c r="B450" s="64" t="s">
        <v>647</v>
      </c>
      <c r="C450" s="37">
        <v>4301011584</v>
      </c>
      <c r="D450" s="337">
        <v>4640242180564</v>
      </c>
      <c r="E450" s="337"/>
      <c r="F450" s="63">
        <v>1.5</v>
      </c>
      <c r="G450" s="38">
        <v>8</v>
      </c>
      <c r="H450" s="63">
        <v>12</v>
      </c>
      <c r="I450" s="63">
        <v>12.48</v>
      </c>
      <c r="J450" s="38">
        <v>56</v>
      </c>
      <c r="K450" s="38" t="s">
        <v>114</v>
      </c>
      <c r="L450" s="39" t="s">
        <v>113</v>
      </c>
      <c r="M450" s="38">
        <v>50</v>
      </c>
      <c r="N450" s="350" t="s">
        <v>648</v>
      </c>
      <c r="O450" s="339"/>
      <c r="P450" s="339"/>
      <c r="Q450" s="339"/>
      <c r="R450" s="340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6" t="s">
        <v>66</v>
      </c>
    </row>
    <row r="451" spans="1:53" hidden="1" x14ac:dyDescent="0.2">
      <c r="A451" s="331"/>
      <c r="B451" s="331"/>
      <c r="C451" s="331"/>
      <c r="D451" s="331"/>
      <c r="E451" s="331"/>
      <c r="F451" s="331"/>
      <c r="G451" s="331"/>
      <c r="H451" s="331"/>
      <c r="I451" s="331"/>
      <c r="J451" s="331"/>
      <c r="K451" s="331"/>
      <c r="L451" s="331"/>
      <c r="M451" s="332"/>
      <c r="N451" s="328" t="s">
        <v>43</v>
      </c>
      <c r="O451" s="329"/>
      <c r="P451" s="329"/>
      <c r="Q451" s="329"/>
      <c r="R451" s="329"/>
      <c r="S451" s="329"/>
      <c r="T451" s="330"/>
      <c r="U451" s="43" t="s">
        <v>42</v>
      </c>
      <c r="V451" s="44">
        <f>IFERROR(V449/H449,"0")+IFERROR(V450/H450,"0")</f>
        <v>0</v>
      </c>
      <c r="W451" s="44">
        <f>IFERROR(W449/H449,"0")+IFERROR(W450/H450,"0")</f>
        <v>0</v>
      </c>
      <c r="X451" s="44">
        <f>IFERROR(IF(X449="",0,X449),"0")+IFERROR(IF(X450="",0,X450),"0")</f>
        <v>0</v>
      </c>
      <c r="Y451" s="68"/>
      <c r="Z451" s="68"/>
    </row>
    <row r="452" spans="1:53" hidden="1" x14ac:dyDescent="0.2">
      <c r="A452" s="331"/>
      <c r="B452" s="331"/>
      <c r="C452" s="331"/>
      <c r="D452" s="331"/>
      <c r="E452" s="331"/>
      <c r="F452" s="331"/>
      <c r="G452" s="331"/>
      <c r="H452" s="331"/>
      <c r="I452" s="331"/>
      <c r="J452" s="331"/>
      <c r="K452" s="331"/>
      <c r="L452" s="331"/>
      <c r="M452" s="332"/>
      <c r="N452" s="328" t="s">
        <v>43</v>
      </c>
      <c r="O452" s="329"/>
      <c r="P452" s="329"/>
      <c r="Q452" s="329"/>
      <c r="R452" s="329"/>
      <c r="S452" s="329"/>
      <c r="T452" s="330"/>
      <c r="U452" s="43" t="s">
        <v>0</v>
      </c>
      <c r="V452" s="44">
        <f>IFERROR(SUM(V449:V450),"0")</f>
        <v>0</v>
      </c>
      <c r="W452" s="44">
        <f>IFERROR(SUM(W449:W450),"0")</f>
        <v>0</v>
      </c>
      <c r="X452" s="43"/>
      <c r="Y452" s="68"/>
      <c r="Z452" s="68"/>
    </row>
    <row r="453" spans="1:53" ht="14.25" hidden="1" customHeight="1" x14ac:dyDescent="0.25">
      <c r="A453" s="342" t="s">
        <v>110</v>
      </c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42"/>
      <c r="N453" s="342"/>
      <c r="O453" s="342"/>
      <c r="P453" s="342"/>
      <c r="Q453" s="342"/>
      <c r="R453" s="342"/>
      <c r="S453" s="342"/>
      <c r="T453" s="342"/>
      <c r="U453" s="342"/>
      <c r="V453" s="342"/>
      <c r="W453" s="342"/>
      <c r="X453" s="342"/>
      <c r="Y453" s="67"/>
      <c r="Z453" s="67"/>
    </row>
    <row r="454" spans="1:53" ht="27" hidden="1" customHeight="1" x14ac:dyDescent="0.25">
      <c r="A454" s="64" t="s">
        <v>649</v>
      </c>
      <c r="B454" s="64" t="s">
        <v>650</v>
      </c>
      <c r="C454" s="37">
        <v>4301020260</v>
      </c>
      <c r="D454" s="337">
        <v>4640242180526</v>
      </c>
      <c r="E454" s="337"/>
      <c r="F454" s="63">
        <v>1.8</v>
      </c>
      <c r="G454" s="38">
        <v>6</v>
      </c>
      <c r="H454" s="63">
        <v>10.8</v>
      </c>
      <c r="I454" s="63">
        <v>11.28</v>
      </c>
      <c r="J454" s="38">
        <v>56</v>
      </c>
      <c r="K454" s="38" t="s">
        <v>114</v>
      </c>
      <c r="L454" s="39" t="s">
        <v>113</v>
      </c>
      <c r="M454" s="38">
        <v>50</v>
      </c>
      <c r="N454" s="347" t="s">
        <v>651</v>
      </c>
      <c r="O454" s="339"/>
      <c r="P454" s="339"/>
      <c r="Q454" s="339"/>
      <c r="R454" s="340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IFERROR(IF(W454=0,"",ROUNDUP(W454/H454,0)*0.02175),"")</f>
        <v/>
      </c>
      <c r="Y454" s="69" t="s">
        <v>48</v>
      </c>
      <c r="Z454" s="70" t="s">
        <v>48</v>
      </c>
      <c r="AD454" s="71"/>
      <c r="BA454" s="317" t="s">
        <v>66</v>
      </c>
    </row>
    <row r="455" spans="1:53" ht="16.5" hidden="1" customHeight="1" x14ac:dyDescent="0.25">
      <c r="A455" s="64" t="s">
        <v>652</v>
      </c>
      <c r="B455" s="64" t="s">
        <v>653</v>
      </c>
      <c r="C455" s="37">
        <v>4301020269</v>
      </c>
      <c r="D455" s="337">
        <v>4640242180519</v>
      </c>
      <c r="E455" s="337"/>
      <c r="F455" s="63">
        <v>1.35</v>
      </c>
      <c r="G455" s="38">
        <v>8</v>
      </c>
      <c r="H455" s="63">
        <v>10.8</v>
      </c>
      <c r="I455" s="63">
        <v>11.28</v>
      </c>
      <c r="J455" s="38">
        <v>56</v>
      </c>
      <c r="K455" s="38" t="s">
        <v>114</v>
      </c>
      <c r="L455" s="39" t="s">
        <v>135</v>
      </c>
      <c r="M455" s="38">
        <v>50</v>
      </c>
      <c r="N455" s="348" t="s">
        <v>654</v>
      </c>
      <c r="O455" s="339"/>
      <c r="P455" s="339"/>
      <c r="Q455" s="339"/>
      <c r="R455" s="340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8" t="s">
        <v>66</v>
      </c>
    </row>
    <row r="456" spans="1:53" hidden="1" x14ac:dyDescent="0.2">
      <c r="A456" s="331"/>
      <c r="B456" s="331"/>
      <c r="C456" s="331"/>
      <c r="D456" s="331"/>
      <c r="E456" s="331"/>
      <c r="F456" s="331"/>
      <c r="G456" s="331"/>
      <c r="H456" s="331"/>
      <c r="I456" s="331"/>
      <c r="J456" s="331"/>
      <c r="K456" s="331"/>
      <c r="L456" s="331"/>
      <c r="M456" s="332"/>
      <c r="N456" s="328" t="s">
        <v>43</v>
      </c>
      <c r="O456" s="329"/>
      <c r="P456" s="329"/>
      <c r="Q456" s="329"/>
      <c r="R456" s="329"/>
      <c r="S456" s="329"/>
      <c r="T456" s="330"/>
      <c r="U456" s="43" t="s">
        <v>42</v>
      </c>
      <c r="V456" s="44">
        <f>IFERROR(V454/H454,"0")+IFERROR(V455/H455,"0")</f>
        <v>0</v>
      </c>
      <c r="W456" s="44">
        <f>IFERROR(W454/H454,"0")+IFERROR(W455/H455,"0")</f>
        <v>0</v>
      </c>
      <c r="X456" s="44">
        <f>IFERROR(IF(X454="",0,X454),"0")+IFERROR(IF(X455="",0,X455),"0")</f>
        <v>0</v>
      </c>
      <c r="Y456" s="68"/>
      <c r="Z456" s="68"/>
    </row>
    <row r="457" spans="1:53" hidden="1" x14ac:dyDescent="0.2">
      <c r="A457" s="331"/>
      <c r="B457" s="331"/>
      <c r="C457" s="331"/>
      <c r="D457" s="331"/>
      <c r="E457" s="331"/>
      <c r="F457" s="331"/>
      <c r="G457" s="331"/>
      <c r="H457" s="331"/>
      <c r="I457" s="331"/>
      <c r="J457" s="331"/>
      <c r="K457" s="331"/>
      <c r="L457" s="331"/>
      <c r="M457" s="332"/>
      <c r="N457" s="328" t="s">
        <v>43</v>
      </c>
      <c r="O457" s="329"/>
      <c r="P457" s="329"/>
      <c r="Q457" s="329"/>
      <c r="R457" s="329"/>
      <c r="S457" s="329"/>
      <c r="T457" s="330"/>
      <c r="U457" s="43" t="s">
        <v>0</v>
      </c>
      <c r="V457" s="44">
        <f>IFERROR(SUM(V454:V455),"0")</f>
        <v>0</v>
      </c>
      <c r="W457" s="44">
        <f>IFERROR(SUM(W454:W455),"0")</f>
        <v>0</v>
      </c>
      <c r="X457" s="43"/>
      <c r="Y457" s="68"/>
      <c r="Z457" s="68"/>
    </row>
    <row r="458" spans="1:53" ht="14.25" hidden="1" customHeight="1" x14ac:dyDescent="0.25">
      <c r="A458" s="342" t="s">
        <v>76</v>
      </c>
      <c r="B458" s="342"/>
      <c r="C458" s="342"/>
      <c r="D458" s="342"/>
      <c r="E458" s="342"/>
      <c r="F458" s="342"/>
      <c r="G458" s="342"/>
      <c r="H458" s="342"/>
      <c r="I458" s="342"/>
      <c r="J458" s="342"/>
      <c r="K458" s="342"/>
      <c r="L458" s="342"/>
      <c r="M458" s="342"/>
      <c r="N458" s="342"/>
      <c r="O458" s="342"/>
      <c r="P458" s="342"/>
      <c r="Q458" s="342"/>
      <c r="R458" s="342"/>
      <c r="S458" s="342"/>
      <c r="T458" s="342"/>
      <c r="U458" s="342"/>
      <c r="V458" s="342"/>
      <c r="W458" s="342"/>
      <c r="X458" s="342"/>
      <c r="Y458" s="67"/>
      <c r="Z458" s="67"/>
    </row>
    <row r="459" spans="1:53" ht="27" hidden="1" customHeight="1" x14ac:dyDescent="0.25">
      <c r="A459" s="64" t="s">
        <v>655</v>
      </c>
      <c r="B459" s="64" t="s">
        <v>656</v>
      </c>
      <c r="C459" s="37">
        <v>4301031280</v>
      </c>
      <c r="D459" s="337">
        <v>4640242180816</v>
      </c>
      <c r="E459" s="337"/>
      <c r="F459" s="63">
        <v>0.7</v>
      </c>
      <c r="G459" s="38">
        <v>6</v>
      </c>
      <c r="H459" s="63">
        <v>4.2</v>
      </c>
      <c r="I459" s="63">
        <v>4.46</v>
      </c>
      <c r="J459" s="38">
        <v>156</v>
      </c>
      <c r="K459" s="38" t="s">
        <v>80</v>
      </c>
      <c r="L459" s="39" t="s">
        <v>79</v>
      </c>
      <c r="M459" s="38">
        <v>40</v>
      </c>
      <c r="N459" s="344" t="s">
        <v>657</v>
      </c>
      <c r="O459" s="339"/>
      <c r="P459" s="339"/>
      <c r="Q459" s="339"/>
      <c r="R459" s="340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IFERROR(IF(W459=0,"",ROUNDUP(W459/H459,0)*0.00753),"")</f>
        <v/>
      </c>
      <c r="Y459" s="69" t="s">
        <v>48</v>
      </c>
      <c r="Z459" s="70" t="s">
        <v>48</v>
      </c>
      <c r="AD459" s="71"/>
      <c r="BA459" s="319" t="s">
        <v>66</v>
      </c>
    </row>
    <row r="460" spans="1:53" ht="27" hidden="1" customHeight="1" x14ac:dyDescent="0.25">
      <c r="A460" s="64" t="s">
        <v>658</v>
      </c>
      <c r="B460" s="64" t="s">
        <v>659</v>
      </c>
      <c r="C460" s="37">
        <v>4301031244</v>
      </c>
      <c r="D460" s="337">
        <v>4640242180595</v>
      </c>
      <c r="E460" s="337"/>
      <c r="F460" s="63">
        <v>0.7</v>
      </c>
      <c r="G460" s="38">
        <v>6</v>
      </c>
      <c r="H460" s="63">
        <v>4.2</v>
      </c>
      <c r="I460" s="63">
        <v>4.46</v>
      </c>
      <c r="J460" s="38">
        <v>156</v>
      </c>
      <c r="K460" s="38" t="s">
        <v>80</v>
      </c>
      <c r="L460" s="39" t="s">
        <v>79</v>
      </c>
      <c r="M460" s="38">
        <v>40</v>
      </c>
      <c r="N460" s="345" t="s">
        <v>660</v>
      </c>
      <c r="O460" s="339"/>
      <c r="P460" s="339"/>
      <c r="Q460" s="339"/>
      <c r="R460" s="340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IFERROR(IF(W460=0,"",ROUNDUP(W460/H460,0)*0.00753),"")</f>
        <v/>
      </c>
      <c r="Y460" s="69" t="s">
        <v>48</v>
      </c>
      <c r="Z460" s="70" t="s">
        <v>48</v>
      </c>
      <c r="AD460" s="71"/>
      <c r="BA460" s="320" t="s">
        <v>66</v>
      </c>
    </row>
    <row r="461" spans="1:53" hidden="1" x14ac:dyDescent="0.2">
      <c r="A461" s="331"/>
      <c r="B461" s="331"/>
      <c r="C461" s="331"/>
      <c r="D461" s="331"/>
      <c r="E461" s="331"/>
      <c r="F461" s="331"/>
      <c r="G461" s="331"/>
      <c r="H461" s="331"/>
      <c r="I461" s="331"/>
      <c r="J461" s="331"/>
      <c r="K461" s="331"/>
      <c r="L461" s="331"/>
      <c r="M461" s="332"/>
      <c r="N461" s="328" t="s">
        <v>43</v>
      </c>
      <c r="O461" s="329"/>
      <c r="P461" s="329"/>
      <c r="Q461" s="329"/>
      <c r="R461" s="329"/>
      <c r="S461" s="329"/>
      <c r="T461" s="330"/>
      <c r="U461" s="43" t="s">
        <v>42</v>
      </c>
      <c r="V461" s="44">
        <f>IFERROR(V459/H459,"0")+IFERROR(V460/H460,"0")</f>
        <v>0</v>
      </c>
      <c r="W461" s="44">
        <f>IFERROR(W459/H459,"0")+IFERROR(W460/H460,"0")</f>
        <v>0</v>
      </c>
      <c r="X461" s="44">
        <f>IFERROR(IF(X459="",0,X459),"0")+IFERROR(IF(X460="",0,X460),"0")</f>
        <v>0</v>
      </c>
      <c r="Y461" s="68"/>
      <c r="Z461" s="68"/>
    </row>
    <row r="462" spans="1:53" hidden="1" x14ac:dyDescent="0.2">
      <c r="A462" s="331"/>
      <c r="B462" s="331"/>
      <c r="C462" s="331"/>
      <c r="D462" s="331"/>
      <c r="E462" s="331"/>
      <c r="F462" s="331"/>
      <c r="G462" s="331"/>
      <c r="H462" s="331"/>
      <c r="I462" s="331"/>
      <c r="J462" s="331"/>
      <c r="K462" s="331"/>
      <c r="L462" s="331"/>
      <c r="M462" s="332"/>
      <c r="N462" s="328" t="s">
        <v>43</v>
      </c>
      <c r="O462" s="329"/>
      <c r="P462" s="329"/>
      <c r="Q462" s="329"/>
      <c r="R462" s="329"/>
      <c r="S462" s="329"/>
      <c r="T462" s="330"/>
      <c r="U462" s="43" t="s">
        <v>0</v>
      </c>
      <c r="V462" s="44">
        <f>IFERROR(SUM(V459:V460),"0")</f>
        <v>0</v>
      </c>
      <c r="W462" s="44">
        <f>IFERROR(SUM(W459:W460),"0")</f>
        <v>0</v>
      </c>
      <c r="X462" s="43"/>
      <c r="Y462" s="68"/>
      <c r="Z462" s="68"/>
    </row>
    <row r="463" spans="1:53" ht="14.25" hidden="1" customHeight="1" x14ac:dyDescent="0.25">
      <c r="A463" s="342" t="s">
        <v>81</v>
      </c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2"/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67"/>
      <c r="Z463" s="67"/>
    </row>
    <row r="464" spans="1:53" ht="27" hidden="1" customHeight="1" x14ac:dyDescent="0.25">
      <c r="A464" s="64" t="s">
        <v>661</v>
      </c>
      <c r="B464" s="64" t="s">
        <v>662</v>
      </c>
      <c r="C464" s="37">
        <v>4301051510</v>
      </c>
      <c r="D464" s="337">
        <v>4640242180540</v>
      </c>
      <c r="E464" s="337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8" t="s">
        <v>114</v>
      </c>
      <c r="L464" s="39" t="s">
        <v>79</v>
      </c>
      <c r="M464" s="38">
        <v>30</v>
      </c>
      <c r="N464" s="346" t="s">
        <v>663</v>
      </c>
      <c r="O464" s="339"/>
      <c r="P464" s="339"/>
      <c r="Q464" s="339"/>
      <c r="R464" s="340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21" t="s">
        <v>66</v>
      </c>
    </row>
    <row r="465" spans="1:53" ht="27" hidden="1" customHeight="1" x14ac:dyDescent="0.25">
      <c r="A465" s="64" t="s">
        <v>664</v>
      </c>
      <c r="B465" s="64" t="s">
        <v>665</v>
      </c>
      <c r="C465" s="37">
        <v>4301051508</v>
      </c>
      <c r="D465" s="337">
        <v>4640242180557</v>
      </c>
      <c r="E465" s="337"/>
      <c r="F465" s="63">
        <v>0.5</v>
      </c>
      <c r="G465" s="38">
        <v>6</v>
      </c>
      <c r="H465" s="63">
        <v>3</v>
      </c>
      <c r="I465" s="63">
        <v>3.2839999999999998</v>
      </c>
      <c r="J465" s="38">
        <v>156</v>
      </c>
      <c r="K465" s="38" t="s">
        <v>80</v>
      </c>
      <c r="L465" s="39" t="s">
        <v>79</v>
      </c>
      <c r="M465" s="38">
        <v>30</v>
      </c>
      <c r="N465" s="338" t="s">
        <v>666</v>
      </c>
      <c r="O465" s="339"/>
      <c r="P465" s="339"/>
      <c r="Q465" s="339"/>
      <c r="R465" s="340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IFERROR(IF(W465=0,"",ROUNDUP(W465/H465,0)*0.00753),"")</f>
        <v/>
      </c>
      <c r="Y465" s="69" t="s">
        <v>48</v>
      </c>
      <c r="Z465" s="70" t="s">
        <v>48</v>
      </c>
      <c r="AD465" s="71"/>
      <c r="BA465" s="322" t="s">
        <v>66</v>
      </c>
    </row>
    <row r="466" spans="1:53" hidden="1" x14ac:dyDescent="0.2">
      <c r="A466" s="331"/>
      <c r="B466" s="331"/>
      <c r="C466" s="331"/>
      <c r="D466" s="331"/>
      <c r="E466" s="331"/>
      <c r="F466" s="331"/>
      <c r="G466" s="331"/>
      <c r="H466" s="331"/>
      <c r="I466" s="331"/>
      <c r="J466" s="331"/>
      <c r="K466" s="331"/>
      <c r="L466" s="331"/>
      <c r="M466" s="332"/>
      <c r="N466" s="328" t="s">
        <v>43</v>
      </c>
      <c r="O466" s="329"/>
      <c r="P466" s="329"/>
      <c r="Q466" s="329"/>
      <c r="R466" s="329"/>
      <c r="S466" s="329"/>
      <c r="T466" s="330"/>
      <c r="U466" s="43" t="s">
        <v>42</v>
      </c>
      <c r="V466" s="44">
        <f>IFERROR(V464/H464,"0")+IFERROR(V465/H465,"0")</f>
        <v>0</v>
      </c>
      <c r="W466" s="44">
        <f>IFERROR(W464/H464,"0")+IFERROR(W465/H465,"0")</f>
        <v>0</v>
      </c>
      <c r="X466" s="44">
        <f>IFERROR(IF(X464="",0,X464),"0")+IFERROR(IF(X465="",0,X465),"0")</f>
        <v>0</v>
      </c>
      <c r="Y466" s="68"/>
      <c r="Z466" s="68"/>
    </row>
    <row r="467" spans="1:53" hidden="1" x14ac:dyDescent="0.2">
      <c r="A467" s="331"/>
      <c r="B467" s="331"/>
      <c r="C467" s="331"/>
      <c r="D467" s="331"/>
      <c r="E467" s="331"/>
      <c r="F467" s="331"/>
      <c r="G467" s="331"/>
      <c r="H467" s="331"/>
      <c r="I467" s="331"/>
      <c r="J467" s="331"/>
      <c r="K467" s="331"/>
      <c r="L467" s="331"/>
      <c r="M467" s="332"/>
      <c r="N467" s="328" t="s">
        <v>43</v>
      </c>
      <c r="O467" s="329"/>
      <c r="P467" s="329"/>
      <c r="Q467" s="329"/>
      <c r="R467" s="329"/>
      <c r="S467" s="329"/>
      <c r="T467" s="330"/>
      <c r="U467" s="43" t="s">
        <v>0</v>
      </c>
      <c r="V467" s="44">
        <f>IFERROR(SUM(V464:V465),"0")</f>
        <v>0</v>
      </c>
      <c r="W467" s="44">
        <f>IFERROR(SUM(W464:W465),"0")</f>
        <v>0</v>
      </c>
      <c r="X467" s="43"/>
      <c r="Y467" s="68"/>
      <c r="Z467" s="68"/>
    </row>
    <row r="468" spans="1:53" ht="16.5" hidden="1" customHeight="1" x14ac:dyDescent="0.25">
      <c r="A468" s="341" t="s">
        <v>667</v>
      </c>
      <c r="B468" s="341"/>
      <c r="C468" s="341"/>
      <c r="D468" s="341"/>
      <c r="E468" s="341"/>
      <c r="F468" s="341"/>
      <c r="G468" s="341"/>
      <c r="H468" s="341"/>
      <c r="I468" s="341"/>
      <c r="J468" s="341"/>
      <c r="K468" s="341"/>
      <c r="L468" s="341"/>
      <c r="M468" s="341"/>
      <c r="N468" s="341"/>
      <c r="O468" s="341"/>
      <c r="P468" s="341"/>
      <c r="Q468" s="341"/>
      <c r="R468" s="341"/>
      <c r="S468" s="341"/>
      <c r="T468" s="341"/>
      <c r="U468" s="341"/>
      <c r="V468" s="341"/>
      <c r="W468" s="341"/>
      <c r="X468" s="341"/>
      <c r="Y468" s="66"/>
      <c r="Z468" s="66"/>
    </row>
    <row r="469" spans="1:53" ht="14.25" hidden="1" customHeight="1" x14ac:dyDescent="0.25">
      <c r="A469" s="342" t="s">
        <v>81</v>
      </c>
      <c r="B469" s="342"/>
      <c r="C469" s="342"/>
      <c r="D469" s="342"/>
      <c r="E469" s="342"/>
      <c r="F469" s="342"/>
      <c r="G469" s="342"/>
      <c r="H469" s="342"/>
      <c r="I469" s="342"/>
      <c r="J469" s="342"/>
      <c r="K469" s="342"/>
      <c r="L469" s="342"/>
      <c r="M469" s="342"/>
      <c r="N469" s="342"/>
      <c r="O469" s="342"/>
      <c r="P469" s="342"/>
      <c r="Q469" s="342"/>
      <c r="R469" s="342"/>
      <c r="S469" s="342"/>
      <c r="T469" s="342"/>
      <c r="U469" s="342"/>
      <c r="V469" s="342"/>
      <c r="W469" s="342"/>
      <c r="X469" s="342"/>
      <c r="Y469" s="67"/>
      <c r="Z469" s="67"/>
    </row>
    <row r="470" spans="1:53" ht="16.5" hidden="1" customHeight="1" x14ac:dyDescent="0.25">
      <c r="A470" s="64" t="s">
        <v>668</v>
      </c>
      <c r="B470" s="64" t="s">
        <v>669</v>
      </c>
      <c r="C470" s="37">
        <v>4301051310</v>
      </c>
      <c r="D470" s="337">
        <v>4680115880870</v>
      </c>
      <c r="E470" s="337"/>
      <c r="F470" s="63">
        <v>1.3</v>
      </c>
      <c r="G470" s="38">
        <v>6</v>
      </c>
      <c r="H470" s="63">
        <v>7.8</v>
      </c>
      <c r="I470" s="63">
        <v>8.3640000000000008</v>
      </c>
      <c r="J470" s="38">
        <v>56</v>
      </c>
      <c r="K470" s="38" t="s">
        <v>114</v>
      </c>
      <c r="L470" s="39" t="s">
        <v>135</v>
      </c>
      <c r="M470" s="38">
        <v>40</v>
      </c>
      <c r="N470" s="34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0" s="339"/>
      <c r="P470" s="339"/>
      <c r="Q470" s="339"/>
      <c r="R470" s="340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3" t="s">
        <v>66</v>
      </c>
    </row>
    <row r="471" spans="1:53" hidden="1" x14ac:dyDescent="0.2">
      <c r="A471" s="331"/>
      <c r="B471" s="331"/>
      <c r="C471" s="331"/>
      <c r="D471" s="331"/>
      <c r="E471" s="331"/>
      <c r="F471" s="331"/>
      <c r="G471" s="331"/>
      <c r="H471" s="331"/>
      <c r="I471" s="331"/>
      <c r="J471" s="331"/>
      <c r="K471" s="331"/>
      <c r="L471" s="331"/>
      <c r="M471" s="332"/>
      <c r="N471" s="328" t="s">
        <v>43</v>
      </c>
      <c r="O471" s="329"/>
      <c r="P471" s="329"/>
      <c r="Q471" s="329"/>
      <c r="R471" s="329"/>
      <c r="S471" s="329"/>
      <c r="T471" s="330"/>
      <c r="U471" s="43" t="s">
        <v>42</v>
      </c>
      <c r="V471" s="44">
        <f>IFERROR(V470/H470,"0")</f>
        <v>0</v>
      </c>
      <c r="W471" s="44">
        <f>IFERROR(W470/H470,"0")</f>
        <v>0</v>
      </c>
      <c r="X471" s="44">
        <f>IFERROR(IF(X470="",0,X470),"0")</f>
        <v>0</v>
      </c>
      <c r="Y471" s="68"/>
      <c r="Z471" s="68"/>
    </row>
    <row r="472" spans="1:53" hidden="1" x14ac:dyDescent="0.2">
      <c r="A472" s="331"/>
      <c r="B472" s="331"/>
      <c r="C472" s="331"/>
      <c r="D472" s="331"/>
      <c r="E472" s="331"/>
      <c r="F472" s="331"/>
      <c r="G472" s="331"/>
      <c r="H472" s="331"/>
      <c r="I472" s="331"/>
      <c r="J472" s="331"/>
      <c r="K472" s="331"/>
      <c r="L472" s="331"/>
      <c r="M472" s="332"/>
      <c r="N472" s="328" t="s">
        <v>43</v>
      </c>
      <c r="O472" s="329"/>
      <c r="P472" s="329"/>
      <c r="Q472" s="329"/>
      <c r="R472" s="329"/>
      <c r="S472" s="329"/>
      <c r="T472" s="330"/>
      <c r="U472" s="43" t="s">
        <v>0</v>
      </c>
      <c r="V472" s="44">
        <f>IFERROR(SUM(V470:V470),"0")</f>
        <v>0</v>
      </c>
      <c r="W472" s="44">
        <f>IFERROR(SUM(W470:W470),"0")</f>
        <v>0</v>
      </c>
      <c r="X472" s="43"/>
      <c r="Y472" s="68"/>
      <c r="Z472" s="68"/>
    </row>
    <row r="473" spans="1:53" ht="15" customHeight="1" x14ac:dyDescent="0.2">
      <c r="A473" s="331"/>
      <c r="B473" s="331"/>
      <c r="C473" s="331"/>
      <c r="D473" s="331"/>
      <c r="E473" s="331"/>
      <c r="F473" s="331"/>
      <c r="G473" s="331"/>
      <c r="H473" s="331"/>
      <c r="I473" s="331"/>
      <c r="J473" s="331"/>
      <c r="K473" s="331"/>
      <c r="L473" s="331"/>
      <c r="M473" s="336"/>
      <c r="N473" s="333" t="s">
        <v>36</v>
      </c>
      <c r="O473" s="334"/>
      <c r="P473" s="334"/>
      <c r="Q473" s="334"/>
      <c r="R473" s="334"/>
      <c r="S473" s="334"/>
      <c r="T473" s="335"/>
      <c r="U473" s="43" t="s">
        <v>0</v>
      </c>
      <c r="V473" s="44">
        <f>IFERROR(V24+V34+V38+V42+V46+V53+V61+V82+V92+V105+V119+V128+V135+V143+V156+V162+V167+V174+V194+V201+V207+V226+V230+V236+V248+V254+V260+V266+V277+V282+V287+V291+V295+V299+V312+V318+V322+V326+V334+V339+V346+V350+V357+V373+V380+V384+V391+V396+V402+V412+V426+V431+V440+V445+V452+V457+V462+V467+V472,"0")</f>
        <v>1600</v>
      </c>
      <c r="W473" s="44">
        <f>IFERROR(W24+W34+W38+W42+W46+W53+W61+W82+W92+W105+W119+W128+W135+W143+W156+W162+W167+W174+W194+W201+W207+W226+W230+W236+W248+W254+W260+W266+W277+W282+W287+W291+W295+W299+W312+W318+W322+W326+W334+W339+W346+W350+W357+W373+W380+W384+W391+W396+W402+W412+W426+W431+W440+W445+W452+W457+W462+W467+W472,"0")</f>
        <v>1605</v>
      </c>
      <c r="X473" s="43"/>
      <c r="Y473" s="68"/>
      <c r="Z473" s="68"/>
    </row>
    <row r="474" spans="1:53" x14ac:dyDescent="0.2">
      <c r="A474" s="331"/>
      <c r="B474" s="331"/>
      <c r="C474" s="331"/>
      <c r="D474" s="331"/>
      <c r="E474" s="331"/>
      <c r="F474" s="331"/>
      <c r="G474" s="331"/>
      <c r="H474" s="331"/>
      <c r="I474" s="331"/>
      <c r="J474" s="331"/>
      <c r="K474" s="331"/>
      <c r="L474" s="331"/>
      <c r="M474" s="336"/>
      <c r="N474" s="333" t="s">
        <v>37</v>
      </c>
      <c r="O474" s="334"/>
      <c r="P474" s="334"/>
      <c r="Q474" s="334"/>
      <c r="R474" s="334"/>
      <c r="S474" s="334"/>
      <c r="T474" s="335"/>
      <c r="U474" s="43" t="s">
        <v>0</v>
      </c>
      <c r="V474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393*I393/H393,"0")+IFERROR(V394*I394/H394,"0")+IFERROR(V399*I399/H399,"0")+IFERROR(V400*I400/H400,"0")+IFERROR(V404*I404/H404,"0")+IFERROR(V405*I405/H405,"0")+IFERROR(V406*I406/H406,"0")+IFERROR(V407*I407/H407,"0")+IFERROR(V408*I408/H408,"0")+IFERROR(V409*I409/H409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470*I470/H470,"0"),"0")</f>
        <v>1651.2</v>
      </c>
      <c r="W474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393*I393/H393,"0")+IFERROR(W394*I394/H394,"0")+IFERROR(W399*I399/H399,"0")+IFERROR(W400*I400/H400,"0")+IFERROR(W404*I404/H404,"0")+IFERROR(W405*I405/H405,"0")+IFERROR(W406*I406/H406,"0")+IFERROR(W407*I407/H407,"0")+IFERROR(W408*I408/H408,"0")+IFERROR(W409*I409/H409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470*I470/H470,"0"),"0")</f>
        <v>1656.3600000000001</v>
      </c>
      <c r="X474" s="43"/>
      <c r="Y474" s="68"/>
      <c r="Z474" s="68"/>
    </row>
    <row r="475" spans="1:53" x14ac:dyDescent="0.2">
      <c r="A475" s="331"/>
      <c r="B475" s="331"/>
      <c r="C475" s="331"/>
      <c r="D475" s="331"/>
      <c r="E475" s="331"/>
      <c r="F475" s="331"/>
      <c r="G475" s="331"/>
      <c r="H475" s="331"/>
      <c r="I475" s="331"/>
      <c r="J475" s="331"/>
      <c r="K475" s="331"/>
      <c r="L475" s="331"/>
      <c r="M475" s="336"/>
      <c r="N475" s="333" t="s">
        <v>38</v>
      </c>
      <c r="O475" s="334"/>
      <c r="P475" s="334"/>
      <c r="Q475" s="334"/>
      <c r="R475" s="334"/>
      <c r="S475" s="334"/>
      <c r="T475" s="335"/>
      <c r="U475" s="43" t="s">
        <v>23</v>
      </c>
      <c r="V475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205*(V204:V205/H204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393:J394*(V393:V394/H393:H394)),"0")+IFERROR(SUMPRODUCT(1/J399:J400*(V399:V400/H399:H400)),"0")+IFERROR(SUMPRODUCT(1/J404:J410*(V404:V410/H404:H410)),"0")+IFERROR(SUMPRODUCT(1/J416:J424*(V416:V424/H416:H424)),"0")+IFERROR(SUMPRODUCT(1/J428:J429*(V428:V429/H428:H429)),"0")+IFERROR(SUMPRODUCT(1/J433:J438*(V433:V438/H433:H438)),"0")+IFERROR(SUMPRODUCT(1/J442:J443*(V442:V443/H442:H443)),"0")+IFERROR(SUMPRODUCT(1/J449:J450*(V449:V450/H449:H450)),"0")+IFERROR(SUMPRODUCT(1/J454:J455*(V454:V455/H454:H455)),"0")+IFERROR(SUMPRODUCT(1/J459:J460*(V459:V460/H459:H460)),"0")+IFERROR(SUMPRODUCT(1/J464:J465*(V464:V465/H464:H465)),"0")+IFERROR(SUMPRODUCT(1/J470:J470*(V470:V470/H470:H470)),"0"),0)</f>
        <v>3</v>
      </c>
      <c r="W475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205*(W204:W205/H204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393:J394*(W393:W394/H393:H394)),"0")+IFERROR(SUMPRODUCT(1/J399:J400*(W399:W400/H399:H400)),"0")+IFERROR(SUMPRODUCT(1/J404:J410*(W404:W410/H404:H410)),"0")+IFERROR(SUMPRODUCT(1/J416:J424*(W416:W424/H416:H424)),"0")+IFERROR(SUMPRODUCT(1/J428:J429*(W428:W429/H428:H429)),"0")+IFERROR(SUMPRODUCT(1/J433:J438*(W433:W438/H433:H438)),"0")+IFERROR(SUMPRODUCT(1/J442:J443*(W442:W443/H442:H443)),"0")+IFERROR(SUMPRODUCT(1/J449:J450*(W449:W450/H449:H450)),"0")+IFERROR(SUMPRODUCT(1/J454:J455*(W454:W455/H454:H455)),"0")+IFERROR(SUMPRODUCT(1/J459:J460*(W459:W460/H459:H460)),"0")+IFERROR(SUMPRODUCT(1/J464:J465*(W464:W465/H464:H465)),"0")+IFERROR(SUMPRODUCT(1/J470:J470*(W470:W470/H470:H470)),"0"),0)</f>
        <v>3</v>
      </c>
      <c r="X475" s="43"/>
      <c r="Y475" s="68"/>
      <c r="Z475" s="68"/>
    </row>
    <row r="476" spans="1:53" x14ac:dyDescent="0.2">
      <c r="A476" s="331"/>
      <c r="B476" s="331"/>
      <c r="C476" s="331"/>
      <c r="D476" s="331"/>
      <c r="E476" s="331"/>
      <c r="F476" s="331"/>
      <c r="G476" s="331"/>
      <c r="H476" s="331"/>
      <c r="I476" s="331"/>
      <c r="J476" s="331"/>
      <c r="K476" s="331"/>
      <c r="L476" s="331"/>
      <c r="M476" s="336"/>
      <c r="N476" s="333" t="s">
        <v>39</v>
      </c>
      <c r="O476" s="334"/>
      <c r="P476" s="334"/>
      <c r="Q476" s="334"/>
      <c r="R476" s="334"/>
      <c r="S476" s="334"/>
      <c r="T476" s="335"/>
      <c r="U476" s="43" t="s">
        <v>0</v>
      </c>
      <c r="V476" s="44">
        <f>GrossWeightTotal+PalletQtyTotal*25</f>
        <v>1726.2</v>
      </c>
      <c r="W476" s="44">
        <f>GrossWeightTotalR+PalletQtyTotalR*25</f>
        <v>1731.3600000000001</v>
      </c>
      <c r="X476" s="43"/>
      <c r="Y476" s="68"/>
      <c r="Z476" s="68"/>
    </row>
    <row r="477" spans="1:53" x14ac:dyDescent="0.2">
      <c r="A477" s="331"/>
      <c r="B477" s="331"/>
      <c r="C477" s="331"/>
      <c r="D477" s="331"/>
      <c r="E477" s="331"/>
      <c r="F477" s="331"/>
      <c r="G477" s="331"/>
      <c r="H477" s="331"/>
      <c r="I477" s="331"/>
      <c r="J477" s="331"/>
      <c r="K477" s="331"/>
      <c r="L477" s="331"/>
      <c r="M477" s="336"/>
      <c r="N477" s="333" t="s">
        <v>40</v>
      </c>
      <c r="O477" s="334"/>
      <c r="P477" s="334"/>
      <c r="Q477" s="334"/>
      <c r="R477" s="334"/>
      <c r="S477" s="334"/>
      <c r="T477" s="335"/>
      <c r="U477" s="43" t="s">
        <v>23</v>
      </c>
      <c r="V477" s="44">
        <f>IFERROR(V23+V33+V37+V41+V45+V52+V60+V81+V91+V104+V118+V127+V134+V142+V155+V161+V166+V173+V193+V200+V206+V225+V229+V235+V247+V253+V259+V265+V276+V281+V286+V290+V294+V298+V311+V317+V321+V325+V333+V338+V345+V349+V356+V372+V379+V383+V390+V395+V401+V411+V425+V430+V439+V444+V451+V456+V461+V466+V471,"0")</f>
        <v>106.66666666666667</v>
      </c>
      <c r="W477" s="44">
        <f>IFERROR(W23+W33+W37+W41+W45+W52+W60+W81+W91+W104+W118+W127+W134+W142+W155+W161+W166+W173+W193+W200+W206+W225+W229+W235+W247+W253+W259+W265+W276+W281+W286+W290+W294+W298+W311+W317+W321+W325+W333+W338+W345+W349+W356+W372+W379+W383+W390+W395+W401+W411+W425+W430+W439+W444+W451+W456+W461+W466+W471,"0")</f>
        <v>107</v>
      </c>
      <c r="X477" s="43"/>
      <c r="Y477" s="68"/>
      <c r="Z477" s="68"/>
    </row>
    <row r="478" spans="1:53" ht="14.25" hidden="1" x14ac:dyDescent="0.2">
      <c r="A478" s="331"/>
      <c r="B478" s="331"/>
      <c r="C478" s="331"/>
      <c r="D478" s="331"/>
      <c r="E478" s="331"/>
      <c r="F478" s="331"/>
      <c r="G478" s="331"/>
      <c r="H478" s="331"/>
      <c r="I478" s="331"/>
      <c r="J478" s="331"/>
      <c r="K478" s="331"/>
      <c r="L478" s="331"/>
      <c r="M478" s="336"/>
      <c r="N478" s="333" t="s">
        <v>41</v>
      </c>
      <c r="O478" s="334"/>
      <c r="P478" s="334"/>
      <c r="Q478" s="334"/>
      <c r="R478" s="334"/>
      <c r="S478" s="334"/>
      <c r="T478" s="335"/>
      <c r="U478" s="46" t="s">
        <v>54</v>
      </c>
      <c r="V478" s="43"/>
      <c r="W478" s="43"/>
      <c r="X478" s="43">
        <f>IFERROR(X23+X33+X37+X41+X45+X52+X60+X81+X91+X104+X118+X127+X134+X142+X155+X161+X166+X173+X193+X200+X206+X225+X229+X235+X247+X253+X259+X265+X276+X281+X286+X290+X294+X298+X311+X317+X321+X325+X333+X338+X345+X349+X356+X372+X379+X383+X390+X395+X401+X411+X425+X430+X439+X444+X451+X456+X461+X466+X471,"0")</f>
        <v>2.3272499999999998</v>
      </c>
      <c r="Y478" s="68"/>
      <c r="Z478" s="68"/>
    </row>
    <row r="479" spans="1:53" ht="13.5" thickBot="1" x14ac:dyDescent="0.25"/>
    <row r="480" spans="1:53" ht="27" thickTop="1" thickBot="1" x14ac:dyDescent="0.25">
      <c r="A480" s="47" t="s">
        <v>9</v>
      </c>
      <c r="B480" s="72" t="s">
        <v>75</v>
      </c>
      <c r="C480" s="324" t="s">
        <v>108</v>
      </c>
      <c r="D480" s="324" t="s">
        <v>108</v>
      </c>
      <c r="E480" s="324" t="s">
        <v>108</v>
      </c>
      <c r="F480" s="324" t="s">
        <v>108</v>
      </c>
      <c r="G480" s="324" t="s">
        <v>259</v>
      </c>
      <c r="H480" s="324" t="s">
        <v>259</v>
      </c>
      <c r="I480" s="324" t="s">
        <v>259</v>
      </c>
      <c r="J480" s="324" t="s">
        <v>259</v>
      </c>
      <c r="K480" s="325"/>
      <c r="L480" s="324" t="s">
        <v>259</v>
      </c>
      <c r="M480" s="324" t="s">
        <v>259</v>
      </c>
      <c r="N480" s="324" t="s">
        <v>259</v>
      </c>
      <c r="O480" s="324" t="s">
        <v>466</v>
      </c>
      <c r="P480" s="324" t="s">
        <v>466</v>
      </c>
      <c r="Q480" s="324" t="s">
        <v>516</v>
      </c>
      <c r="R480" s="324" t="s">
        <v>516</v>
      </c>
      <c r="S480" s="72" t="s">
        <v>599</v>
      </c>
      <c r="T480" s="324" t="s">
        <v>641</v>
      </c>
      <c r="U480" s="324" t="s">
        <v>641</v>
      </c>
      <c r="Z480" s="61"/>
      <c r="AC480" s="1"/>
    </row>
    <row r="481" spans="1:29" ht="14.25" customHeight="1" thickTop="1" x14ac:dyDescent="0.2">
      <c r="A481" s="326" t="s">
        <v>10</v>
      </c>
      <c r="B481" s="324" t="s">
        <v>75</v>
      </c>
      <c r="C481" s="324" t="s">
        <v>109</v>
      </c>
      <c r="D481" s="324" t="s">
        <v>117</v>
      </c>
      <c r="E481" s="324" t="s">
        <v>108</v>
      </c>
      <c r="F481" s="324" t="s">
        <v>251</v>
      </c>
      <c r="G481" s="324" t="s">
        <v>260</v>
      </c>
      <c r="H481" s="324" t="s">
        <v>267</v>
      </c>
      <c r="I481" s="324" t="s">
        <v>287</v>
      </c>
      <c r="J481" s="324" t="s">
        <v>353</v>
      </c>
      <c r="K481" s="1"/>
      <c r="L481" s="324" t="s">
        <v>359</v>
      </c>
      <c r="M481" s="324" t="s">
        <v>439</v>
      </c>
      <c r="N481" s="324" t="s">
        <v>457</v>
      </c>
      <c r="O481" s="324" t="s">
        <v>467</v>
      </c>
      <c r="P481" s="324" t="s">
        <v>493</v>
      </c>
      <c r="Q481" s="324" t="s">
        <v>517</v>
      </c>
      <c r="R481" s="324" t="s">
        <v>579</v>
      </c>
      <c r="S481" s="324" t="s">
        <v>599</v>
      </c>
      <c r="T481" s="324" t="s">
        <v>642</v>
      </c>
      <c r="U481" s="324" t="s">
        <v>667</v>
      </c>
      <c r="Z481" s="61"/>
      <c r="AC481" s="1"/>
    </row>
    <row r="482" spans="1:29" ht="13.5" thickBot="1" x14ac:dyDescent="0.25">
      <c r="A482" s="327"/>
      <c r="B482" s="324"/>
      <c r="C482" s="324"/>
      <c r="D482" s="324"/>
      <c r="E482" s="324"/>
      <c r="F482" s="324"/>
      <c r="G482" s="324"/>
      <c r="H482" s="324"/>
      <c r="I482" s="324"/>
      <c r="J482" s="324"/>
      <c r="K482" s="1"/>
      <c r="L482" s="324"/>
      <c r="M482" s="324"/>
      <c r="N482" s="324"/>
      <c r="O482" s="324"/>
      <c r="P482" s="324"/>
      <c r="Q482" s="324"/>
      <c r="R482" s="324"/>
      <c r="S482" s="324"/>
      <c r="T482" s="324"/>
      <c r="U482" s="324"/>
      <c r="Z482" s="61"/>
      <c r="AC482" s="1"/>
    </row>
    <row r="483" spans="1:29" ht="18" thickTop="1" thickBot="1" x14ac:dyDescent="0.25">
      <c r="A483" s="47" t="s">
        <v>13</v>
      </c>
      <c r="B483" s="53">
        <f>IFERROR(W22*1,"0")+IFERROR(W26*1,"0")+IFERROR(W27*1,"0")+IFERROR(W28*1,"0")+IFERROR(W29*1,"0")+IFERROR(W30*1,"0")+IFERROR(W31*1,"0")+IFERROR(W32*1,"0")+IFERROR(W36*1,"0")+IFERROR(W40*1,"0")+IFERROR(W44*1,"0")</f>
        <v>0</v>
      </c>
      <c r="C483" s="53">
        <f>IFERROR(W50*1,"0")+IFERROR(W51*1,"0")</f>
        <v>0</v>
      </c>
      <c r="D483" s="53">
        <f>IFERROR(W56*1,"0")+IFERROR(W57*1,"0")+IFERROR(W58*1,"0")+IFERROR(W59*1,"0")</f>
        <v>0</v>
      </c>
      <c r="E483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0</v>
      </c>
      <c r="F483" s="53">
        <f>IFERROR(W131*1,"0")+IFERROR(W132*1,"0")+IFERROR(W133*1,"0")</f>
        <v>0</v>
      </c>
      <c r="G483" s="53">
        <f>IFERROR(W139*1,"0")+IFERROR(W140*1,"0")+IFERROR(W141*1,"0")</f>
        <v>0</v>
      </c>
      <c r="H483" s="53">
        <f>IFERROR(W146*1,"0")+IFERROR(W147*1,"0")+IFERROR(W148*1,"0")+IFERROR(W149*1,"0")+IFERROR(W150*1,"0")+IFERROR(W151*1,"0")+IFERROR(W152*1,"0")+IFERROR(W153*1,"0")+IFERROR(W154*1,"0")</f>
        <v>0</v>
      </c>
      <c r="I483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483" s="53">
        <f>IFERROR(W204*1,"0")+IFERROR(W205*1,"0")</f>
        <v>0</v>
      </c>
      <c r="K483" s="1"/>
      <c r="L483" s="53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>0</v>
      </c>
      <c r="M483" s="53">
        <f>IFERROR(W269*1,"0")+IFERROR(W270*1,"0")+IFERROR(W271*1,"0")+IFERROR(W272*1,"0")+IFERROR(W273*1,"0")+IFERROR(W274*1,"0")+IFERROR(W275*1,"0")+IFERROR(W279*1,"0")+IFERROR(W280*1,"0")</f>
        <v>0</v>
      </c>
      <c r="N483" s="53">
        <f>IFERROR(W285*1,"0")+IFERROR(W289*1,"0")+IFERROR(W293*1,"0")+IFERROR(W297*1,"0")</f>
        <v>0</v>
      </c>
      <c r="O483" s="53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>1605</v>
      </c>
      <c r="P483" s="53">
        <f>IFERROR(W329*1,"0")+IFERROR(W330*1,"0")+IFERROR(W331*1,"0")+IFERROR(W332*1,"0")+IFERROR(W336*1,"0")+IFERROR(W337*1,"0")+IFERROR(W341*1,"0")+IFERROR(W342*1,"0")+IFERROR(W343*1,"0")+IFERROR(W344*1,"0")+IFERROR(W348*1,"0")</f>
        <v>0</v>
      </c>
      <c r="Q483" s="53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+IFERROR(W393*1,"0")+IFERROR(W394*1,"0")</f>
        <v>0</v>
      </c>
      <c r="R483" s="53">
        <f>IFERROR(W399*1,"0")+IFERROR(W400*1,"0")+IFERROR(W404*1,"0")+IFERROR(W405*1,"0")+IFERROR(W406*1,"0")+IFERROR(W407*1,"0")+IFERROR(W408*1,"0")+IFERROR(W409*1,"0")+IFERROR(W410*1,"0")</f>
        <v>0</v>
      </c>
      <c r="S483" s="53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</f>
        <v>0</v>
      </c>
      <c r="T483" s="53">
        <f>IFERROR(W449*1,"0")+IFERROR(W450*1,"0")+IFERROR(W454*1,"0")+IFERROR(W455*1,"0")+IFERROR(W459*1,"0")+IFERROR(W460*1,"0")+IFERROR(W464*1,"0")+IFERROR(W465*1,"0")</f>
        <v>0</v>
      </c>
      <c r="U483" s="53">
        <f>IFERROR(W470*1,"0")</f>
        <v>0</v>
      </c>
      <c r="Z483" s="61"/>
      <c r="AC483" s="1"/>
    </row>
  </sheetData>
  <sheetProtection algorithmName="SHA-512" hashValue="I7aUUl1I3/BSI+baG60WNuN0sGizrV3xeMMvu4LvAkVspg3L/FJ1vPCXbguXcfOPHaj12xOOxHtV3Scp1ojC4A==" saltValue="lpmxSWkU+oBd31GlSKdHRA==" spinCount="100000" sheet="1" objects="1" scenarios="1" sort="0" autoFilter="0" pivotTables="0"/>
  <autoFilter ref="B18:X47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600,00"/>
        <filter val="1 651,20"/>
        <filter val="1 726,20"/>
        <filter val="106,67"/>
        <filter val="3"/>
      </filters>
    </filterColumn>
  </autoFilter>
  <dataConsolidate/>
  <mergeCells count="86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N127:T127"/>
    <mergeCell ref="A127:M128"/>
    <mergeCell ref="N128:T128"/>
    <mergeCell ref="A129:X129"/>
    <mergeCell ref="A130:X130"/>
    <mergeCell ref="D131:E131"/>
    <mergeCell ref="N131:R131"/>
    <mergeCell ref="D132:E132"/>
    <mergeCell ref="N132:R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N206:T206"/>
    <mergeCell ref="A206:M207"/>
    <mergeCell ref="N207:T207"/>
    <mergeCell ref="A208:X208"/>
    <mergeCell ref="A209:X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N225:T225"/>
    <mergeCell ref="A225:M226"/>
    <mergeCell ref="N226:T226"/>
    <mergeCell ref="A227:X227"/>
    <mergeCell ref="D228:E228"/>
    <mergeCell ref="N228:R228"/>
    <mergeCell ref="N229:T229"/>
    <mergeCell ref="A229:M230"/>
    <mergeCell ref="N230:T230"/>
    <mergeCell ref="A231:X231"/>
    <mergeCell ref="D232:E232"/>
    <mergeCell ref="N232:R232"/>
    <mergeCell ref="D233:E233"/>
    <mergeCell ref="N233:R233"/>
    <mergeCell ref="D234:E234"/>
    <mergeCell ref="N234:R234"/>
    <mergeCell ref="N235:T235"/>
    <mergeCell ref="A235:M236"/>
    <mergeCell ref="N236:T236"/>
    <mergeCell ref="A237:X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N247:T247"/>
    <mergeCell ref="A247:M248"/>
    <mergeCell ref="N248:T248"/>
    <mergeCell ref="A249:X249"/>
    <mergeCell ref="D250:E250"/>
    <mergeCell ref="N250:R250"/>
    <mergeCell ref="D251:E251"/>
    <mergeCell ref="N251:R251"/>
    <mergeCell ref="D252:E252"/>
    <mergeCell ref="N252:R252"/>
    <mergeCell ref="N253:T253"/>
    <mergeCell ref="A253:M254"/>
    <mergeCell ref="N254:T254"/>
    <mergeCell ref="A255:X255"/>
    <mergeCell ref="D256:E256"/>
    <mergeCell ref="N256:R256"/>
    <mergeCell ref="D257:E257"/>
    <mergeCell ref="N257:R257"/>
    <mergeCell ref="D258:E258"/>
    <mergeCell ref="N258:R258"/>
    <mergeCell ref="N259:T259"/>
    <mergeCell ref="A259:M260"/>
    <mergeCell ref="N260:T260"/>
    <mergeCell ref="A261:X261"/>
    <mergeCell ref="D262:E262"/>
    <mergeCell ref="N262:R262"/>
    <mergeCell ref="D263:E263"/>
    <mergeCell ref="N263:R263"/>
    <mergeCell ref="D264:E264"/>
    <mergeCell ref="N264:R264"/>
    <mergeCell ref="N265:T265"/>
    <mergeCell ref="A265:M266"/>
    <mergeCell ref="N266:T266"/>
    <mergeCell ref="A267:X267"/>
    <mergeCell ref="A268:X268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A284:X284"/>
    <mergeCell ref="D285:E285"/>
    <mergeCell ref="N285:R285"/>
    <mergeCell ref="N286:T286"/>
    <mergeCell ref="A286:M287"/>
    <mergeCell ref="N287:T287"/>
    <mergeCell ref="A288:X288"/>
    <mergeCell ref="D289:E289"/>
    <mergeCell ref="N289:R289"/>
    <mergeCell ref="N290:T290"/>
    <mergeCell ref="A290:M291"/>
    <mergeCell ref="N291:T291"/>
    <mergeCell ref="A292:X292"/>
    <mergeCell ref="D293:E293"/>
    <mergeCell ref="N293:R293"/>
    <mergeCell ref="N294:T294"/>
    <mergeCell ref="A294:M295"/>
    <mergeCell ref="N295:T295"/>
    <mergeCell ref="A296:X296"/>
    <mergeCell ref="D297:E297"/>
    <mergeCell ref="N297:R297"/>
    <mergeCell ref="N298:T298"/>
    <mergeCell ref="A298:M299"/>
    <mergeCell ref="N299:T299"/>
    <mergeCell ref="A300:X300"/>
    <mergeCell ref="A301:X301"/>
    <mergeCell ref="A302:X302"/>
    <mergeCell ref="D303:E303"/>
    <mergeCell ref="N303:R303"/>
    <mergeCell ref="D304:E304"/>
    <mergeCell ref="N304:R304"/>
    <mergeCell ref="D305:E305"/>
    <mergeCell ref="N305:R305"/>
    <mergeCell ref="D306:E306"/>
    <mergeCell ref="N306:R306"/>
    <mergeCell ref="D307:E307"/>
    <mergeCell ref="N307:R307"/>
    <mergeCell ref="D308:E308"/>
    <mergeCell ref="N308:R308"/>
    <mergeCell ref="D309:E309"/>
    <mergeCell ref="N309:R309"/>
    <mergeCell ref="D310:E310"/>
    <mergeCell ref="N310:R310"/>
    <mergeCell ref="N311:T311"/>
    <mergeCell ref="A311:M312"/>
    <mergeCell ref="N312:T312"/>
    <mergeCell ref="A313:X313"/>
    <mergeCell ref="D314:E314"/>
    <mergeCell ref="N314:R314"/>
    <mergeCell ref="D315:E315"/>
    <mergeCell ref="N315:R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N325:T325"/>
    <mergeCell ref="A325:M326"/>
    <mergeCell ref="N326:T326"/>
    <mergeCell ref="A327:X327"/>
    <mergeCell ref="A328:X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D337:E337"/>
    <mergeCell ref="N337:R337"/>
    <mergeCell ref="N338:T338"/>
    <mergeCell ref="A338:M339"/>
    <mergeCell ref="N339:T339"/>
    <mergeCell ref="A340:X340"/>
    <mergeCell ref="D341:E341"/>
    <mergeCell ref="N341:R341"/>
    <mergeCell ref="D342:E342"/>
    <mergeCell ref="N342:R342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N349:T349"/>
    <mergeCell ref="A349:M350"/>
    <mergeCell ref="N350:T350"/>
    <mergeCell ref="A351:X351"/>
    <mergeCell ref="A352:X352"/>
    <mergeCell ref="A353:X353"/>
    <mergeCell ref="D354:E354"/>
    <mergeCell ref="N354:R354"/>
    <mergeCell ref="D355:E355"/>
    <mergeCell ref="N355:R355"/>
    <mergeCell ref="N356:T356"/>
    <mergeCell ref="A356:M357"/>
    <mergeCell ref="N357:T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D370:E370"/>
    <mergeCell ref="N370:R370"/>
    <mergeCell ref="D371:E371"/>
    <mergeCell ref="N371:R371"/>
    <mergeCell ref="N372:T372"/>
    <mergeCell ref="A372:M373"/>
    <mergeCell ref="N373:T373"/>
    <mergeCell ref="A374:X374"/>
    <mergeCell ref="D375:E375"/>
    <mergeCell ref="N375:R375"/>
    <mergeCell ref="D376:E376"/>
    <mergeCell ref="N376:R376"/>
    <mergeCell ref="D377:E377"/>
    <mergeCell ref="N377:R377"/>
    <mergeCell ref="D378:E378"/>
    <mergeCell ref="N378:R378"/>
    <mergeCell ref="N379:T379"/>
    <mergeCell ref="A379:M380"/>
    <mergeCell ref="N380:T380"/>
    <mergeCell ref="A381:X381"/>
    <mergeCell ref="D382:E382"/>
    <mergeCell ref="N382:R382"/>
    <mergeCell ref="N383:T383"/>
    <mergeCell ref="A383:M384"/>
    <mergeCell ref="N384:T384"/>
    <mergeCell ref="A385:X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N390:T390"/>
    <mergeCell ref="A390:M391"/>
    <mergeCell ref="N391:T391"/>
    <mergeCell ref="A392:X392"/>
    <mergeCell ref="D393:E393"/>
    <mergeCell ref="N393:R393"/>
    <mergeCell ref="D394:E394"/>
    <mergeCell ref="N394:R394"/>
    <mergeCell ref="N395:T395"/>
    <mergeCell ref="A395:M396"/>
    <mergeCell ref="N396:T396"/>
    <mergeCell ref="A397:X397"/>
    <mergeCell ref="A398:X398"/>
    <mergeCell ref="D399:E399"/>
    <mergeCell ref="N399:R399"/>
    <mergeCell ref="D400:E400"/>
    <mergeCell ref="N400:R400"/>
    <mergeCell ref="N401:T401"/>
    <mergeCell ref="A401:M402"/>
    <mergeCell ref="N402:T402"/>
    <mergeCell ref="A403:X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A413:X413"/>
    <mergeCell ref="A414:X414"/>
    <mergeCell ref="A415:X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N425:T425"/>
    <mergeCell ref="A425:M426"/>
    <mergeCell ref="N426:T426"/>
    <mergeCell ref="A427:X427"/>
    <mergeCell ref="D428:E428"/>
    <mergeCell ref="N428:R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49:E449"/>
    <mergeCell ref="N449:R449"/>
    <mergeCell ref="D450:E450"/>
    <mergeCell ref="N450:R450"/>
    <mergeCell ref="N451:T451"/>
    <mergeCell ref="A451:M452"/>
    <mergeCell ref="N452:T452"/>
    <mergeCell ref="A453:X453"/>
    <mergeCell ref="D454:E454"/>
    <mergeCell ref="N454:R454"/>
    <mergeCell ref="D455:E455"/>
    <mergeCell ref="N455:R455"/>
    <mergeCell ref="N456:T456"/>
    <mergeCell ref="A456:M457"/>
    <mergeCell ref="N457:T457"/>
    <mergeCell ref="A458:X458"/>
    <mergeCell ref="D459:E459"/>
    <mergeCell ref="N459:R459"/>
    <mergeCell ref="D460:E460"/>
    <mergeCell ref="N460:R460"/>
    <mergeCell ref="N461:T461"/>
    <mergeCell ref="A461:M462"/>
    <mergeCell ref="N462:T462"/>
    <mergeCell ref="A463:X463"/>
    <mergeCell ref="D464:E464"/>
    <mergeCell ref="N464:R464"/>
    <mergeCell ref="D465:E465"/>
    <mergeCell ref="N465:R465"/>
    <mergeCell ref="N466:T466"/>
    <mergeCell ref="A466:M467"/>
    <mergeCell ref="N467:T467"/>
    <mergeCell ref="A468:X468"/>
    <mergeCell ref="A469:X469"/>
    <mergeCell ref="D470:E470"/>
    <mergeCell ref="N470:R470"/>
    <mergeCell ref="T481:T482"/>
    <mergeCell ref="N471:T471"/>
    <mergeCell ref="A471:M472"/>
    <mergeCell ref="N472:T472"/>
    <mergeCell ref="N473:T473"/>
    <mergeCell ref="A473:M478"/>
    <mergeCell ref="N474:T474"/>
    <mergeCell ref="N475:T475"/>
    <mergeCell ref="N476:T476"/>
    <mergeCell ref="N477:T477"/>
    <mergeCell ref="N478:T478"/>
    <mergeCell ref="U481:U482"/>
    <mergeCell ref="C480:F480"/>
    <mergeCell ref="G480:N480"/>
    <mergeCell ref="O480:P480"/>
    <mergeCell ref="Q480:R480"/>
    <mergeCell ref="T480:U480"/>
    <mergeCell ref="A481:A482"/>
    <mergeCell ref="B481:B482"/>
    <mergeCell ref="C481:C482"/>
    <mergeCell ref="D481:D482"/>
    <mergeCell ref="E481:E482"/>
    <mergeCell ref="F481:F482"/>
    <mergeCell ref="G481:G482"/>
    <mergeCell ref="H481:H482"/>
    <mergeCell ref="I481:I482"/>
    <mergeCell ref="J481:J482"/>
    <mergeCell ref="L481:L482"/>
    <mergeCell ref="M481:M482"/>
    <mergeCell ref="N481:N482"/>
    <mergeCell ref="O481:O482"/>
    <mergeCell ref="P481:P482"/>
    <mergeCell ref="Q481:Q482"/>
    <mergeCell ref="R481:R482"/>
    <mergeCell ref="S481:S482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9"/>
    </row>
    <row r="3" spans="2:8" x14ac:dyDescent="0.2">
      <c r="B3" s="54" t="s">
        <v>671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673</v>
      </c>
      <c r="C6" s="54" t="s">
        <v>674</v>
      </c>
      <c r="D6" s="54" t="s">
        <v>675</v>
      </c>
      <c r="E6" s="54" t="s">
        <v>48</v>
      </c>
    </row>
    <row r="7" spans="2:8" x14ac:dyDescent="0.2">
      <c r="B7" s="54" t="s">
        <v>676</v>
      </c>
      <c r="C7" s="54" t="s">
        <v>677</v>
      </c>
      <c r="D7" s="54" t="s">
        <v>678</v>
      </c>
      <c r="E7" s="54" t="s">
        <v>48</v>
      </c>
    </row>
    <row r="8" spans="2:8" x14ac:dyDescent="0.2">
      <c r="B8" s="54" t="s">
        <v>679</v>
      </c>
      <c r="C8" s="54" t="s">
        <v>680</v>
      </c>
      <c r="D8" s="54" t="s">
        <v>681</v>
      </c>
      <c r="E8" s="54" t="s">
        <v>48</v>
      </c>
    </row>
    <row r="9" spans="2:8" x14ac:dyDescent="0.2">
      <c r="B9" s="54" t="s">
        <v>682</v>
      </c>
      <c r="C9" s="54" t="s">
        <v>683</v>
      </c>
      <c r="D9" s="54" t="s">
        <v>684</v>
      </c>
      <c r="E9" s="54" t="s">
        <v>48</v>
      </c>
    </row>
    <row r="10" spans="2:8" x14ac:dyDescent="0.2">
      <c r="B10" s="54" t="s">
        <v>685</v>
      </c>
      <c r="C10" s="54" t="s">
        <v>686</v>
      </c>
      <c r="D10" s="54" t="s">
        <v>687</v>
      </c>
      <c r="E10" s="54" t="s">
        <v>48</v>
      </c>
    </row>
    <row r="11" spans="2:8" x14ac:dyDescent="0.2">
      <c r="B11" s="54" t="s">
        <v>688</v>
      </c>
      <c r="C11" s="54" t="s">
        <v>689</v>
      </c>
      <c r="D11" s="54" t="s">
        <v>690</v>
      </c>
      <c r="E11" s="54" t="s">
        <v>48</v>
      </c>
    </row>
    <row r="13" spans="2:8" x14ac:dyDescent="0.2">
      <c r="B13" s="54" t="s">
        <v>691</v>
      </c>
      <c r="C13" s="54" t="s">
        <v>674</v>
      </c>
      <c r="D13" s="54" t="s">
        <v>48</v>
      </c>
      <c r="E13" s="54" t="s">
        <v>48</v>
      </c>
    </row>
    <row r="15" spans="2:8" x14ac:dyDescent="0.2">
      <c r="B15" s="54" t="s">
        <v>692</v>
      </c>
      <c r="C15" s="54" t="s">
        <v>677</v>
      </c>
      <c r="D15" s="54" t="s">
        <v>48</v>
      </c>
      <c r="E15" s="54" t="s">
        <v>48</v>
      </c>
    </row>
    <row r="17" spans="2:5" x14ac:dyDescent="0.2">
      <c r="B17" s="54" t="s">
        <v>693</v>
      </c>
      <c r="C17" s="54" t="s">
        <v>680</v>
      </c>
      <c r="D17" s="54" t="s">
        <v>48</v>
      </c>
      <c r="E17" s="54" t="s">
        <v>48</v>
      </c>
    </row>
    <row r="19" spans="2:5" x14ac:dyDescent="0.2">
      <c r="B19" s="54" t="s">
        <v>694</v>
      </c>
      <c r="C19" s="54" t="s">
        <v>683</v>
      </c>
      <c r="D19" s="54" t="s">
        <v>48</v>
      </c>
      <c r="E19" s="54" t="s">
        <v>48</v>
      </c>
    </row>
    <row r="21" spans="2:5" x14ac:dyDescent="0.2">
      <c r="B21" s="54" t="s">
        <v>695</v>
      </c>
      <c r="C21" s="54" t="s">
        <v>686</v>
      </c>
      <c r="D21" s="54" t="s">
        <v>48</v>
      </c>
      <c r="E21" s="54" t="s">
        <v>48</v>
      </c>
    </row>
    <row r="23" spans="2:5" x14ac:dyDescent="0.2">
      <c r="B23" s="54" t="s">
        <v>696</v>
      </c>
      <c r="C23" s="54" t="s">
        <v>689</v>
      </c>
      <c r="D23" s="54" t="s">
        <v>48</v>
      </c>
      <c r="E23" s="54" t="s">
        <v>48</v>
      </c>
    </row>
    <row r="25" spans="2:5" x14ac:dyDescent="0.2">
      <c r="B25" s="54" t="s">
        <v>697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699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700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701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702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703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704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705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706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707</v>
      </c>
      <c r="C35" s="54" t="s">
        <v>48</v>
      </c>
      <c r="D35" s="54" t="s">
        <v>48</v>
      </c>
      <c r="E35" s="54" t="s">
        <v>48</v>
      </c>
    </row>
  </sheetData>
  <sheetProtection algorithmName="SHA-512" hashValue="FXMxNYcygz38/uiZiUMIAAI81ziCV778b9gEFM8kqwq78//dW/j/gBEVnQ05kbkVK9boOCSQyPSVpz1sPG1+Ww==" saltValue="ZvxxWJBn3exw/v9nsVdtf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1055</vt:i4>
      </vt:variant>
    </vt:vector>
  </HeadingPairs>
  <TitlesOfParts>
    <vt:vector size="10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2023-12-20T11:56:26Z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