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840457-8337-4A0C-9DDB-C81734483E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U481" i="1" s="1"/>
  <c r="N468" i="1"/>
  <c r="V465" i="1"/>
  <c r="V464" i="1"/>
  <c r="W463" i="1"/>
  <c r="X463" i="1" s="1"/>
  <c r="W462" i="1"/>
  <c r="W465" i="1" s="1"/>
  <c r="V460" i="1"/>
  <c r="V459" i="1"/>
  <c r="W458" i="1"/>
  <c r="X457" i="1"/>
  <c r="W457" i="1"/>
  <c r="V455" i="1"/>
  <c r="V454" i="1"/>
  <c r="X453" i="1"/>
  <c r="W453" i="1"/>
  <c r="W452" i="1"/>
  <c r="W455" i="1" s="1"/>
  <c r="V450" i="1"/>
  <c r="V449" i="1"/>
  <c r="W448" i="1"/>
  <c r="X448" i="1" s="1"/>
  <c r="W447" i="1"/>
  <c r="V443" i="1"/>
  <c r="V442" i="1"/>
  <c r="W441" i="1"/>
  <c r="W443" i="1" s="1"/>
  <c r="N441" i="1"/>
  <c r="X440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W429" i="1" s="1"/>
  <c r="N426" i="1"/>
  <c r="V424" i="1"/>
  <c r="V423" i="1"/>
  <c r="W422" i="1"/>
  <c r="X422" i="1" s="1"/>
  <c r="N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X402" i="1" s="1"/>
  <c r="N402" i="1"/>
  <c r="V400" i="1"/>
  <c r="V399" i="1"/>
  <c r="W398" i="1"/>
  <c r="X398" i="1" s="1"/>
  <c r="N398" i="1"/>
  <c r="W397" i="1"/>
  <c r="X397" i="1" s="1"/>
  <c r="N397" i="1"/>
  <c r="V394" i="1"/>
  <c r="V393" i="1"/>
  <c r="X392" i="1"/>
  <c r="W392" i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Q481" i="1" s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W330" i="1"/>
  <c r="X330" i="1" s="1"/>
  <c r="N330" i="1"/>
  <c r="W329" i="1"/>
  <c r="X329" i="1" s="1"/>
  <c r="N329" i="1"/>
  <c r="W328" i="1"/>
  <c r="N328" i="1"/>
  <c r="W327" i="1"/>
  <c r="N327" i="1"/>
  <c r="V324" i="1"/>
  <c r="V323" i="1"/>
  <c r="W322" i="1"/>
  <c r="N322" i="1"/>
  <c r="V320" i="1"/>
  <c r="V319" i="1"/>
  <c r="W318" i="1"/>
  <c r="W319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X287" i="1" s="1"/>
  <c r="X288" i="1" s="1"/>
  <c r="N287" i="1"/>
  <c r="V285" i="1"/>
  <c r="V284" i="1"/>
  <c r="W283" i="1"/>
  <c r="N283" i="1"/>
  <c r="V280" i="1"/>
  <c r="V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W269" i="1"/>
  <c r="X269" i="1" s="1"/>
  <c r="N269" i="1"/>
  <c r="W268" i="1"/>
  <c r="X268" i="1" s="1"/>
  <c r="N268" i="1"/>
  <c r="X267" i="1"/>
  <c r="W267" i="1"/>
  <c r="N267" i="1"/>
  <c r="V264" i="1"/>
  <c r="V263" i="1"/>
  <c r="W262" i="1"/>
  <c r="X262" i="1" s="1"/>
  <c r="N262" i="1"/>
  <c r="W261" i="1"/>
  <c r="X261" i="1" s="1"/>
  <c r="N261" i="1"/>
  <c r="W260" i="1"/>
  <c r="W263" i="1" s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X227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N209" i="1"/>
  <c r="V206" i="1"/>
  <c r="V205" i="1"/>
  <c r="W204" i="1"/>
  <c r="W205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X169" i="1" s="1"/>
  <c r="N169" i="1"/>
  <c r="V167" i="1"/>
  <c r="V166" i="1"/>
  <c r="W165" i="1"/>
  <c r="X165" i="1" s="1"/>
  <c r="N165" i="1"/>
  <c r="W164" i="1"/>
  <c r="V162" i="1"/>
  <c r="V161" i="1"/>
  <c r="W160" i="1"/>
  <c r="X160" i="1" s="1"/>
  <c r="N160" i="1"/>
  <c r="X159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X142" i="1" s="1"/>
  <c r="N139" i="1"/>
  <c r="V135" i="1"/>
  <c r="V134" i="1"/>
  <c r="W133" i="1"/>
  <c r="X133" i="1" s="1"/>
  <c r="N133" i="1"/>
  <c r="W132" i="1"/>
  <c r="X132" i="1" s="1"/>
  <c r="N132" i="1"/>
  <c r="W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N122" i="1"/>
  <c r="W121" i="1"/>
  <c r="X121" i="1" s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N65" i="1"/>
  <c r="W64" i="1"/>
  <c r="X64" i="1" s="1"/>
  <c r="V61" i="1"/>
  <c r="V60" i="1"/>
  <c r="W59" i="1"/>
  <c r="X59" i="1" s="1"/>
  <c r="W58" i="1"/>
  <c r="N58" i="1"/>
  <c r="W57" i="1"/>
  <c r="W60" i="1" s="1"/>
  <c r="W56" i="1"/>
  <c r="X56" i="1" s="1"/>
  <c r="N56" i="1"/>
  <c r="V53" i="1"/>
  <c r="V52" i="1"/>
  <c r="W51" i="1"/>
  <c r="X51" i="1" s="1"/>
  <c r="N51" i="1"/>
  <c r="W50" i="1"/>
  <c r="C481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W26" i="1"/>
  <c r="N26" i="1"/>
  <c r="V24" i="1"/>
  <c r="V23" i="1"/>
  <c r="W22" i="1"/>
  <c r="W24" i="1" s="1"/>
  <c r="N22" i="1"/>
  <c r="H10" i="1"/>
  <c r="A9" i="1"/>
  <c r="A10" i="1" s="1"/>
  <c r="D7" i="1"/>
  <c r="O6" i="1"/>
  <c r="N2" i="1"/>
  <c r="X399" i="1" l="1"/>
  <c r="V471" i="1"/>
  <c r="W82" i="1"/>
  <c r="W194" i="1"/>
  <c r="W233" i="1"/>
  <c r="W388" i="1"/>
  <c r="X426" i="1"/>
  <c r="W438" i="1"/>
  <c r="W450" i="1"/>
  <c r="W142" i="1"/>
  <c r="X251" i="1"/>
  <c r="W274" i="1"/>
  <c r="W336" i="1"/>
  <c r="W400" i="1"/>
  <c r="X161" i="1"/>
  <c r="W162" i="1"/>
  <c r="W252" i="1"/>
  <c r="W347" i="1"/>
  <c r="W348" i="1"/>
  <c r="W354" i="1"/>
  <c r="W399" i="1"/>
  <c r="X428" i="1"/>
  <c r="W442" i="1"/>
  <c r="W464" i="1"/>
  <c r="X22" i="1"/>
  <c r="X23" i="1" s="1"/>
  <c r="W23" i="1"/>
  <c r="W33" i="1"/>
  <c r="X57" i="1"/>
  <c r="W61" i="1"/>
  <c r="W91" i="1"/>
  <c r="W119" i="1"/>
  <c r="X127" i="1"/>
  <c r="W173" i="1"/>
  <c r="X230" i="1"/>
  <c r="X233" i="1" s="1"/>
  <c r="W257" i="1"/>
  <c r="W315" i="1"/>
  <c r="W331" i="1"/>
  <c r="W378" i="1"/>
  <c r="S481" i="1"/>
  <c r="W428" i="1"/>
  <c r="W437" i="1"/>
  <c r="X462" i="1"/>
  <c r="F9" i="1"/>
  <c r="F10" i="1"/>
  <c r="X33" i="1"/>
  <c r="W104" i="1"/>
  <c r="H481" i="1"/>
  <c r="W155" i="1"/>
  <c r="W156" i="1"/>
  <c r="X146" i="1"/>
  <c r="X155" i="1" s="1"/>
  <c r="W296" i="1"/>
  <c r="W297" i="1"/>
  <c r="W324" i="1"/>
  <c r="X322" i="1"/>
  <c r="X323" i="1" s="1"/>
  <c r="W370" i="1"/>
  <c r="W371" i="1"/>
  <c r="X357" i="1"/>
  <c r="X370" i="1" s="1"/>
  <c r="X409" i="1"/>
  <c r="X458" i="1"/>
  <c r="X459" i="1" s="1"/>
  <c r="W459" i="1"/>
  <c r="V475" i="1"/>
  <c r="X36" i="1"/>
  <c r="X37" i="1" s="1"/>
  <c r="X40" i="1"/>
  <c r="X41" i="1" s="1"/>
  <c r="X44" i="1"/>
  <c r="X45" i="1" s="1"/>
  <c r="X50" i="1"/>
  <c r="X52" i="1" s="1"/>
  <c r="W53" i="1"/>
  <c r="X58" i="1"/>
  <c r="X60" i="1" s="1"/>
  <c r="E481" i="1"/>
  <c r="X65" i="1"/>
  <c r="X81" i="1" s="1"/>
  <c r="W81" i="1"/>
  <c r="X85" i="1"/>
  <c r="X91" i="1" s="1"/>
  <c r="X94" i="1"/>
  <c r="X104" i="1" s="1"/>
  <c r="X107" i="1"/>
  <c r="X118" i="1" s="1"/>
  <c r="W128" i="1"/>
  <c r="G481" i="1"/>
  <c r="I481" i="1"/>
  <c r="W161" i="1"/>
  <c r="W167" i="1"/>
  <c r="W166" i="1"/>
  <c r="X173" i="1"/>
  <c r="W174" i="1"/>
  <c r="X177" i="1"/>
  <c r="W201" i="1"/>
  <c r="X196" i="1"/>
  <c r="X200" i="1" s="1"/>
  <c r="W200" i="1"/>
  <c r="J481" i="1"/>
  <c r="W206" i="1"/>
  <c r="X204" i="1"/>
  <c r="X205" i="1" s="1"/>
  <c r="W227" i="1"/>
  <c r="W228" i="1"/>
  <c r="W234" i="1"/>
  <c r="X257" i="1"/>
  <c r="W258" i="1"/>
  <c r="M481" i="1"/>
  <c r="W275" i="1"/>
  <c r="X270" i="1"/>
  <c r="X274" i="1" s="1"/>
  <c r="X295" i="1"/>
  <c r="X296" i="1" s="1"/>
  <c r="X312" i="1"/>
  <c r="X315" i="1" s="1"/>
  <c r="X328" i="1"/>
  <c r="W377" i="1"/>
  <c r="W382" i="1"/>
  <c r="X380" i="1"/>
  <c r="X381" i="1" s="1"/>
  <c r="W389" i="1"/>
  <c r="R481" i="1"/>
  <c r="X423" i="1"/>
  <c r="X464" i="1"/>
  <c r="H9" i="1"/>
  <c r="J9" i="1"/>
  <c r="W34" i="1"/>
  <c r="W38" i="1"/>
  <c r="W42" i="1"/>
  <c r="W46" i="1"/>
  <c r="W52" i="1"/>
  <c r="W127" i="1"/>
  <c r="F481" i="1"/>
  <c r="W134" i="1"/>
  <c r="X131" i="1"/>
  <c r="X134" i="1" s="1"/>
  <c r="W193" i="1"/>
  <c r="W251" i="1"/>
  <c r="W279" i="1"/>
  <c r="W280" i="1"/>
  <c r="X277" i="1"/>
  <c r="X279" i="1" s="1"/>
  <c r="W284" i="1"/>
  <c r="N481" i="1"/>
  <c r="W285" i="1"/>
  <c r="W292" i="1"/>
  <c r="W293" i="1"/>
  <c r="O481" i="1"/>
  <c r="W309" i="1"/>
  <c r="W310" i="1"/>
  <c r="W320" i="1"/>
  <c r="X318" i="1"/>
  <c r="X319" i="1" s="1"/>
  <c r="W323" i="1"/>
  <c r="P481" i="1"/>
  <c r="X327" i="1"/>
  <c r="W332" i="1"/>
  <c r="W343" i="1"/>
  <c r="W393" i="1"/>
  <c r="X391" i="1"/>
  <c r="X393" i="1" s="1"/>
  <c r="W410" i="1"/>
  <c r="W424" i="1"/>
  <c r="W460" i="1"/>
  <c r="W118" i="1"/>
  <c r="W288" i="1"/>
  <c r="W289" i="1"/>
  <c r="W316" i="1"/>
  <c r="X343" i="1"/>
  <c r="W344" i="1"/>
  <c r="W473" i="1"/>
  <c r="B481" i="1"/>
  <c r="W472" i="1"/>
  <c r="D481" i="1"/>
  <c r="W135" i="1"/>
  <c r="X193" i="1"/>
  <c r="L481" i="1"/>
  <c r="W223" i="1"/>
  <c r="W224" i="1"/>
  <c r="X209" i="1"/>
  <c r="X223" i="1" s="1"/>
  <c r="W245" i="1"/>
  <c r="X283" i="1"/>
  <c r="X284" i="1" s="1"/>
  <c r="X291" i="1"/>
  <c r="X292" i="1" s="1"/>
  <c r="X301" i="1"/>
  <c r="X309" i="1" s="1"/>
  <c r="X373" i="1"/>
  <c r="X377" i="1" s="1"/>
  <c r="W381" i="1"/>
  <c r="X384" i="1"/>
  <c r="X388" i="1" s="1"/>
  <c r="W394" i="1"/>
  <c r="W409" i="1"/>
  <c r="X437" i="1"/>
  <c r="W449" i="1"/>
  <c r="X447" i="1"/>
  <c r="X449" i="1" s="1"/>
  <c r="T481" i="1"/>
  <c r="W246" i="1"/>
  <c r="W264" i="1"/>
  <c r="W423" i="1"/>
  <c r="X441" i="1"/>
  <c r="X442" i="1" s="1"/>
  <c r="X452" i="1"/>
  <c r="X454" i="1" s="1"/>
  <c r="W454" i="1"/>
  <c r="X468" i="1"/>
  <c r="X469" i="1" s="1"/>
  <c r="W143" i="1"/>
  <c r="X164" i="1"/>
  <c r="X166" i="1" s="1"/>
  <c r="X236" i="1"/>
  <c r="X245" i="1" s="1"/>
  <c r="X260" i="1"/>
  <c r="X263" i="1" s="1"/>
  <c r="X334" i="1"/>
  <c r="X336" i="1" s="1"/>
  <c r="X352" i="1"/>
  <c r="X354" i="1" s="1"/>
  <c r="W355" i="1"/>
  <c r="W470" i="1"/>
  <c r="W469" i="1"/>
  <c r="W475" i="1" l="1"/>
  <c r="W471" i="1"/>
  <c r="W474" i="1"/>
  <c r="X331" i="1"/>
  <c r="X476" i="1" s="1"/>
</calcChain>
</file>

<file path=xl/sharedStrings.xml><?xml version="1.0" encoding="utf-8"?>
<sst xmlns="http://schemas.openxmlformats.org/spreadsheetml/2006/main" count="2001" uniqueCount="683">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</sst>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11" zoomScaleNormal="100" zoomScaleSheetLayoutView="100" workbookViewId="0">
      <selection activeCell="Z75" sqref="Z75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22" t="s">
        <v>0</v>
      </c>
      <c r="E1" s="423"/>
      <c r="F1" s="423"/>
      <c r="G1" s="12" t="s">
        <v>1</v>
      </c>
      <c r="H1" s="422" t="s">
        <v>2</v>
      </c>
      <c r="I1" s="423"/>
      <c r="J1" s="423"/>
      <c r="K1" s="423"/>
      <c r="L1" s="423"/>
      <c r="M1" s="423"/>
      <c r="N1" s="423"/>
      <c r="O1" s="423"/>
      <c r="P1" s="651" t="s">
        <v>3</v>
      </c>
      <c r="Q1" s="423"/>
      <c r="R1" s="4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4" t="s">
        <v>8</v>
      </c>
      <c r="B5" s="351"/>
      <c r="C5" s="352"/>
      <c r="D5" s="380"/>
      <c r="E5" s="381"/>
      <c r="F5" s="608" t="s">
        <v>9</v>
      </c>
      <c r="G5" s="352"/>
      <c r="H5" s="380" t="s">
        <v>682</v>
      </c>
      <c r="I5" s="384"/>
      <c r="J5" s="384"/>
      <c r="K5" s="384"/>
      <c r="L5" s="381"/>
      <c r="N5" s="24" t="s">
        <v>10</v>
      </c>
      <c r="O5" s="544">
        <v>45283</v>
      </c>
      <c r="P5" s="383"/>
      <c r="R5" s="654" t="s">
        <v>11</v>
      </c>
      <c r="S5" s="412"/>
      <c r="T5" s="497" t="s">
        <v>12</v>
      </c>
      <c r="U5" s="383"/>
      <c r="Z5" s="51"/>
      <c r="AA5" s="51"/>
      <c r="AB5" s="51"/>
    </row>
    <row r="6" spans="1:29" s="313" customFormat="1" ht="24" customHeight="1" x14ac:dyDescent="0.2">
      <c r="A6" s="454" t="s">
        <v>13</v>
      </c>
      <c r="B6" s="351"/>
      <c r="C6" s="352"/>
      <c r="D6" s="611" t="s">
        <v>14</v>
      </c>
      <c r="E6" s="612"/>
      <c r="F6" s="612"/>
      <c r="G6" s="612"/>
      <c r="H6" s="612"/>
      <c r="I6" s="612"/>
      <c r="J6" s="612"/>
      <c r="K6" s="612"/>
      <c r="L6" s="383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29"/>
      <c r="R6" s="411" t="s">
        <v>16</v>
      </c>
      <c r="S6" s="412"/>
      <c r="T6" s="502" t="s">
        <v>17</v>
      </c>
      <c r="U6" s="386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519"/>
      <c r="N7" s="24"/>
      <c r="O7" s="42"/>
      <c r="P7" s="42"/>
      <c r="R7" s="325"/>
      <c r="S7" s="412"/>
      <c r="T7" s="503"/>
      <c r="U7" s="504"/>
      <c r="Z7" s="51"/>
      <c r="AA7" s="51"/>
      <c r="AB7" s="51"/>
    </row>
    <row r="8" spans="1:29" s="313" customFormat="1" ht="25.5" customHeight="1" x14ac:dyDescent="0.2">
      <c r="A8" s="632" t="s">
        <v>18</v>
      </c>
      <c r="B8" s="320"/>
      <c r="C8" s="321"/>
      <c r="D8" s="406"/>
      <c r="E8" s="407"/>
      <c r="F8" s="407"/>
      <c r="G8" s="407"/>
      <c r="H8" s="407"/>
      <c r="I8" s="407"/>
      <c r="J8" s="407"/>
      <c r="K8" s="407"/>
      <c r="L8" s="408"/>
      <c r="N8" s="24" t="s">
        <v>19</v>
      </c>
      <c r="O8" s="382">
        <v>0.33333333333333331</v>
      </c>
      <c r="P8" s="383"/>
      <c r="R8" s="325"/>
      <c r="S8" s="412"/>
      <c r="T8" s="503"/>
      <c r="U8" s="504"/>
      <c r="Z8" s="51"/>
      <c r="AA8" s="51"/>
      <c r="AB8" s="51"/>
    </row>
    <row r="9" spans="1:29" s="313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73"/>
      <c r="E9" s="32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44"/>
      <c r="P9" s="383"/>
      <c r="R9" s="325"/>
      <c r="S9" s="412"/>
      <c r="T9" s="505"/>
      <c r="U9" s="506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73"/>
      <c r="E10" s="32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615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82"/>
      <c r="P10" s="383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2"/>
      <c r="P11" s="383"/>
      <c r="S11" s="24" t="s">
        <v>26</v>
      </c>
      <c r="T11" s="578" t="s">
        <v>27</v>
      </c>
      <c r="U11" s="579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01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600"/>
      <c r="P12" s="519"/>
      <c r="Q12" s="23"/>
      <c r="S12" s="24"/>
      <c r="T12" s="423"/>
      <c r="U12" s="325"/>
      <c r="Z12" s="51"/>
      <c r="AA12" s="51"/>
      <c r="AB12" s="51"/>
    </row>
    <row r="13" spans="1:29" s="313" customFormat="1" ht="23.25" customHeight="1" x14ac:dyDescent="0.2">
      <c r="A13" s="601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8"/>
      <c r="P13" s="579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01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4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5" t="s">
        <v>34</v>
      </c>
      <c r="O15" s="423"/>
      <c r="P15" s="423"/>
      <c r="Q15" s="423"/>
      <c r="R15" s="4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3" t="s">
        <v>35</v>
      </c>
      <c r="B17" s="363" t="s">
        <v>36</v>
      </c>
      <c r="C17" s="469" t="s">
        <v>37</v>
      </c>
      <c r="D17" s="363" t="s">
        <v>38</v>
      </c>
      <c r="E17" s="431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430"/>
      <c r="P17" s="430"/>
      <c r="Q17" s="430"/>
      <c r="R17" s="431"/>
      <c r="S17" s="644" t="s">
        <v>48</v>
      </c>
      <c r="T17" s="352"/>
      <c r="U17" s="363" t="s">
        <v>49</v>
      </c>
      <c r="V17" s="363" t="s">
        <v>50</v>
      </c>
      <c r="W17" s="333" t="s">
        <v>51</v>
      </c>
      <c r="X17" s="363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56"/>
      <c r="BA17" s="373" t="s">
        <v>56</v>
      </c>
    </row>
    <row r="18" spans="1:53" ht="14.25" customHeight="1" x14ac:dyDescent="0.2">
      <c r="A18" s="364"/>
      <c r="B18" s="364"/>
      <c r="C18" s="364"/>
      <c r="D18" s="432"/>
      <c r="E18" s="434"/>
      <c r="F18" s="364"/>
      <c r="G18" s="364"/>
      <c r="H18" s="364"/>
      <c r="I18" s="364"/>
      <c r="J18" s="364"/>
      <c r="K18" s="364"/>
      <c r="L18" s="364"/>
      <c r="M18" s="364"/>
      <c r="N18" s="432"/>
      <c r="O18" s="433"/>
      <c r="P18" s="433"/>
      <c r="Q18" s="433"/>
      <c r="R18" s="434"/>
      <c r="S18" s="312" t="s">
        <v>57</v>
      </c>
      <c r="T18" s="312" t="s">
        <v>58</v>
      </c>
      <c r="U18" s="364"/>
      <c r="V18" s="364"/>
      <c r="W18" s="334"/>
      <c r="X18" s="364"/>
      <c r="Y18" s="558"/>
      <c r="Z18" s="558"/>
      <c r="AA18" s="396"/>
      <c r="AB18" s="397"/>
      <c r="AC18" s="398"/>
      <c r="AD18" s="457"/>
      <c r="BA18" s="325"/>
    </row>
    <row r="19" spans="1:53" ht="27.75" hidden="1" customHeight="1" x14ac:dyDescent="0.2">
      <c r="A19" s="338" t="s">
        <v>59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hidden="1" customHeight="1" x14ac:dyDescent="0.25">
      <c r="A20" s="345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10"/>
      <c r="Z20" s="310"/>
    </row>
    <row r="21" spans="1:53" ht="14.25" hidden="1" customHeight="1" x14ac:dyDescent="0.25">
      <c r="A21" s="330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1">
        <v>4607091389258</v>
      </c>
      <c r="E22" s="329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0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1">
        <v>4607091383881</v>
      </c>
      <c r="E26" s="329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1">
        <v>4607091388237</v>
      </c>
      <c r="E27" s="329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41">
        <v>4607091388237</v>
      </c>
      <c r="E28" s="329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1" t="s">
        <v>74</v>
      </c>
      <c r="O28" s="328"/>
      <c r="P28" s="328"/>
      <c r="Q28" s="328"/>
      <c r="R28" s="329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41">
        <v>4607091383935</v>
      </c>
      <c r="E29" s="329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8"/>
      <c r="P29" s="328"/>
      <c r="Q29" s="328"/>
      <c r="R29" s="329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41">
        <v>4680115881853</v>
      </c>
      <c r="E30" s="329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8"/>
      <c r="P30" s="328"/>
      <c r="Q30" s="328"/>
      <c r="R30" s="329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41">
        <v>4607091383911</v>
      </c>
      <c r="E31" s="329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8"/>
      <c r="P31" s="328"/>
      <c r="Q31" s="328"/>
      <c r="R31" s="329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1">
        <v>4607091388244</v>
      </c>
      <c r="E32" s="329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8"/>
      <c r="P32" s="328"/>
      <c r="Q32" s="328"/>
      <c r="R32" s="329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6"/>
      <c r="N33" s="319" t="s">
        <v>66</v>
      </c>
      <c r="O33" s="320"/>
      <c r="P33" s="320"/>
      <c r="Q33" s="320"/>
      <c r="R33" s="320"/>
      <c r="S33" s="320"/>
      <c r="T33" s="321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6"/>
      <c r="N34" s="319" t="s">
        <v>66</v>
      </c>
      <c r="O34" s="320"/>
      <c r="P34" s="320"/>
      <c r="Q34" s="320"/>
      <c r="R34" s="320"/>
      <c r="S34" s="320"/>
      <c r="T34" s="321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0" t="s">
        <v>83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1">
        <v>4607091388503</v>
      </c>
      <c r="E36" s="329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8"/>
      <c r="P36" s="328"/>
      <c r="Q36" s="328"/>
      <c r="R36" s="329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2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6"/>
      <c r="N37" s="319" t="s">
        <v>66</v>
      </c>
      <c r="O37" s="320"/>
      <c r="P37" s="320"/>
      <c r="Q37" s="320"/>
      <c r="R37" s="320"/>
      <c r="S37" s="320"/>
      <c r="T37" s="321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6"/>
      <c r="N38" s="319" t="s">
        <v>66</v>
      </c>
      <c r="O38" s="320"/>
      <c r="P38" s="320"/>
      <c r="Q38" s="320"/>
      <c r="R38" s="320"/>
      <c r="S38" s="320"/>
      <c r="T38" s="321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0" t="s">
        <v>88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1">
        <v>4607091388282</v>
      </c>
      <c r="E40" s="329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8"/>
      <c r="P40" s="328"/>
      <c r="Q40" s="328"/>
      <c r="R40" s="329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2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6"/>
      <c r="N41" s="319" t="s">
        <v>66</v>
      </c>
      <c r="O41" s="320"/>
      <c r="P41" s="320"/>
      <c r="Q41" s="320"/>
      <c r="R41" s="320"/>
      <c r="S41" s="320"/>
      <c r="T41" s="321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6"/>
      <c r="N42" s="319" t="s">
        <v>66</v>
      </c>
      <c r="O42" s="320"/>
      <c r="P42" s="320"/>
      <c r="Q42" s="320"/>
      <c r="R42" s="320"/>
      <c r="S42" s="320"/>
      <c r="T42" s="321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0" t="s">
        <v>92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1">
        <v>4607091389111</v>
      </c>
      <c r="E44" s="329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8"/>
      <c r="P44" s="328"/>
      <c r="Q44" s="328"/>
      <c r="R44" s="329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2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6"/>
      <c r="N45" s="319" t="s">
        <v>66</v>
      </c>
      <c r="O45" s="320"/>
      <c r="P45" s="320"/>
      <c r="Q45" s="320"/>
      <c r="R45" s="320"/>
      <c r="S45" s="320"/>
      <c r="T45" s="321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6"/>
      <c r="N46" s="319" t="s">
        <v>66</v>
      </c>
      <c r="O46" s="320"/>
      <c r="P46" s="320"/>
      <c r="Q46" s="320"/>
      <c r="R46" s="320"/>
      <c r="S46" s="320"/>
      <c r="T46" s="321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38" t="s">
        <v>95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48"/>
      <c r="Z47" s="48"/>
    </row>
    <row r="48" spans="1:53" ht="16.5" hidden="1" customHeight="1" x14ac:dyDescent="0.25">
      <c r="A48" s="345" t="s">
        <v>96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10"/>
      <c r="Z48" s="310"/>
    </row>
    <row r="49" spans="1:53" ht="14.25" hidden="1" customHeight="1" x14ac:dyDescent="0.25">
      <c r="A49" s="330" t="s">
        <v>97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11"/>
      <c r="Z49" s="31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41">
        <v>4680115881440</v>
      </c>
      <c r="E50" s="329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8"/>
      <c r="P50" s="328"/>
      <c r="Q50" s="328"/>
      <c r="R50" s="329"/>
      <c r="S50" s="34"/>
      <c r="T50" s="34"/>
      <c r="U50" s="35" t="s">
        <v>65</v>
      </c>
      <c r="V50" s="315">
        <v>0</v>
      </c>
      <c r="W50" s="31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1">
        <v>4680115881433</v>
      </c>
      <c r="E51" s="329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8"/>
      <c r="P51" s="328"/>
      <c r="Q51" s="328"/>
      <c r="R51" s="329"/>
      <c r="S51" s="34"/>
      <c r="T51" s="34"/>
      <c r="U51" s="35" t="s">
        <v>65</v>
      </c>
      <c r="V51" s="315">
        <v>0</v>
      </c>
      <c r="W51" s="316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6"/>
      <c r="N52" s="319" t="s">
        <v>66</v>
      </c>
      <c r="O52" s="320"/>
      <c r="P52" s="320"/>
      <c r="Q52" s="320"/>
      <c r="R52" s="320"/>
      <c r="S52" s="320"/>
      <c r="T52" s="321"/>
      <c r="U52" s="37" t="s">
        <v>67</v>
      </c>
      <c r="V52" s="317">
        <f>IFERROR(V50/H50,"0")+IFERROR(V51/H51,"0")</f>
        <v>0</v>
      </c>
      <c r="W52" s="317">
        <f>IFERROR(W50/H50,"0")+IFERROR(W51/H51,"0")</f>
        <v>0</v>
      </c>
      <c r="X52" s="317">
        <f>IFERROR(IF(X50="",0,X50),"0")+IFERROR(IF(X51="",0,X51),"0")</f>
        <v>0</v>
      </c>
      <c r="Y52" s="318"/>
      <c r="Z52" s="318"/>
    </row>
    <row r="53" spans="1:53" hidden="1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6"/>
      <c r="N53" s="319" t="s">
        <v>66</v>
      </c>
      <c r="O53" s="320"/>
      <c r="P53" s="320"/>
      <c r="Q53" s="320"/>
      <c r="R53" s="320"/>
      <c r="S53" s="320"/>
      <c r="T53" s="321"/>
      <c r="U53" s="37" t="s">
        <v>65</v>
      </c>
      <c r="V53" s="317">
        <f>IFERROR(SUM(V50:V51),"0")</f>
        <v>0</v>
      </c>
      <c r="W53" s="317">
        <f>IFERROR(SUM(W50:W51),"0")</f>
        <v>0</v>
      </c>
      <c r="X53" s="37"/>
      <c r="Y53" s="318"/>
      <c r="Z53" s="318"/>
    </row>
    <row r="54" spans="1:53" ht="16.5" hidden="1" customHeight="1" x14ac:dyDescent="0.25">
      <c r="A54" s="345" t="s">
        <v>104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10"/>
      <c r="Z54" s="310"/>
    </row>
    <row r="55" spans="1:53" ht="14.25" hidden="1" customHeight="1" x14ac:dyDescent="0.25">
      <c r="A55" s="330" t="s">
        <v>105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11"/>
      <c r="Z55" s="31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41">
        <v>4680115881426</v>
      </c>
      <c r="E56" s="329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9"/>
      <c r="S56" s="34"/>
      <c r="T56" s="34"/>
      <c r="U56" s="35" t="s">
        <v>65</v>
      </c>
      <c r="V56" s="315">
        <v>0</v>
      </c>
      <c r="W56" s="31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1">
        <v>4680115881426</v>
      </c>
      <c r="E57" s="329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17" t="s">
        <v>110</v>
      </c>
      <c r="O57" s="328"/>
      <c r="P57" s="328"/>
      <c r="Q57" s="328"/>
      <c r="R57" s="329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41">
        <v>4680115881419</v>
      </c>
      <c r="E58" s="329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8"/>
      <c r="P58" s="328"/>
      <c r="Q58" s="328"/>
      <c r="R58" s="329"/>
      <c r="S58" s="34"/>
      <c r="T58" s="34"/>
      <c r="U58" s="35" t="s">
        <v>65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41">
        <v>4680115881525</v>
      </c>
      <c r="E59" s="329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55" t="s">
        <v>115</v>
      </c>
      <c r="O59" s="328"/>
      <c r="P59" s="328"/>
      <c r="Q59" s="328"/>
      <c r="R59" s="329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6"/>
      <c r="N60" s="319" t="s">
        <v>66</v>
      </c>
      <c r="O60" s="320"/>
      <c r="P60" s="320"/>
      <c r="Q60" s="320"/>
      <c r="R60" s="320"/>
      <c r="S60" s="320"/>
      <c r="T60" s="321"/>
      <c r="U60" s="37" t="s">
        <v>67</v>
      </c>
      <c r="V60" s="317">
        <f>IFERROR(V56/H56,"0")+IFERROR(V57/H57,"0")+IFERROR(V58/H58,"0")+IFERROR(V59/H59,"0")</f>
        <v>0</v>
      </c>
      <c r="W60" s="317">
        <f>IFERROR(W56/H56,"0")+IFERROR(W57/H57,"0")+IFERROR(W58/H58,"0")+IFERROR(W59/H59,"0")</f>
        <v>0</v>
      </c>
      <c r="X60" s="317">
        <f>IFERROR(IF(X56="",0,X56),"0")+IFERROR(IF(X57="",0,X57),"0")+IFERROR(IF(X58="",0,X58),"0")+IFERROR(IF(X59="",0,X59),"0")</f>
        <v>0</v>
      </c>
      <c r="Y60" s="318"/>
      <c r="Z60" s="318"/>
    </row>
    <row r="61" spans="1:53" hidden="1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6"/>
      <c r="N61" s="319" t="s">
        <v>66</v>
      </c>
      <c r="O61" s="320"/>
      <c r="P61" s="320"/>
      <c r="Q61" s="320"/>
      <c r="R61" s="320"/>
      <c r="S61" s="320"/>
      <c r="T61" s="321"/>
      <c r="U61" s="37" t="s">
        <v>65</v>
      </c>
      <c r="V61" s="317">
        <f>IFERROR(SUM(V56:V59),"0")</f>
        <v>0</v>
      </c>
      <c r="W61" s="317">
        <f>IFERROR(SUM(W56:W59),"0")</f>
        <v>0</v>
      </c>
      <c r="X61" s="37"/>
      <c r="Y61" s="318"/>
      <c r="Z61" s="318"/>
    </row>
    <row r="62" spans="1:53" ht="16.5" hidden="1" customHeight="1" x14ac:dyDescent="0.25">
      <c r="A62" s="345" t="s">
        <v>95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10"/>
      <c r="Z62" s="310"/>
    </row>
    <row r="63" spans="1:53" ht="14.25" hidden="1" customHeight="1" x14ac:dyDescent="0.25">
      <c r="A63" s="330" t="s">
        <v>105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41">
        <v>4607091382945</v>
      </c>
      <c r="E64" s="329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75" t="s">
        <v>118</v>
      </c>
      <c r="O64" s="328"/>
      <c r="P64" s="328"/>
      <c r="Q64" s="328"/>
      <c r="R64" s="329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41">
        <v>4607091385670</v>
      </c>
      <c r="E65" s="329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8"/>
      <c r="P65" s="328"/>
      <c r="Q65" s="328"/>
      <c r="R65" s="329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41">
        <v>4607091385670</v>
      </c>
      <c r="E66" s="329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567" t="s">
        <v>123</v>
      </c>
      <c r="O66" s="328"/>
      <c r="P66" s="328"/>
      <c r="Q66" s="328"/>
      <c r="R66" s="329"/>
      <c r="S66" s="34"/>
      <c r="T66" s="34"/>
      <c r="U66" s="35" t="s">
        <v>65</v>
      </c>
      <c r="V66" s="315">
        <v>100</v>
      </c>
      <c r="W66" s="316">
        <f t="shared" si="2"/>
        <v>100.8</v>
      </c>
      <c r="X66" s="36">
        <f>IFERROR(IF(W66=0,"",ROUNDUP(W66/H66,0)*0.02175),"")</f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41">
        <v>4680115881327</v>
      </c>
      <c r="E67" s="329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8"/>
      <c r="P67" s="328"/>
      <c r="Q67" s="328"/>
      <c r="R67" s="329"/>
      <c r="S67" s="34"/>
      <c r="T67" s="34"/>
      <c r="U67" s="35" t="s">
        <v>65</v>
      </c>
      <c r="V67" s="315">
        <v>100</v>
      </c>
      <c r="W67" s="316">
        <f t="shared" si="2"/>
        <v>108</v>
      </c>
      <c r="X67" s="36">
        <f>IFERROR(IF(W67=0,"",ROUNDUP(W67/H67,0)*0.02175),"")</f>
        <v>0.21749999999999997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41">
        <v>4680115882133</v>
      </c>
      <c r="E68" s="329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69" t="s">
        <v>129</v>
      </c>
      <c r="O68" s="328"/>
      <c r="P68" s="328"/>
      <c r="Q68" s="328"/>
      <c r="R68" s="329"/>
      <c r="S68" s="34"/>
      <c r="T68" s="34"/>
      <c r="U68" s="35" t="s">
        <v>65</v>
      </c>
      <c r="V68" s="315">
        <v>0</v>
      </c>
      <c r="W68" s="316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41">
        <v>4607091382952</v>
      </c>
      <c r="E69" s="329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8"/>
      <c r="P69" s="328"/>
      <c r="Q69" s="328"/>
      <c r="R69" s="329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4301011382</v>
      </c>
      <c r="D70" s="341">
        <v>4607091385687</v>
      </c>
      <c r="E70" s="329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5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9"/>
      <c r="S70" s="34"/>
      <c r="T70" s="34"/>
      <c r="U70" s="35" t="s">
        <v>65</v>
      </c>
      <c r="V70" s="315">
        <v>0</v>
      </c>
      <c r="W70" s="316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41">
        <v>4680115882539</v>
      </c>
      <c r="E71" s="329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8"/>
      <c r="P71" s="328"/>
      <c r="Q71" s="328"/>
      <c r="R71" s="329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41">
        <v>4607091384604</v>
      </c>
      <c r="E72" s="329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8"/>
      <c r="P72" s="328"/>
      <c r="Q72" s="328"/>
      <c r="R72" s="329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41">
        <v>4680115880283</v>
      </c>
      <c r="E73" s="329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8"/>
      <c r="P73" s="328"/>
      <c r="Q73" s="328"/>
      <c r="R73" s="329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41">
        <v>4680115881518</v>
      </c>
      <c r="E74" s="329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8"/>
      <c r="P74" s="328"/>
      <c r="Q74" s="328"/>
      <c r="R74" s="329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41">
        <v>4680115881303</v>
      </c>
      <c r="E75" s="329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8"/>
      <c r="P75" s="328"/>
      <c r="Q75" s="328"/>
      <c r="R75" s="329"/>
      <c r="S75" s="34"/>
      <c r="T75" s="34"/>
      <c r="U75" s="35" t="s">
        <v>65</v>
      </c>
      <c r="V75" s="315">
        <v>54</v>
      </c>
      <c r="W75" s="316">
        <f t="shared" si="2"/>
        <v>54</v>
      </c>
      <c r="X75" s="36">
        <f t="shared" si="3"/>
        <v>0.11244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41">
        <v>4680115882720</v>
      </c>
      <c r="E76" s="329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2" t="s">
        <v>146</v>
      </c>
      <c r="O76" s="328"/>
      <c r="P76" s="328"/>
      <c r="Q76" s="328"/>
      <c r="R76" s="329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41">
        <v>4607091388466</v>
      </c>
      <c r="E77" s="329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8"/>
      <c r="P77" s="328"/>
      <c r="Q77" s="328"/>
      <c r="R77" s="329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41">
        <v>4680115880269</v>
      </c>
      <c r="E78" s="329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8"/>
      <c r="P78" s="328"/>
      <c r="Q78" s="328"/>
      <c r="R78" s="329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41">
        <v>4680115880429</v>
      </c>
      <c r="E79" s="329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8"/>
      <c r="P79" s="328"/>
      <c r="Q79" s="328"/>
      <c r="R79" s="329"/>
      <c r="S79" s="34"/>
      <c r="T79" s="34"/>
      <c r="U79" s="35" t="s">
        <v>65</v>
      </c>
      <c r="V79" s="315">
        <v>45</v>
      </c>
      <c r="W79" s="316">
        <f t="shared" si="2"/>
        <v>45</v>
      </c>
      <c r="X79" s="36">
        <f>IFERROR(IF(W79=0,"",ROUNDUP(W79/H79,0)*0.00937),"")</f>
        <v>9.3700000000000006E-2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41">
        <v>4680115881457</v>
      </c>
      <c r="E80" s="329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8"/>
      <c r="P80" s="328"/>
      <c r="Q80" s="328"/>
      <c r="R80" s="329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6"/>
      <c r="N81" s="319" t="s">
        <v>66</v>
      </c>
      <c r="O81" s="320"/>
      <c r="P81" s="320"/>
      <c r="Q81" s="320"/>
      <c r="R81" s="320"/>
      <c r="S81" s="320"/>
      <c r="T81" s="321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40.18783068783069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41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0.61939</v>
      </c>
      <c r="Y81" s="318"/>
      <c r="Z81" s="318"/>
    </row>
    <row r="82" spans="1:53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6"/>
      <c r="N82" s="319" t="s">
        <v>66</v>
      </c>
      <c r="O82" s="320"/>
      <c r="P82" s="320"/>
      <c r="Q82" s="320"/>
      <c r="R82" s="320"/>
      <c r="S82" s="320"/>
      <c r="T82" s="321"/>
      <c r="U82" s="37" t="s">
        <v>65</v>
      </c>
      <c r="V82" s="317">
        <f>IFERROR(SUM(V64:V80),"0")</f>
        <v>299</v>
      </c>
      <c r="W82" s="317">
        <f>IFERROR(SUM(W64:W80),"0")</f>
        <v>307.8</v>
      </c>
      <c r="X82" s="37"/>
      <c r="Y82" s="318"/>
      <c r="Z82" s="318"/>
    </row>
    <row r="83" spans="1:53" ht="14.25" hidden="1" customHeight="1" x14ac:dyDescent="0.25">
      <c r="A83" s="330" t="s">
        <v>97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41">
        <v>4607091384789</v>
      </c>
      <c r="E84" s="329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33" t="s">
        <v>157</v>
      </c>
      <c r="O84" s="328"/>
      <c r="P84" s="328"/>
      <c r="Q84" s="328"/>
      <c r="R84" s="329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41">
        <v>4680115881488</v>
      </c>
      <c r="E85" s="329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8"/>
      <c r="P85" s="328"/>
      <c r="Q85" s="328"/>
      <c r="R85" s="329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41">
        <v>4607091384765</v>
      </c>
      <c r="E86" s="329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40" t="s">
        <v>162</v>
      </c>
      <c r="O86" s="328"/>
      <c r="P86" s="328"/>
      <c r="Q86" s="328"/>
      <c r="R86" s="329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41">
        <v>4680115882751</v>
      </c>
      <c r="E87" s="329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495" t="s">
        <v>165</v>
      </c>
      <c r="O87" s="328"/>
      <c r="P87" s="328"/>
      <c r="Q87" s="328"/>
      <c r="R87" s="329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41">
        <v>4680115882775</v>
      </c>
      <c r="E88" s="329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565" t="s">
        <v>169</v>
      </c>
      <c r="O88" s="328"/>
      <c r="P88" s="328"/>
      <c r="Q88" s="328"/>
      <c r="R88" s="329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41">
        <v>4680115880658</v>
      </c>
      <c r="E89" s="329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8"/>
      <c r="P89" s="328"/>
      <c r="Q89" s="328"/>
      <c r="R89" s="329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41">
        <v>4607091381962</v>
      </c>
      <c r="E90" s="329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8"/>
      <c r="P90" s="328"/>
      <c r="Q90" s="328"/>
      <c r="R90" s="329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6"/>
      <c r="N91" s="319" t="s">
        <v>66</v>
      </c>
      <c r="O91" s="320"/>
      <c r="P91" s="320"/>
      <c r="Q91" s="320"/>
      <c r="R91" s="320"/>
      <c r="S91" s="320"/>
      <c r="T91" s="321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6"/>
      <c r="N92" s="319" t="s">
        <v>66</v>
      </c>
      <c r="O92" s="320"/>
      <c r="P92" s="320"/>
      <c r="Q92" s="320"/>
      <c r="R92" s="320"/>
      <c r="S92" s="320"/>
      <c r="T92" s="321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0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41">
        <v>4607091387667</v>
      </c>
      <c r="E94" s="329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8"/>
      <c r="P94" s="328"/>
      <c r="Q94" s="328"/>
      <c r="R94" s="329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41">
        <v>4607091387636</v>
      </c>
      <c r="E95" s="329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8"/>
      <c r="P95" s="328"/>
      <c r="Q95" s="328"/>
      <c r="R95" s="329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41">
        <v>4607091384727</v>
      </c>
      <c r="E96" s="329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8"/>
      <c r="P96" s="328"/>
      <c r="Q96" s="328"/>
      <c r="R96" s="329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41">
        <v>4607091386745</v>
      </c>
      <c r="E97" s="329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8"/>
      <c r="P97" s="328"/>
      <c r="Q97" s="328"/>
      <c r="R97" s="329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41">
        <v>4607091382426</v>
      </c>
      <c r="E98" s="329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8"/>
      <c r="P98" s="328"/>
      <c r="Q98" s="328"/>
      <c r="R98" s="329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41">
        <v>4607091386547</v>
      </c>
      <c r="E99" s="329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8"/>
      <c r="P99" s="328"/>
      <c r="Q99" s="328"/>
      <c r="R99" s="329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41">
        <v>4607091384734</v>
      </c>
      <c r="E100" s="329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8"/>
      <c r="P100" s="328"/>
      <c r="Q100" s="328"/>
      <c r="R100" s="329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41">
        <v>4607091382464</v>
      </c>
      <c r="E101" s="329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8"/>
      <c r="P101" s="328"/>
      <c r="Q101" s="328"/>
      <c r="R101" s="329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41">
        <v>4680115883444</v>
      </c>
      <c r="E102" s="329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336" t="s">
        <v>192</v>
      </c>
      <c r="O102" s="328"/>
      <c r="P102" s="328"/>
      <c r="Q102" s="328"/>
      <c r="R102" s="329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41">
        <v>4680115883444</v>
      </c>
      <c r="E103" s="329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83" t="s">
        <v>192</v>
      </c>
      <c r="O103" s="328"/>
      <c r="P103" s="328"/>
      <c r="Q103" s="328"/>
      <c r="R103" s="329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24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6"/>
      <c r="N104" s="319" t="s">
        <v>66</v>
      </c>
      <c r="O104" s="320"/>
      <c r="P104" s="320"/>
      <c r="Q104" s="320"/>
      <c r="R104" s="320"/>
      <c r="S104" s="320"/>
      <c r="T104" s="321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6"/>
      <c r="N105" s="319" t="s">
        <v>66</v>
      </c>
      <c r="O105" s="320"/>
      <c r="P105" s="320"/>
      <c r="Q105" s="320"/>
      <c r="R105" s="320"/>
      <c r="S105" s="320"/>
      <c r="T105" s="321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0" t="s">
        <v>68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41">
        <v>4607091386967</v>
      </c>
      <c r="E107" s="329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575" t="s">
        <v>196</v>
      </c>
      <c r="O107" s="328"/>
      <c r="P107" s="328"/>
      <c r="Q107" s="328"/>
      <c r="R107" s="329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194</v>
      </c>
      <c r="B108" s="54" t="s">
        <v>197</v>
      </c>
      <c r="C108" s="31">
        <v>4301051543</v>
      </c>
      <c r="D108" s="341">
        <v>4607091386967</v>
      </c>
      <c r="E108" s="329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342" t="s">
        <v>198</v>
      </c>
      <c r="O108" s="328"/>
      <c r="P108" s="328"/>
      <c r="Q108" s="328"/>
      <c r="R108" s="329"/>
      <c r="S108" s="34"/>
      <c r="T108" s="34"/>
      <c r="U108" s="35" t="s">
        <v>65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41">
        <v>4607091385304</v>
      </c>
      <c r="E109" s="329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43" t="s">
        <v>201</v>
      </c>
      <c r="O109" s="328"/>
      <c r="P109" s="328"/>
      <c r="Q109" s="328"/>
      <c r="R109" s="329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41">
        <v>4607091386264</v>
      </c>
      <c r="E110" s="329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59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8"/>
      <c r="P110" s="328"/>
      <c r="Q110" s="328"/>
      <c r="R110" s="329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41">
        <v>4680115882584</v>
      </c>
      <c r="E111" s="329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46" t="s">
        <v>206</v>
      </c>
      <c r="O111" s="328"/>
      <c r="P111" s="328"/>
      <c r="Q111" s="328"/>
      <c r="R111" s="329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41">
        <v>4680115882584</v>
      </c>
      <c r="E112" s="329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65" t="s">
        <v>208</v>
      </c>
      <c r="O112" s="328"/>
      <c r="P112" s="328"/>
      <c r="Q112" s="328"/>
      <c r="R112" s="329"/>
      <c r="S112" s="34"/>
      <c r="T112" s="34"/>
      <c r="U112" s="35" t="s">
        <v>65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209</v>
      </c>
      <c r="B113" s="54" t="s">
        <v>210</v>
      </c>
      <c r="C113" s="31">
        <v>4301051436</v>
      </c>
      <c r="D113" s="341">
        <v>4607091385731</v>
      </c>
      <c r="E113" s="329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389" t="s">
        <v>211</v>
      </c>
      <c r="O113" s="328"/>
      <c r="P113" s="328"/>
      <c r="Q113" s="328"/>
      <c r="R113" s="329"/>
      <c r="S113" s="34"/>
      <c r="T113" s="34"/>
      <c r="U113" s="35" t="s">
        <v>65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41">
        <v>4680115880214</v>
      </c>
      <c r="E114" s="329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552" t="s">
        <v>214</v>
      </c>
      <c r="O114" s="328"/>
      <c r="P114" s="328"/>
      <c r="Q114" s="328"/>
      <c r="R114" s="329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41">
        <v>4680115880894</v>
      </c>
      <c r="E115" s="329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522" t="s">
        <v>217</v>
      </c>
      <c r="O115" s="328"/>
      <c r="P115" s="328"/>
      <c r="Q115" s="328"/>
      <c r="R115" s="329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41">
        <v>4607091385427</v>
      </c>
      <c r="E116" s="329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3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8"/>
      <c r="P116" s="328"/>
      <c r="Q116" s="328"/>
      <c r="R116" s="329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41">
        <v>4680115882645</v>
      </c>
      <c r="E117" s="329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2" t="s">
        <v>222</v>
      </c>
      <c r="O117" s="328"/>
      <c r="P117" s="328"/>
      <c r="Q117" s="328"/>
      <c r="R117" s="329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24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6"/>
      <c r="N118" s="319" t="s">
        <v>66</v>
      </c>
      <c r="O118" s="320"/>
      <c r="P118" s="320"/>
      <c r="Q118" s="320"/>
      <c r="R118" s="320"/>
      <c r="S118" s="320"/>
      <c r="T118" s="321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6"/>
      <c r="N119" s="319" t="s">
        <v>66</v>
      </c>
      <c r="O119" s="320"/>
      <c r="P119" s="320"/>
      <c r="Q119" s="320"/>
      <c r="R119" s="320"/>
      <c r="S119" s="320"/>
      <c r="T119" s="321"/>
      <c r="U119" s="37" t="s">
        <v>65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hidden="1" customHeight="1" x14ac:dyDescent="0.25">
      <c r="A120" s="330" t="s">
        <v>223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41">
        <v>4607091383065</v>
      </c>
      <c r="E121" s="329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8"/>
      <c r="P121" s="328"/>
      <c r="Q121" s="328"/>
      <c r="R121" s="329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4301060350</v>
      </c>
      <c r="D122" s="341">
        <v>4680115881532</v>
      </c>
      <c r="E122" s="329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8"/>
      <c r="P122" s="328"/>
      <c r="Q122" s="328"/>
      <c r="R122" s="329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41">
        <v>4680115881532</v>
      </c>
      <c r="E123" s="329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564" t="s">
        <v>229</v>
      </c>
      <c r="O123" s="328"/>
      <c r="P123" s="328"/>
      <c r="Q123" s="328"/>
      <c r="R123" s="329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41">
        <v>4680115882652</v>
      </c>
      <c r="E124" s="329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51" t="s">
        <v>232</v>
      </c>
      <c r="O124" s="328"/>
      <c r="P124" s="328"/>
      <c r="Q124" s="328"/>
      <c r="R124" s="329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41">
        <v>4680115880238</v>
      </c>
      <c r="E125" s="329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9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8"/>
      <c r="P125" s="328"/>
      <c r="Q125" s="328"/>
      <c r="R125" s="329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41">
        <v>4680115881464</v>
      </c>
      <c r="E126" s="329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461" t="s">
        <v>237</v>
      </c>
      <c r="O126" s="328"/>
      <c r="P126" s="328"/>
      <c r="Q126" s="328"/>
      <c r="R126" s="329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6"/>
      <c r="N127" s="319" t="s">
        <v>66</v>
      </c>
      <c r="O127" s="320"/>
      <c r="P127" s="320"/>
      <c r="Q127" s="320"/>
      <c r="R127" s="320"/>
      <c r="S127" s="320"/>
      <c r="T127" s="321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hidden="1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6"/>
      <c r="N128" s="319" t="s">
        <v>66</v>
      </c>
      <c r="O128" s="320"/>
      <c r="P128" s="320"/>
      <c r="Q128" s="320"/>
      <c r="R128" s="320"/>
      <c r="S128" s="320"/>
      <c r="T128" s="321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hidden="1" customHeight="1" x14ac:dyDescent="0.25">
      <c r="A129" s="345" t="s">
        <v>238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10"/>
      <c r="Z129" s="310"/>
    </row>
    <row r="130" spans="1:53" ht="14.25" hidden="1" customHeight="1" x14ac:dyDescent="0.25">
      <c r="A130" s="330" t="s">
        <v>68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41">
        <v>4607091385168</v>
      </c>
      <c r="E131" s="329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19" t="s">
        <v>241</v>
      </c>
      <c r="O131" s="328"/>
      <c r="P131" s="328"/>
      <c r="Q131" s="328"/>
      <c r="R131" s="329"/>
      <c r="S131" s="34"/>
      <c r="T131" s="34"/>
      <c r="U131" s="35" t="s">
        <v>65</v>
      </c>
      <c r="V131" s="315">
        <v>200</v>
      </c>
      <c r="W131" s="316">
        <f>IFERROR(IF(V131="",0,CEILING((V131/$H131),1)*$H131),"")</f>
        <v>201.60000000000002</v>
      </c>
      <c r="X131" s="36">
        <f>IFERROR(IF(W131=0,"",ROUNDUP(W131/H131,0)*0.02175),"")</f>
        <v>0.52200000000000002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41">
        <v>4607091383256</v>
      </c>
      <c r="E132" s="329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5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8"/>
      <c r="P132" s="328"/>
      <c r="Q132" s="328"/>
      <c r="R132" s="329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41">
        <v>4607091385748</v>
      </c>
      <c r="E133" s="329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5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8"/>
      <c r="P133" s="328"/>
      <c r="Q133" s="328"/>
      <c r="R133" s="329"/>
      <c r="S133" s="34"/>
      <c r="T133" s="34"/>
      <c r="U133" s="35" t="s">
        <v>65</v>
      </c>
      <c r="V133" s="315">
        <v>0</v>
      </c>
      <c r="W133" s="31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24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6"/>
      <c r="N134" s="319" t="s">
        <v>66</v>
      </c>
      <c r="O134" s="320"/>
      <c r="P134" s="320"/>
      <c r="Q134" s="320"/>
      <c r="R134" s="320"/>
      <c r="S134" s="320"/>
      <c r="T134" s="321"/>
      <c r="U134" s="37" t="s">
        <v>67</v>
      </c>
      <c r="V134" s="317">
        <f>IFERROR(V131/H131,"0")+IFERROR(V132/H132,"0")+IFERROR(V133/H133,"0")</f>
        <v>23.80952380952381</v>
      </c>
      <c r="W134" s="317">
        <f>IFERROR(W131/H131,"0")+IFERROR(W132/H132,"0")+IFERROR(W133/H133,"0")</f>
        <v>24</v>
      </c>
      <c r="X134" s="317">
        <f>IFERROR(IF(X131="",0,X131),"0")+IFERROR(IF(X132="",0,X132),"0")+IFERROR(IF(X133="",0,X133),"0")</f>
        <v>0.52200000000000002</v>
      </c>
      <c r="Y134" s="318"/>
      <c r="Z134" s="318"/>
    </row>
    <row r="135" spans="1:53" x14ac:dyDescent="0.2">
      <c r="A135" s="325"/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6"/>
      <c r="N135" s="319" t="s">
        <v>66</v>
      </c>
      <c r="O135" s="320"/>
      <c r="P135" s="320"/>
      <c r="Q135" s="320"/>
      <c r="R135" s="320"/>
      <c r="S135" s="320"/>
      <c r="T135" s="321"/>
      <c r="U135" s="37" t="s">
        <v>65</v>
      </c>
      <c r="V135" s="317">
        <f>IFERROR(SUM(V131:V133),"0")</f>
        <v>200</v>
      </c>
      <c r="W135" s="317">
        <f>IFERROR(SUM(W131:W133),"0")</f>
        <v>201.60000000000002</v>
      </c>
      <c r="X135" s="37"/>
      <c r="Y135" s="318"/>
      <c r="Z135" s="318"/>
    </row>
    <row r="136" spans="1:53" ht="27.75" hidden="1" customHeight="1" x14ac:dyDescent="0.2">
      <c r="A136" s="338" t="s">
        <v>246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48"/>
      <c r="Z136" s="48"/>
    </row>
    <row r="137" spans="1:53" ht="16.5" hidden="1" customHeight="1" x14ac:dyDescent="0.25">
      <c r="A137" s="345" t="s">
        <v>247</v>
      </c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10"/>
      <c r="Z137" s="310"/>
    </row>
    <row r="138" spans="1:53" ht="14.25" hidden="1" customHeight="1" x14ac:dyDescent="0.25">
      <c r="A138" s="330" t="s">
        <v>105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41">
        <v>4607091383423</v>
      </c>
      <c r="E139" s="329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5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8"/>
      <c r="P139" s="328"/>
      <c r="Q139" s="328"/>
      <c r="R139" s="329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41">
        <v>4607091381405</v>
      </c>
      <c r="E140" s="329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8"/>
      <c r="P140" s="328"/>
      <c r="Q140" s="328"/>
      <c r="R140" s="329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41">
        <v>4607091386516</v>
      </c>
      <c r="E141" s="329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8"/>
      <c r="P141" s="328"/>
      <c r="Q141" s="328"/>
      <c r="R141" s="329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24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6"/>
      <c r="N142" s="319" t="s">
        <v>66</v>
      </c>
      <c r="O142" s="320"/>
      <c r="P142" s="320"/>
      <c r="Q142" s="320"/>
      <c r="R142" s="320"/>
      <c r="S142" s="320"/>
      <c r="T142" s="321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25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6"/>
      <c r="N143" s="319" t="s">
        <v>66</v>
      </c>
      <c r="O143" s="320"/>
      <c r="P143" s="320"/>
      <c r="Q143" s="320"/>
      <c r="R143" s="320"/>
      <c r="S143" s="320"/>
      <c r="T143" s="321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45" t="s">
        <v>254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10"/>
      <c r="Z144" s="310"/>
    </row>
    <row r="145" spans="1:53" ht="14.25" hidden="1" customHeight="1" x14ac:dyDescent="0.25">
      <c r="A145" s="330" t="s">
        <v>60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41">
        <v>4680115880993</v>
      </c>
      <c r="E146" s="329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8"/>
      <c r="P146" s="328"/>
      <c r="Q146" s="328"/>
      <c r="R146" s="329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41">
        <v>4680115881761</v>
      </c>
      <c r="E147" s="329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8"/>
      <c r="P147" s="328"/>
      <c r="Q147" s="328"/>
      <c r="R147" s="329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41">
        <v>4680115881563</v>
      </c>
      <c r="E148" s="329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8"/>
      <c r="P148" s="328"/>
      <c r="Q148" s="328"/>
      <c r="R148" s="329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41">
        <v>4680115880986</v>
      </c>
      <c r="E149" s="329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8"/>
      <c r="P149" s="328"/>
      <c r="Q149" s="328"/>
      <c r="R149" s="329"/>
      <c r="S149" s="34"/>
      <c r="T149" s="34"/>
      <c r="U149" s="35" t="s">
        <v>65</v>
      </c>
      <c r="V149" s="315">
        <v>0</v>
      </c>
      <c r="W149" s="31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41">
        <v>4680115880207</v>
      </c>
      <c r="E150" s="329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8"/>
      <c r="P150" s="328"/>
      <c r="Q150" s="328"/>
      <c r="R150" s="329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41">
        <v>4680115881785</v>
      </c>
      <c r="E151" s="329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8"/>
      <c r="P151" s="328"/>
      <c r="Q151" s="328"/>
      <c r="R151" s="329"/>
      <c r="S151" s="34"/>
      <c r="T151" s="34"/>
      <c r="U151" s="35" t="s">
        <v>65</v>
      </c>
      <c r="V151" s="315">
        <v>0</v>
      </c>
      <c r="W151" s="31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41">
        <v>4680115881679</v>
      </c>
      <c r="E152" s="329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8"/>
      <c r="P152" s="328"/>
      <c r="Q152" s="328"/>
      <c r="R152" s="329"/>
      <c r="S152" s="34"/>
      <c r="T152" s="34"/>
      <c r="U152" s="35" t="s">
        <v>65</v>
      </c>
      <c r="V152" s="315">
        <v>0</v>
      </c>
      <c r="W152" s="31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41">
        <v>4680115880191</v>
      </c>
      <c r="E153" s="329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8"/>
      <c r="P153" s="328"/>
      <c r="Q153" s="328"/>
      <c r="R153" s="329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41">
        <v>4680115883963</v>
      </c>
      <c r="E154" s="329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56" t="s">
        <v>273</v>
      </c>
      <c r="O154" s="328"/>
      <c r="P154" s="328"/>
      <c r="Q154" s="328"/>
      <c r="R154" s="329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24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0</v>
      </c>
      <c r="W155" s="317">
        <f>IFERROR(W146/H146,"0")+IFERROR(W147/H147,"0")+IFERROR(W148/H148,"0")+IFERROR(W149/H149,"0")+IFERROR(W150/H150,"0")+IFERROR(W151/H151,"0")+IFERROR(W152/H152,"0")+IFERROR(W153/H153,"0")+IFERROR(W154/H154,"0")</f>
        <v>0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18"/>
      <c r="Z155" s="318"/>
    </row>
    <row r="156" spans="1:53" hidden="1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17">
        <f>IFERROR(SUM(V146:V154),"0")</f>
        <v>0</v>
      </c>
      <c r="W156" s="317">
        <f>IFERROR(SUM(W146:W154),"0")</f>
        <v>0</v>
      </c>
      <c r="X156" s="37"/>
      <c r="Y156" s="318"/>
      <c r="Z156" s="318"/>
    </row>
    <row r="157" spans="1:53" ht="16.5" hidden="1" customHeight="1" x14ac:dyDescent="0.25">
      <c r="A157" s="345" t="s">
        <v>274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10"/>
      <c r="Z157" s="310"/>
    </row>
    <row r="158" spans="1:53" ht="14.25" hidden="1" customHeight="1" x14ac:dyDescent="0.25">
      <c r="A158" s="330" t="s">
        <v>105</v>
      </c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41">
        <v>4680115881402</v>
      </c>
      <c r="E159" s="329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8"/>
      <c r="P159" s="328"/>
      <c r="Q159" s="328"/>
      <c r="R159" s="329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41">
        <v>4680115881396</v>
      </c>
      <c r="E160" s="329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8"/>
      <c r="P160" s="328"/>
      <c r="Q160" s="328"/>
      <c r="R160" s="329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24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6"/>
      <c r="N161" s="319" t="s">
        <v>66</v>
      </c>
      <c r="O161" s="320"/>
      <c r="P161" s="320"/>
      <c r="Q161" s="320"/>
      <c r="R161" s="320"/>
      <c r="S161" s="320"/>
      <c r="T161" s="321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25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6"/>
      <c r="N162" s="319" t="s">
        <v>66</v>
      </c>
      <c r="O162" s="320"/>
      <c r="P162" s="320"/>
      <c r="Q162" s="320"/>
      <c r="R162" s="320"/>
      <c r="S162" s="320"/>
      <c r="T162" s="321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0" t="s">
        <v>97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41">
        <v>4680115882935</v>
      </c>
      <c r="E164" s="329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557" t="s">
        <v>281</v>
      </c>
      <c r="O164" s="328"/>
      <c r="P164" s="328"/>
      <c r="Q164" s="328"/>
      <c r="R164" s="329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41">
        <v>4680115880764</v>
      </c>
      <c r="E165" s="329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8"/>
      <c r="P165" s="328"/>
      <c r="Q165" s="328"/>
      <c r="R165" s="329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24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6"/>
      <c r="N166" s="319" t="s">
        <v>66</v>
      </c>
      <c r="O166" s="320"/>
      <c r="P166" s="320"/>
      <c r="Q166" s="320"/>
      <c r="R166" s="320"/>
      <c r="S166" s="320"/>
      <c r="T166" s="321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25"/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6"/>
      <c r="N167" s="319" t="s">
        <v>66</v>
      </c>
      <c r="O167" s="320"/>
      <c r="P167" s="320"/>
      <c r="Q167" s="320"/>
      <c r="R167" s="320"/>
      <c r="S167" s="320"/>
      <c r="T167" s="321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0" t="s">
        <v>60</v>
      </c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41">
        <v>4680115882683</v>
      </c>
      <c r="E169" s="329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8"/>
      <c r="P169" s="328"/>
      <c r="Q169" s="328"/>
      <c r="R169" s="329"/>
      <c r="S169" s="34"/>
      <c r="T169" s="34"/>
      <c r="U169" s="35" t="s">
        <v>65</v>
      </c>
      <c r="V169" s="315">
        <v>100</v>
      </c>
      <c r="W169" s="316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41">
        <v>4680115882690</v>
      </c>
      <c r="E170" s="329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4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8"/>
      <c r="P170" s="328"/>
      <c r="Q170" s="328"/>
      <c r="R170" s="329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41">
        <v>4680115882669</v>
      </c>
      <c r="E171" s="329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8"/>
      <c r="P171" s="328"/>
      <c r="Q171" s="328"/>
      <c r="R171" s="329"/>
      <c r="S171" s="34"/>
      <c r="T171" s="34"/>
      <c r="U171" s="35" t="s">
        <v>65</v>
      </c>
      <c r="V171" s="315">
        <v>100</v>
      </c>
      <c r="W171" s="316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41">
        <v>4680115882676</v>
      </c>
      <c r="E172" s="329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8"/>
      <c r="P172" s="328"/>
      <c r="Q172" s="328"/>
      <c r="R172" s="329"/>
      <c r="S172" s="34"/>
      <c r="T172" s="34"/>
      <c r="U172" s="35" t="s">
        <v>65</v>
      </c>
      <c r="V172" s="315">
        <v>100</v>
      </c>
      <c r="W172" s="316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24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6"/>
      <c r="N173" s="319" t="s">
        <v>66</v>
      </c>
      <c r="O173" s="320"/>
      <c r="P173" s="320"/>
      <c r="Q173" s="320"/>
      <c r="R173" s="320"/>
      <c r="S173" s="320"/>
      <c r="T173" s="321"/>
      <c r="U173" s="37" t="s">
        <v>67</v>
      </c>
      <c r="V173" s="317">
        <f>IFERROR(V169/H169,"0")+IFERROR(V170/H170,"0")+IFERROR(V171/H171,"0")+IFERROR(V172/H172,"0")</f>
        <v>55.555555555555557</v>
      </c>
      <c r="W173" s="317">
        <f>IFERROR(W169/H169,"0")+IFERROR(W170/H170,"0")+IFERROR(W171/H171,"0")+IFERROR(W172/H172,"0")</f>
        <v>57</v>
      </c>
      <c r="X173" s="317">
        <f>IFERROR(IF(X169="",0,X169),"0")+IFERROR(IF(X170="",0,X170),"0")+IFERROR(IF(X171="",0,X171),"0")+IFERROR(IF(X172="",0,X172),"0")</f>
        <v>0.53408999999999995</v>
      </c>
      <c r="Y173" s="318"/>
      <c r="Z173" s="318"/>
    </row>
    <row r="174" spans="1:53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6"/>
      <c r="N174" s="319" t="s">
        <v>66</v>
      </c>
      <c r="O174" s="320"/>
      <c r="P174" s="320"/>
      <c r="Q174" s="320"/>
      <c r="R174" s="320"/>
      <c r="S174" s="320"/>
      <c r="T174" s="321"/>
      <c r="U174" s="37" t="s">
        <v>65</v>
      </c>
      <c r="V174" s="317">
        <f>IFERROR(SUM(V169:V172),"0")</f>
        <v>300</v>
      </c>
      <c r="W174" s="317">
        <f>IFERROR(SUM(W169:W172),"0")</f>
        <v>307.8</v>
      </c>
      <c r="X174" s="37"/>
      <c r="Y174" s="318"/>
      <c r="Z174" s="318"/>
    </row>
    <row r="175" spans="1:53" ht="14.25" hidden="1" customHeight="1" x14ac:dyDescent="0.25">
      <c r="A175" s="330" t="s">
        <v>68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41">
        <v>4680115881556</v>
      </c>
      <c r="E176" s="329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3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8"/>
      <c r="P176" s="328"/>
      <c r="Q176" s="328"/>
      <c r="R176" s="329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41">
        <v>4680115880573</v>
      </c>
      <c r="E177" s="329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49" t="s">
        <v>296</v>
      </c>
      <c r="O177" s="328"/>
      <c r="P177" s="328"/>
      <c r="Q177" s="328"/>
      <c r="R177" s="329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41">
        <v>4680115881594</v>
      </c>
      <c r="E178" s="329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3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8"/>
      <c r="P178" s="328"/>
      <c r="Q178" s="328"/>
      <c r="R178" s="329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41">
        <v>4680115881587</v>
      </c>
      <c r="E179" s="329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5" t="s">
        <v>301</v>
      </c>
      <c r="O179" s="328"/>
      <c r="P179" s="328"/>
      <c r="Q179" s="328"/>
      <c r="R179" s="329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41">
        <v>4680115880962</v>
      </c>
      <c r="E180" s="329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8"/>
      <c r="P180" s="328"/>
      <c r="Q180" s="328"/>
      <c r="R180" s="329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41">
        <v>4680115881617</v>
      </c>
      <c r="E181" s="329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8"/>
      <c r="P181" s="328"/>
      <c r="Q181" s="328"/>
      <c r="R181" s="329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41">
        <v>4680115881228</v>
      </c>
      <c r="E182" s="329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49" t="s">
        <v>308</v>
      </c>
      <c r="O182" s="328"/>
      <c r="P182" s="328"/>
      <c r="Q182" s="328"/>
      <c r="R182" s="329"/>
      <c r="S182" s="34"/>
      <c r="T182" s="34"/>
      <c r="U182" s="35" t="s">
        <v>65</v>
      </c>
      <c r="V182" s="315">
        <v>0</v>
      </c>
      <c r="W182" s="31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41">
        <v>4680115881037</v>
      </c>
      <c r="E183" s="329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05" t="s">
        <v>311</v>
      </c>
      <c r="O183" s="328"/>
      <c r="P183" s="328"/>
      <c r="Q183" s="328"/>
      <c r="R183" s="329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41">
        <v>4680115881211</v>
      </c>
      <c r="E184" s="329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8"/>
      <c r="P184" s="328"/>
      <c r="Q184" s="328"/>
      <c r="R184" s="329"/>
      <c r="S184" s="34"/>
      <c r="T184" s="34"/>
      <c r="U184" s="35" t="s">
        <v>65</v>
      </c>
      <c r="V184" s="315">
        <v>0</v>
      </c>
      <c r="W184" s="31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41">
        <v>4680115881020</v>
      </c>
      <c r="E185" s="329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8"/>
      <c r="P185" s="328"/>
      <c r="Q185" s="328"/>
      <c r="R185" s="329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41">
        <v>4680115882195</v>
      </c>
      <c r="E186" s="329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3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8"/>
      <c r="P186" s="328"/>
      <c r="Q186" s="328"/>
      <c r="R186" s="329"/>
      <c r="S186" s="34"/>
      <c r="T186" s="34"/>
      <c r="U186" s="35" t="s">
        <v>65</v>
      </c>
      <c r="V186" s="315">
        <v>0</v>
      </c>
      <c r="W186" s="31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41">
        <v>4680115882607</v>
      </c>
      <c r="E187" s="329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8"/>
      <c r="P187" s="328"/>
      <c r="Q187" s="328"/>
      <c r="R187" s="329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41">
        <v>4680115880092</v>
      </c>
      <c r="E188" s="329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8"/>
      <c r="P188" s="328"/>
      <c r="Q188" s="328"/>
      <c r="R188" s="329"/>
      <c r="S188" s="34"/>
      <c r="T188" s="34"/>
      <c r="U188" s="35" t="s">
        <v>65</v>
      </c>
      <c r="V188" s="315">
        <v>0</v>
      </c>
      <c r="W188" s="31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41">
        <v>4680115880221</v>
      </c>
      <c r="E189" s="329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8"/>
      <c r="P189" s="328"/>
      <c r="Q189" s="328"/>
      <c r="R189" s="329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41">
        <v>4680115882942</v>
      </c>
      <c r="E190" s="329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8"/>
      <c r="P190" s="328"/>
      <c r="Q190" s="328"/>
      <c r="R190" s="329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41">
        <v>4680115880504</v>
      </c>
      <c r="E191" s="329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8"/>
      <c r="P191" s="328"/>
      <c r="Q191" s="328"/>
      <c r="R191" s="329"/>
      <c r="S191" s="34"/>
      <c r="T191" s="34"/>
      <c r="U191" s="35" t="s">
        <v>65</v>
      </c>
      <c r="V191" s="315">
        <v>0</v>
      </c>
      <c r="W191" s="31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41">
        <v>4680115882164</v>
      </c>
      <c r="E192" s="329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8"/>
      <c r="P192" s="328"/>
      <c r="Q192" s="328"/>
      <c r="R192" s="329"/>
      <c r="S192" s="34"/>
      <c r="T192" s="34"/>
      <c r="U192" s="35" t="s">
        <v>65</v>
      </c>
      <c r="V192" s="315">
        <v>0</v>
      </c>
      <c r="W192" s="31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24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6"/>
      <c r="N193" s="319" t="s">
        <v>66</v>
      </c>
      <c r="O193" s="320"/>
      <c r="P193" s="320"/>
      <c r="Q193" s="320"/>
      <c r="R193" s="320"/>
      <c r="S193" s="320"/>
      <c r="T193" s="321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18"/>
      <c r="Z193" s="318"/>
    </row>
    <row r="194" spans="1:53" hidden="1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6"/>
      <c r="N194" s="319" t="s">
        <v>66</v>
      </c>
      <c r="O194" s="320"/>
      <c r="P194" s="320"/>
      <c r="Q194" s="320"/>
      <c r="R194" s="320"/>
      <c r="S194" s="320"/>
      <c r="T194" s="321"/>
      <c r="U194" s="37" t="s">
        <v>65</v>
      </c>
      <c r="V194" s="317">
        <f>IFERROR(SUM(V176:V192),"0")</f>
        <v>0</v>
      </c>
      <c r="W194" s="317">
        <f>IFERROR(SUM(W176:W192),"0")</f>
        <v>0</v>
      </c>
      <c r="X194" s="37"/>
      <c r="Y194" s="318"/>
      <c r="Z194" s="318"/>
    </row>
    <row r="195" spans="1:53" ht="14.25" hidden="1" customHeight="1" x14ac:dyDescent="0.25">
      <c r="A195" s="330" t="s">
        <v>223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41">
        <v>4680115882874</v>
      </c>
      <c r="E196" s="329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03" t="s">
        <v>332</v>
      </c>
      <c r="O196" s="328"/>
      <c r="P196" s="328"/>
      <c r="Q196" s="328"/>
      <c r="R196" s="329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41">
        <v>4680115884434</v>
      </c>
      <c r="E197" s="329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04" t="s">
        <v>335</v>
      </c>
      <c r="O197" s="328"/>
      <c r="P197" s="328"/>
      <c r="Q197" s="328"/>
      <c r="R197" s="329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41">
        <v>4680115880801</v>
      </c>
      <c r="E198" s="329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5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8"/>
      <c r="P198" s="328"/>
      <c r="Q198" s="328"/>
      <c r="R198" s="329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41">
        <v>4680115880818</v>
      </c>
      <c r="E199" s="329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8"/>
      <c r="P199" s="328"/>
      <c r="Q199" s="328"/>
      <c r="R199" s="329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6"/>
      <c r="N200" s="319" t="s">
        <v>66</v>
      </c>
      <c r="O200" s="320"/>
      <c r="P200" s="320"/>
      <c r="Q200" s="320"/>
      <c r="R200" s="320"/>
      <c r="S200" s="320"/>
      <c r="T200" s="321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hidden="1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6"/>
      <c r="N201" s="319" t="s">
        <v>66</v>
      </c>
      <c r="O201" s="320"/>
      <c r="P201" s="320"/>
      <c r="Q201" s="320"/>
      <c r="R201" s="320"/>
      <c r="S201" s="320"/>
      <c r="T201" s="321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hidden="1" customHeight="1" x14ac:dyDescent="0.25">
      <c r="A202" s="345" t="s">
        <v>340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10"/>
      <c r="Z202" s="310"/>
    </row>
    <row r="203" spans="1:53" ht="14.25" hidden="1" customHeight="1" x14ac:dyDescent="0.25">
      <c r="A203" s="330" t="s">
        <v>60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11"/>
      <c r="Z203" s="311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41">
        <v>4607091389845</v>
      </c>
      <c r="E204" s="329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8"/>
      <c r="P204" s="328"/>
      <c r="Q204" s="328"/>
      <c r="R204" s="329"/>
      <c r="S204" s="34"/>
      <c r="T204" s="34"/>
      <c r="U204" s="35" t="s">
        <v>65</v>
      </c>
      <c r="V204" s="315">
        <v>0</v>
      </c>
      <c r="W204" s="316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24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6"/>
      <c r="N205" s="319" t="s">
        <v>66</v>
      </c>
      <c r="O205" s="320"/>
      <c r="P205" s="320"/>
      <c r="Q205" s="320"/>
      <c r="R205" s="320"/>
      <c r="S205" s="320"/>
      <c r="T205" s="321"/>
      <c r="U205" s="37" t="s">
        <v>67</v>
      </c>
      <c r="V205" s="317">
        <f>IFERROR(V204/H204,"0")</f>
        <v>0</v>
      </c>
      <c r="W205" s="317">
        <f>IFERROR(W204/H204,"0")</f>
        <v>0</v>
      </c>
      <c r="X205" s="317">
        <f>IFERROR(IF(X204="",0,X204),"0")</f>
        <v>0</v>
      </c>
      <c r="Y205" s="318"/>
      <c r="Z205" s="318"/>
    </row>
    <row r="206" spans="1:53" hidden="1" x14ac:dyDescent="0.2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6"/>
      <c r="N206" s="319" t="s">
        <v>66</v>
      </c>
      <c r="O206" s="320"/>
      <c r="P206" s="320"/>
      <c r="Q206" s="320"/>
      <c r="R206" s="320"/>
      <c r="S206" s="320"/>
      <c r="T206" s="321"/>
      <c r="U206" s="37" t="s">
        <v>65</v>
      </c>
      <c r="V206" s="317">
        <f>IFERROR(SUM(V204:V204),"0")</f>
        <v>0</v>
      </c>
      <c r="W206" s="317">
        <f>IFERROR(SUM(W204:W204),"0")</f>
        <v>0</v>
      </c>
      <c r="X206" s="37"/>
      <c r="Y206" s="318"/>
      <c r="Z206" s="318"/>
    </row>
    <row r="207" spans="1:53" ht="16.5" hidden="1" customHeight="1" x14ac:dyDescent="0.25">
      <c r="A207" s="345" t="s">
        <v>343</v>
      </c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10"/>
      <c r="Z207" s="310"/>
    </row>
    <row r="208" spans="1:53" ht="14.25" hidden="1" customHeight="1" x14ac:dyDescent="0.25">
      <c r="A208" s="330" t="s">
        <v>105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41">
        <v>4607091387445</v>
      </c>
      <c r="E209" s="329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6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8"/>
      <c r="P209" s="328"/>
      <c r="Q209" s="328"/>
      <c r="R209" s="329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41">
        <v>4607091386004</v>
      </c>
      <c r="E210" s="329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4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8"/>
      <c r="P210" s="328"/>
      <c r="Q210" s="328"/>
      <c r="R210" s="329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41">
        <v>4607091386004</v>
      </c>
      <c r="E211" s="329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8"/>
      <c r="P211" s="328"/>
      <c r="Q211" s="328"/>
      <c r="R211" s="329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41">
        <v>4607091386073</v>
      </c>
      <c r="E212" s="329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8"/>
      <c r="P212" s="328"/>
      <c r="Q212" s="328"/>
      <c r="R212" s="329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41">
        <v>4607091387322</v>
      </c>
      <c r="E213" s="329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4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8"/>
      <c r="P213" s="328"/>
      <c r="Q213" s="328"/>
      <c r="R213" s="329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41">
        <v>4607091387322</v>
      </c>
      <c r="E214" s="329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6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8"/>
      <c r="P214" s="328"/>
      <c r="Q214" s="328"/>
      <c r="R214" s="329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41">
        <v>4607091387377</v>
      </c>
      <c r="E215" s="329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8"/>
      <c r="P215" s="328"/>
      <c r="Q215" s="328"/>
      <c r="R215" s="329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41">
        <v>4607091387353</v>
      </c>
      <c r="E216" s="329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8"/>
      <c r="P216" s="328"/>
      <c r="Q216" s="328"/>
      <c r="R216" s="329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41">
        <v>4607091386011</v>
      </c>
      <c r="E217" s="329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8"/>
      <c r="P217" s="328"/>
      <c r="Q217" s="328"/>
      <c r="R217" s="329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41">
        <v>4607091387308</v>
      </c>
      <c r="E218" s="329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8"/>
      <c r="P218" s="328"/>
      <c r="Q218" s="328"/>
      <c r="R218" s="329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41">
        <v>4607091387339</v>
      </c>
      <c r="E219" s="329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4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8"/>
      <c r="P219" s="328"/>
      <c r="Q219" s="328"/>
      <c r="R219" s="329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41">
        <v>4680115882638</v>
      </c>
      <c r="E220" s="329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4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8"/>
      <c r="P220" s="328"/>
      <c r="Q220" s="328"/>
      <c r="R220" s="329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41">
        <v>4680115881938</v>
      </c>
      <c r="E221" s="329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8"/>
      <c r="P221" s="328"/>
      <c r="Q221" s="328"/>
      <c r="R221" s="329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41">
        <v>4607091387346</v>
      </c>
      <c r="E222" s="329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8"/>
      <c r="P222" s="328"/>
      <c r="Q222" s="328"/>
      <c r="R222" s="329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24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6"/>
      <c r="N223" s="319" t="s">
        <v>66</v>
      </c>
      <c r="O223" s="320"/>
      <c r="P223" s="320"/>
      <c r="Q223" s="320"/>
      <c r="R223" s="320"/>
      <c r="S223" s="320"/>
      <c r="T223" s="321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25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6"/>
      <c r="N224" s="319" t="s">
        <v>66</v>
      </c>
      <c r="O224" s="320"/>
      <c r="P224" s="320"/>
      <c r="Q224" s="320"/>
      <c r="R224" s="320"/>
      <c r="S224" s="320"/>
      <c r="T224" s="321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0" t="s">
        <v>97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41">
        <v>4680115881914</v>
      </c>
      <c r="E226" s="329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8"/>
      <c r="P226" s="328"/>
      <c r="Q226" s="328"/>
      <c r="R226" s="329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24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6"/>
      <c r="N227" s="319" t="s">
        <v>66</v>
      </c>
      <c r="O227" s="320"/>
      <c r="P227" s="320"/>
      <c r="Q227" s="320"/>
      <c r="R227" s="320"/>
      <c r="S227" s="320"/>
      <c r="T227" s="321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6"/>
      <c r="N228" s="319" t="s">
        <v>66</v>
      </c>
      <c r="O228" s="320"/>
      <c r="P228" s="320"/>
      <c r="Q228" s="320"/>
      <c r="R228" s="320"/>
      <c r="S228" s="320"/>
      <c r="T228" s="321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0" t="s">
        <v>60</v>
      </c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11"/>
      <c r="Z229" s="311"/>
    </row>
    <row r="230" spans="1:53" ht="27" hidden="1" customHeight="1" x14ac:dyDescent="0.25">
      <c r="A230" s="54" t="s">
        <v>372</v>
      </c>
      <c r="B230" s="54" t="s">
        <v>373</v>
      </c>
      <c r="C230" s="31">
        <v>4301030878</v>
      </c>
      <c r="D230" s="341">
        <v>4607091387193</v>
      </c>
      <c r="E230" s="329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8"/>
      <c r="P230" s="328"/>
      <c r="Q230" s="328"/>
      <c r="R230" s="329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41">
        <v>4607091387230</v>
      </c>
      <c r="E231" s="329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8"/>
      <c r="P231" s="328"/>
      <c r="Q231" s="328"/>
      <c r="R231" s="329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41">
        <v>4607091387285</v>
      </c>
      <c r="E232" s="329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8"/>
      <c r="P232" s="328"/>
      <c r="Q232" s="328"/>
      <c r="R232" s="329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24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6"/>
      <c r="N233" s="319" t="s">
        <v>66</v>
      </c>
      <c r="O233" s="320"/>
      <c r="P233" s="320"/>
      <c r="Q233" s="320"/>
      <c r="R233" s="320"/>
      <c r="S233" s="320"/>
      <c r="T233" s="321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6"/>
      <c r="N234" s="319" t="s">
        <v>66</v>
      </c>
      <c r="O234" s="320"/>
      <c r="P234" s="320"/>
      <c r="Q234" s="320"/>
      <c r="R234" s="320"/>
      <c r="S234" s="320"/>
      <c r="T234" s="321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0" t="s">
        <v>68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41">
        <v>4607091387766</v>
      </c>
      <c r="E236" s="329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8"/>
      <c r="P236" s="328"/>
      <c r="Q236" s="328"/>
      <c r="R236" s="329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41">
        <v>4607091387957</v>
      </c>
      <c r="E237" s="329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5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8"/>
      <c r="P237" s="328"/>
      <c r="Q237" s="328"/>
      <c r="R237" s="329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41">
        <v>4607091387964</v>
      </c>
      <c r="E238" s="329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5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8"/>
      <c r="P238" s="328"/>
      <c r="Q238" s="328"/>
      <c r="R238" s="329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384</v>
      </c>
      <c r="B239" s="54" t="s">
        <v>385</v>
      </c>
      <c r="C239" s="31">
        <v>4301051461</v>
      </c>
      <c r="D239" s="341">
        <v>4680115883604</v>
      </c>
      <c r="E239" s="329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591" t="s">
        <v>386</v>
      </c>
      <c r="O239" s="328"/>
      <c r="P239" s="328"/>
      <c r="Q239" s="328"/>
      <c r="R239" s="329"/>
      <c r="S239" s="34"/>
      <c r="T239" s="34"/>
      <c r="U239" s="35" t="s">
        <v>65</v>
      </c>
      <c r="V239" s="315">
        <v>0</v>
      </c>
      <c r="W239" s="316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4301051485</v>
      </c>
      <c r="D240" s="341">
        <v>4680115883567</v>
      </c>
      <c r="E240" s="329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26" t="s">
        <v>389</v>
      </c>
      <c r="O240" s="328"/>
      <c r="P240" s="328"/>
      <c r="Q240" s="328"/>
      <c r="R240" s="329"/>
      <c r="S240" s="34"/>
      <c r="T240" s="34"/>
      <c r="U240" s="35" t="s">
        <v>65</v>
      </c>
      <c r="V240" s="315">
        <v>0</v>
      </c>
      <c r="W240" s="316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41">
        <v>4607091381672</v>
      </c>
      <c r="E241" s="329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8"/>
      <c r="P241" s="328"/>
      <c r="Q241" s="328"/>
      <c r="R241" s="329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41">
        <v>4607091387537</v>
      </c>
      <c r="E242" s="329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8"/>
      <c r="P242" s="328"/>
      <c r="Q242" s="328"/>
      <c r="R242" s="329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41">
        <v>4607091387513</v>
      </c>
      <c r="E243" s="329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8"/>
      <c r="P243" s="328"/>
      <c r="Q243" s="328"/>
      <c r="R243" s="329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41">
        <v>4680115880511</v>
      </c>
      <c r="E244" s="329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4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8"/>
      <c r="P244" s="328"/>
      <c r="Q244" s="328"/>
      <c r="R244" s="329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24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6"/>
      <c r="N245" s="319" t="s">
        <v>66</v>
      </c>
      <c r="O245" s="320"/>
      <c r="P245" s="320"/>
      <c r="Q245" s="320"/>
      <c r="R245" s="320"/>
      <c r="S245" s="320"/>
      <c r="T245" s="321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6"/>
      <c r="N246" s="319" t="s">
        <v>66</v>
      </c>
      <c r="O246" s="320"/>
      <c r="P246" s="320"/>
      <c r="Q246" s="320"/>
      <c r="R246" s="320"/>
      <c r="S246" s="320"/>
      <c r="T246" s="321"/>
      <c r="U246" s="37" t="s">
        <v>65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0" t="s">
        <v>223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11"/>
      <c r="Z247" s="311"/>
    </row>
    <row r="248" spans="1:53" ht="16.5" hidden="1" customHeight="1" x14ac:dyDescent="0.25">
      <c r="A248" s="54" t="s">
        <v>398</v>
      </c>
      <c r="B248" s="54" t="s">
        <v>399</v>
      </c>
      <c r="C248" s="31">
        <v>4301060326</v>
      </c>
      <c r="D248" s="341">
        <v>4607091380880</v>
      </c>
      <c r="E248" s="329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6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8"/>
      <c r="P248" s="328"/>
      <c r="Q248" s="328"/>
      <c r="R248" s="329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41">
        <v>4607091384482</v>
      </c>
      <c r="E249" s="329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8"/>
      <c r="P249" s="328"/>
      <c r="Q249" s="328"/>
      <c r="R249" s="329"/>
      <c r="S249" s="34"/>
      <c r="T249" s="34"/>
      <c r="U249" s="35" t="s">
        <v>65</v>
      </c>
      <c r="V249" s="315">
        <v>100</v>
      </c>
      <c r="W249" s="316">
        <f>IFERROR(IF(V249="",0,CEILING((V249/$H249),1)*$H249),"")</f>
        <v>101.39999999999999</v>
      </c>
      <c r="X249" s="36">
        <f>IFERROR(IF(W249=0,"",ROUNDUP(W249/H249,0)*0.02175),"")</f>
        <v>0.28275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41">
        <v>4607091380897</v>
      </c>
      <c r="E250" s="329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8"/>
      <c r="P250" s="328"/>
      <c r="Q250" s="328"/>
      <c r="R250" s="329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4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6"/>
      <c r="N251" s="319" t="s">
        <v>66</v>
      </c>
      <c r="O251" s="320"/>
      <c r="P251" s="320"/>
      <c r="Q251" s="320"/>
      <c r="R251" s="320"/>
      <c r="S251" s="320"/>
      <c r="T251" s="321"/>
      <c r="U251" s="37" t="s">
        <v>67</v>
      </c>
      <c r="V251" s="317">
        <f>IFERROR(V248/H248,"0")+IFERROR(V249/H249,"0")+IFERROR(V250/H250,"0")</f>
        <v>12.820512820512821</v>
      </c>
      <c r="W251" s="317">
        <f>IFERROR(W248/H248,"0")+IFERROR(W249/H249,"0")+IFERROR(W250/H250,"0")</f>
        <v>13</v>
      </c>
      <c r="X251" s="317">
        <f>IFERROR(IF(X248="",0,X248),"0")+IFERROR(IF(X249="",0,X249),"0")+IFERROR(IF(X250="",0,X250),"0")</f>
        <v>0.28275</v>
      </c>
      <c r="Y251" s="318"/>
      <c r="Z251" s="318"/>
    </row>
    <row r="252" spans="1:53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6"/>
      <c r="N252" s="319" t="s">
        <v>66</v>
      </c>
      <c r="O252" s="320"/>
      <c r="P252" s="320"/>
      <c r="Q252" s="320"/>
      <c r="R252" s="320"/>
      <c r="S252" s="320"/>
      <c r="T252" s="321"/>
      <c r="U252" s="37" t="s">
        <v>65</v>
      </c>
      <c r="V252" s="317">
        <f>IFERROR(SUM(V248:V250),"0")</f>
        <v>100</v>
      </c>
      <c r="W252" s="317">
        <f>IFERROR(SUM(W248:W250),"0")</f>
        <v>101.39999999999999</v>
      </c>
      <c r="X252" s="37"/>
      <c r="Y252" s="318"/>
      <c r="Z252" s="318"/>
    </row>
    <row r="253" spans="1:53" ht="14.25" hidden="1" customHeight="1" x14ac:dyDescent="0.25">
      <c r="A253" s="330" t="s">
        <v>83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41">
        <v>4607091388374</v>
      </c>
      <c r="E254" s="329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559" t="s">
        <v>406</v>
      </c>
      <c r="O254" s="328"/>
      <c r="P254" s="328"/>
      <c r="Q254" s="328"/>
      <c r="R254" s="329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41">
        <v>4607091388381</v>
      </c>
      <c r="E255" s="329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444" t="s">
        <v>409</v>
      </c>
      <c r="O255" s="328"/>
      <c r="P255" s="328"/>
      <c r="Q255" s="328"/>
      <c r="R255" s="329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410</v>
      </c>
      <c r="B256" s="54" t="s">
        <v>411</v>
      </c>
      <c r="C256" s="31">
        <v>4301030233</v>
      </c>
      <c r="D256" s="341">
        <v>4607091388404</v>
      </c>
      <c r="E256" s="329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8"/>
      <c r="P256" s="328"/>
      <c r="Q256" s="328"/>
      <c r="R256" s="329"/>
      <c r="S256" s="34"/>
      <c r="T256" s="34"/>
      <c r="U256" s="35" t="s">
        <v>65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24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6"/>
      <c r="N257" s="319" t="s">
        <v>66</v>
      </c>
      <c r="O257" s="320"/>
      <c r="P257" s="320"/>
      <c r="Q257" s="320"/>
      <c r="R257" s="320"/>
      <c r="S257" s="320"/>
      <c r="T257" s="321"/>
      <c r="U257" s="37" t="s">
        <v>67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6"/>
      <c r="N258" s="319" t="s">
        <v>66</v>
      </c>
      <c r="O258" s="320"/>
      <c r="P258" s="320"/>
      <c r="Q258" s="320"/>
      <c r="R258" s="320"/>
      <c r="S258" s="320"/>
      <c r="T258" s="321"/>
      <c r="U258" s="37" t="s">
        <v>65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0" t="s">
        <v>412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41">
        <v>4680115881808</v>
      </c>
      <c r="E260" s="329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8"/>
      <c r="P260" s="328"/>
      <c r="Q260" s="328"/>
      <c r="R260" s="329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41">
        <v>4680115881822</v>
      </c>
      <c r="E261" s="329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8"/>
      <c r="P261" s="328"/>
      <c r="Q261" s="328"/>
      <c r="R261" s="329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41">
        <v>4680115880016</v>
      </c>
      <c r="E262" s="329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3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8"/>
      <c r="P262" s="328"/>
      <c r="Q262" s="328"/>
      <c r="R262" s="329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24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6"/>
      <c r="N263" s="319" t="s">
        <v>66</v>
      </c>
      <c r="O263" s="320"/>
      <c r="P263" s="320"/>
      <c r="Q263" s="320"/>
      <c r="R263" s="320"/>
      <c r="S263" s="320"/>
      <c r="T263" s="321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6"/>
      <c r="N264" s="319" t="s">
        <v>66</v>
      </c>
      <c r="O264" s="320"/>
      <c r="P264" s="320"/>
      <c r="Q264" s="320"/>
      <c r="R264" s="320"/>
      <c r="S264" s="320"/>
      <c r="T264" s="321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45" t="s">
        <v>421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10"/>
      <c r="Z265" s="310"/>
    </row>
    <row r="266" spans="1:53" ht="14.25" hidden="1" customHeight="1" x14ac:dyDescent="0.25">
      <c r="A266" s="330" t="s">
        <v>105</v>
      </c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  <c r="R266" s="325"/>
      <c r="S266" s="325"/>
      <c r="T266" s="325"/>
      <c r="U266" s="325"/>
      <c r="V266" s="325"/>
      <c r="W266" s="325"/>
      <c r="X266" s="325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41">
        <v>4607091387421</v>
      </c>
      <c r="E267" s="329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3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8"/>
      <c r="P267" s="328"/>
      <c r="Q267" s="328"/>
      <c r="R267" s="329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41">
        <v>4607091387421</v>
      </c>
      <c r="E268" s="329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8"/>
      <c r="P268" s="328"/>
      <c r="Q268" s="328"/>
      <c r="R268" s="329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41">
        <v>4607091387452</v>
      </c>
      <c r="E269" s="329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5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8"/>
      <c r="P269" s="328"/>
      <c r="Q269" s="328"/>
      <c r="R269" s="329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41">
        <v>4607091387452</v>
      </c>
      <c r="E270" s="329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357" t="s">
        <v>428</v>
      </c>
      <c r="O270" s="328"/>
      <c r="P270" s="328"/>
      <c r="Q270" s="328"/>
      <c r="R270" s="329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41">
        <v>4607091385984</v>
      </c>
      <c r="E271" s="329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3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8"/>
      <c r="P271" s="328"/>
      <c r="Q271" s="328"/>
      <c r="R271" s="329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41">
        <v>4607091387438</v>
      </c>
      <c r="E272" s="329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8"/>
      <c r="P272" s="328"/>
      <c r="Q272" s="328"/>
      <c r="R272" s="329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41">
        <v>4607091387469</v>
      </c>
      <c r="E273" s="329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3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8"/>
      <c r="P273" s="328"/>
      <c r="Q273" s="328"/>
      <c r="R273" s="329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24"/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6"/>
      <c r="N274" s="319" t="s">
        <v>66</v>
      </c>
      <c r="O274" s="320"/>
      <c r="P274" s="320"/>
      <c r="Q274" s="320"/>
      <c r="R274" s="320"/>
      <c r="S274" s="320"/>
      <c r="T274" s="321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25"/>
      <c r="B275" s="325"/>
      <c r="C275" s="325"/>
      <c r="D275" s="325"/>
      <c r="E275" s="325"/>
      <c r="F275" s="325"/>
      <c r="G275" s="325"/>
      <c r="H275" s="325"/>
      <c r="I275" s="325"/>
      <c r="J275" s="325"/>
      <c r="K275" s="325"/>
      <c r="L275" s="325"/>
      <c r="M275" s="326"/>
      <c r="N275" s="319" t="s">
        <v>66</v>
      </c>
      <c r="O275" s="320"/>
      <c r="P275" s="320"/>
      <c r="Q275" s="320"/>
      <c r="R275" s="320"/>
      <c r="S275" s="320"/>
      <c r="T275" s="321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0" t="s">
        <v>60</v>
      </c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25"/>
      <c r="N276" s="325"/>
      <c r="O276" s="325"/>
      <c r="P276" s="325"/>
      <c r="Q276" s="325"/>
      <c r="R276" s="325"/>
      <c r="S276" s="325"/>
      <c r="T276" s="325"/>
      <c r="U276" s="325"/>
      <c r="V276" s="325"/>
      <c r="W276" s="325"/>
      <c r="X276" s="325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41">
        <v>4607091387292</v>
      </c>
      <c r="E277" s="329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8"/>
      <c r="P277" s="328"/>
      <c r="Q277" s="328"/>
      <c r="R277" s="329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41">
        <v>4607091387315</v>
      </c>
      <c r="E278" s="329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8"/>
      <c r="P278" s="328"/>
      <c r="Q278" s="328"/>
      <c r="R278" s="329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24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6"/>
      <c r="N279" s="319" t="s">
        <v>66</v>
      </c>
      <c r="O279" s="320"/>
      <c r="P279" s="320"/>
      <c r="Q279" s="320"/>
      <c r="R279" s="320"/>
      <c r="S279" s="320"/>
      <c r="T279" s="321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5"/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6"/>
      <c r="N280" s="319" t="s">
        <v>66</v>
      </c>
      <c r="O280" s="320"/>
      <c r="P280" s="320"/>
      <c r="Q280" s="320"/>
      <c r="R280" s="320"/>
      <c r="S280" s="320"/>
      <c r="T280" s="321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5" t="s">
        <v>439</v>
      </c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25"/>
      <c r="Y281" s="310"/>
      <c r="Z281" s="310"/>
    </row>
    <row r="282" spans="1:53" ht="14.25" hidden="1" customHeight="1" x14ac:dyDescent="0.25">
      <c r="A282" s="330" t="s">
        <v>60</v>
      </c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25"/>
      <c r="N282" s="325"/>
      <c r="O282" s="325"/>
      <c r="P282" s="325"/>
      <c r="Q282" s="325"/>
      <c r="R282" s="325"/>
      <c r="S282" s="325"/>
      <c r="T282" s="325"/>
      <c r="U282" s="325"/>
      <c r="V282" s="325"/>
      <c r="W282" s="325"/>
      <c r="X282" s="325"/>
      <c r="Y282" s="311"/>
      <c r="Z282" s="311"/>
    </row>
    <row r="283" spans="1:53" ht="27" hidden="1" customHeight="1" x14ac:dyDescent="0.25">
      <c r="A283" s="54" t="s">
        <v>440</v>
      </c>
      <c r="B283" s="54" t="s">
        <v>441</v>
      </c>
      <c r="C283" s="31">
        <v>4301031066</v>
      </c>
      <c r="D283" s="341">
        <v>4607091383836</v>
      </c>
      <c r="E283" s="329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8"/>
      <c r="P283" s="328"/>
      <c r="Q283" s="328"/>
      <c r="R283" s="329"/>
      <c r="S283" s="34"/>
      <c r="T283" s="34"/>
      <c r="U283" s="35" t="s">
        <v>65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24"/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6"/>
      <c r="N284" s="319" t="s">
        <v>66</v>
      </c>
      <c r="O284" s="320"/>
      <c r="P284" s="320"/>
      <c r="Q284" s="320"/>
      <c r="R284" s="320"/>
      <c r="S284" s="320"/>
      <c r="T284" s="321"/>
      <c r="U284" s="37" t="s">
        <v>67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25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26"/>
      <c r="N285" s="319" t="s">
        <v>66</v>
      </c>
      <c r="O285" s="320"/>
      <c r="P285" s="320"/>
      <c r="Q285" s="320"/>
      <c r="R285" s="320"/>
      <c r="S285" s="320"/>
      <c r="T285" s="321"/>
      <c r="U285" s="37" t="s">
        <v>65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0" t="s">
        <v>68</v>
      </c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25"/>
      <c r="N286" s="325"/>
      <c r="O286" s="325"/>
      <c r="P286" s="325"/>
      <c r="Q286" s="325"/>
      <c r="R286" s="325"/>
      <c r="S286" s="325"/>
      <c r="T286" s="325"/>
      <c r="U286" s="325"/>
      <c r="V286" s="325"/>
      <c r="W286" s="325"/>
      <c r="X286" s="325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41">
        <v>4607091387919</v>
      </c>
      <c r="E287" s="329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8"/>
      <c r="P287" s="328"/>
      <c r="Q287" s="328"/>
      <c r="R287" s="329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24"/>
      <c r="B288" s="325"/>
      <c r="C288" s="325"/>
      <c r="D288" s="325"/>
      <c r="E288" s="325"/>
      <c r="F288" s="325"/>
      <c r="G288" s="325"/>
      <c r="H288" s="325"/>
      <c r="I288" s="325"/>
      <c r="J288" s="325"/>
      <c r="K288" s="325"/>
      <c r="L288" s="325"/>
      <c r="M288" s="326"/>
      <c r="N288" s="319" t="s">
        <v>66</v>
      </c>
      <c r="O288" s="320"/>
      <c r="P288" s="320"/>
      <c r="Q288" s="320"/>
      <c r="R288" s="320"/>
      <c r="S288" s="320"/>
      <c r="T288" s="321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26"/>
      <c r="N289" s="319" t="s">
        <v>66</v>
      </c>
      <c r="O289" s="320"/>
      <c r="P289" s="320"/>
      <c r="Q289" s="320"/>
      <c r="R289" s="320"/>
      <c r="S289" s="320"/>
      <c r="T289" s="321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0" t="s">
        <v>223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311"/>
      <c r="Z290" s="311"/>
    </row>
    <row r="291" spans="1:53" ht="27" hidden="1" customHeight="1" x14ac:dyDescent="0.25">
      <c r="A291" s="54" t="s">
        <v>444</v>
      </c>
      <c r="B291" s="54" t="s">
        <v>445</v>
      </c>
      <c r="C291" s="31">
        <v>4301060324</v>
      </c>
      <c r="D291" s="341">
        <v>4607091388831</v>
      </c>
      <c r="E291" s="329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8"/>
      <c r="P291" s="328"/>
      <c r="Q291" s="328"/>
      <c r="R291" s="329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24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6"/>
      <c r="N292" s="319" t="s">
        <v>66</v>
      </c>
      <c r="O292" s="320"/>
      <c r="P292" s="320"/>
      <c r="Q292" s="320"/>
      <c r="R292" s="320"/>
      <c r="S292" s="320"/>
      <c r="T292" s="321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6"/>
      <c r="N293" s="319" t="s">
        <v>66</v>
      </c>
      <c r="O293" s="320"/>
      <c r="P293" s="320"/>
      <c r="Q293" s="320"/>
      <c r="R293" s="320"/>
      <c r="S293" s="320"/>
      <c r="T293" s="321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0" t="s">
        <v>83</v>
      </c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25"/>
      <c r="P294" s="325"/>
      <c r="Q294" s="325"/>
      <c r="R294" s="325"/>
      <c r="S294" s="325"/>
      <c r="T294" s="325"/>
      <c r="U294" s="325"/>
      <c r="V294" s="325"/>
      <c r="W294" s="325"/>
      <c r="X294" s="325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41">
        <v>4607091383102</v>
      </c>
      <c r="E295" s="329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8"/>
      <c r="P295" s="328"/>
      <c r="Q295" s="328"/>
      <c r="R295" s="329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24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6"/>
      <c r="N296" s="319" t="s">
        <v>66</v>
      </c>
      <c r="O296" s="320"/>
      <c r="P296" s="320"/>
      <c r="Q296" s="320"/>
      <c r="R296" s="320"/>
      <c r="S296" s="320"/>
      <c r="T296" s="321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6"/>
      <c r="N297" s="319" t="s">
        <v>66</v>
      </c>
      <c r="O297" s="320"/>
      <c r="P297" s="320"/>
      <c r="Q297" s="320"/>
      <c r="R297" s="320"/>
      <c r="S297" s="320"/>
      <c r="T297" s="321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38" t="s">
        <v>448</v>
      </c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  <c r="V298" s="339"/>
      <c r="W298" s="339"/>
      <c r="X298" s="339"/>
      <c r="Y298" s="48"/>
      <c r="Z298" s="48"/>
    </row>
    <row r="299" spans="1:53" ht="16.5" hidden="1" customHeight="1" x14ac:dyDescent="0.25">
      <c r="A299" s="345" t="s">
        <v>449</v>
      </c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5"/>
      <c r="U299" s="325"/>
      <c r="V299" s="325"/>
      <c r="W299" s="325"/>
      <c r="X299" s="325"/>
      <c r="Y299" s="310"/>
      <c r="Z299" s="310"/>
    </row>
    <row r="300" spans="1:53" ht="14.25" hidden="1" customHeight="1" x14ac:dyDescent="0.25">
      <c r="A300" s="330" t="s">
        <v>105</v>
      </c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325"/>
      <c r="P300" s="325"/>
      <c r="Q300" s="325"/>
      <c r="R300" s="325"/>
      <c r="S300" s="325"/>
      <c r="T300" s="325"/>
      <c r="U300" s="325"/>
      <c r="V300" s="325"/>
      <c r="W300" s="325"/>
      <c r="X300" s="325"/>
      <c r="Y300" s="311"/>
      <c r="Z300" s="311"/>
    </row>
    <row r="301" spans="1:53" ht="27" hidden="1" customHeight="1" x14ac:dyDescent="0.25">
      <c r="A301" s="54" t="s">
        <v>450</v>
      </c>
      <c r="B301" s="54" t="s">
        <v>451</v>
      </c>
      <c r="C301" s="31">
        <v>4301011339</v>
      </c>
      <c r="D301" s="341">
        <v>4607091383997</v>
      </c>
      <c r="E301" s="329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8"/>
      <c r="P301" s="328"/>
      <c r="Q301" s="328"/>
      <c r="R301" s="329"/>
      <c r="S301" s="34"/>
      <c r="T301" s="34"/>
      <c r="U301" s="35" t="s">
        <v>65</v>
      </c>
      <c r="V301" s="315">
        <v>0</v>
      </c>
      <c r="W301" s="316">
        <f t="shared" ref="W301:W308" si="15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41">
        <v>4607091383997</v>
      </c>
      <c r="E302" s="329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3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8"/>
      <c r="P302" s="328"/>
      <c r="Q302" s="328"/>
      <c r="R302" s="329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453</v>
      </c>
      <c r="B303" s="54" t="s">
        <v>454</v>
      </c>
      <c r="C303" s="31">
        <v>4301011326</v>
      </c>
      <c r="D303" s="341">
        <v>4607091384130</v>
      </c>
      <c r="E303" s="329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8"/>
      <c r="P303" s="328"/>
      <c r="Q303" s="328"/>
      <c r="R303" s="329"/>
      <c r="S303" s="34"/>
      <c r="T303" s="34"/>
      <c r="U303" s="35" t="s">
        <v>65</v>
      </c>
      <c r="V303" s="315">
        <v>0</v>
      </c>
      <c r="W303" s="316">
        <f t="shared" si="15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41">
        <v>4607091384130</v>
      </c>
      <c r="E304" s="329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5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8"/>
      <c r="P304" s="328"/>
      <c r="Q304" s="328"/>
      <c r="R304" s="329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456</v>
      </c>
      <c r="B305" s="54" t="s">
        <v>457</v>
      </c>
      <c r="C305" s="31">
        <v>4301011330</v>
      </c>
      <c r="D305" s="341">
        <v>4607091384147</v>
      </c>
      <c r="E305" s="329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8"/>
      <c r="P305" s="328"/>
      <c r="Q305" s="328"/>
      <c r="R305" s="329"/>
      <c r="S305" s="34"/>
      <c r="T305" s="34"/>
      <c r="U305" s="35" t="s">
        <v>65</v>
      </c>
      <c r="V305" s="315">
        <v>0</v>
      </c>
      <c r="W305" s="316">
        <f t="shared" si="15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41">
        <v>4607091384147</v>
      </c>
      <c r="E306" s="329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597" t="s">
        <v>459</v>
      </c>
      <c r="O306" s="328"/>
      <c r="P306" s="328"/>
      <c r="Q306" s="328"/>
      <c r="R306" s="329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460</v>
      </c>
      <c r="B307" s="54" t="s">
        <v>461</v>
      </c>
      <c r="C307" s="31">
        <v>4301011327</v>
      </c>
      <c r="D307" s="341">
        <v>4607091384154</v>
      </c>
      <c r="E307" s="329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8"/>
      <c r="P307" s="328"/>
      <c r="Q307" s="328"/>
      <c r="R307" s="329"/>
      <c r="S307" s="34"/>
      <c r="T307" s="34"/>
      <c r="U307" s="35" t="s">
        <v>65</v>
      </c>
      <c r="V307" s="315">
        <v>0</v>
      </c>
      <c r="W307" s="316">
        <f t="shared" si="15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41">
        <v>4607091384161</v>
      </c>
      <c r="E308" s="329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7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8"/>
      <c r="P308" s="328"/>
      <c r="Q308" s="328"/>
      <c r="R308" s="329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hidden="1" x14ac:dyDescent="0.2">
      <c r="A309" s="324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6"/>
      <c r="N309" s="319" t="s">
        <v>66</v>
      </c>
      <c r="O309" s="320"/>
      <c r="P309" s="320"/>
      <c r="Q309" s="320"/>
      <c r="R309" s="320"/>
      <c r="S309" s="320"/>
      <c r="T309" s="321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0</v>
      </c>
      <c r="W309" s="317">
        <f>IFERROR(W301/H301,"0")+IFERROR(W302/H302,"0")+IFERROR(W303/H303,"0")+IFERROR(W304/H304,"0")+IFERROR(W305/H305,"0")+IFERROR(W306/H306,"0")+IFERROR(W307/H307,"0")+IFERROR(W308/H308,"0")</f>
        <v>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18"/>
      <c r="Z309" s="318"/>
    </row>
    <row r="310" spans="1:53" hidden="1" x14ac:dyDescent="0.2">
      <c r="A310" s="325"/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5"/>
      <c r="M310" s="326"/>
      <c r="N310" s="319" t="s">
        <v>66</v>
      </c>
      <c r="O310" s="320"/>
      <c r="P310" s="320"/>
      <c r="Q310" s="320"/>
      <c r="R310" s="320"/>
      <c r="S310" s="320"/>
      <c r="T310" s="321"/>
      <c r="U310" s="37" t="s">
        <v>65</v>
      </c>
      <c r="V310" s="317">
        <f>IFERROR(SUM(V301:V308),"0")</f>
        <v>0</v>
      </c>
      <c r="W310" s="317">
        <f>IFERROR(SUM(W301:W308),"0")</f>
        <v>0</v>
      </c>
      <c r="X310" s="37"/>
      <c r="Y310" s="318"/>
      <c r="Z310" s="318"/>
    </row>
    <row r="311" spans="1:53" ht="14.25" hidden="1" customHeight="1" x14ac:dyDescent="0.25">
      <c r="A311" s="330" t="s">
        <v>97</v>
      </c>
      <c r="B311" s="325"/>
      <c r="C311" s="325"/>
      <c r="D311" s="325"/>
      <c r="E311" s="325"/>
      <c r="F311" s="325"/>
      <c r="G311" s="325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11"/>
      <c r="Z311" s="311"/>
    </row>
    <row r="312" spans="1:53" ht="27" hidden="1" customHeight="1" x14ac:dyDescent="0.25">
      <c r="A312" s="54" t="s">
        <v>464</v>
      </c>
      <c r="B312" s="54" t="s">
        <v>465</v>
      </c>
      <c r="C312" s="31">
        <v>4301020178</v>
      </c>
      <c r="D312" s="341">
        <v>4607091383980</v>
      </c>
      <c r="E312" s="329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8"/>
      <c r="P312" s="328"/>
      <c r="Q312" s="328"/>
      <c r="R312" s="329"/>
      <c r="S312" s="34"/>
      <c r="T312" s="34"/>
      <c r="U312" s="35" t="s">
        <v>65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41">
        <v>4680115883314</v>
      </c>
      <c r="E313" s="329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653" t="s">
        <v>468</v>
      </c>
      <c r="O313" s="328"/>
      <c r="P313" s="328"/>
      <c r="Q313" s="328"/>
      <c r="R313" s="329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41">
        <v>4607091384178</v>
      </c>
      <c r="E314" s="329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8"/>
      <c r="P314" s="328"/>
      <c r="Q314" s="328"/>
      <c r="R314" s="329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24"/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6"/>
      <c r="N315" s="319" t="s">
        <v>66</v>
      </c>
      <c r="O315" s="320"/>
      <c r="P315" s="320"/>
      <c r="Q315" s="320"/>
      <c r="R315" s="320"/>
      <c r="S315" s="320"/>
      <c r="T315" s="321"/>
      <c r="U315" s="37" t="s">
        <v>67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25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26"/>
      <c r="N316" s="319" t="s">
        <v>66</v>
      </c>
      <c r="O316" s="320"/>
      <c r="P316" s="320"/>
      <c r="Q316" s="320"/>
      <c r="R316" s="320"/>
      <c r="S316" s="320"/>
      <c r="T316" s="321"/>
      <c r="U316" s="37" t="s">
        <v>65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hidden="1" customHeight="1" x14ac:dyDescent="0.25">
      <c r="A317" s="330" t="s">
        <v>68</v>
      </c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25"/>
      <c r="N317" s="325"/>
      <c r="O317" s="325"/>
      <c r="P317" s="325"/>
      <c r="Q317" s="325"/>
      <c r="R317" s="325"/>
      <c r="S317" s="325"/>
      <c r="T317" s="325"/>
      <c r="U317" s="325"/>
      <c r="V317" s="325"/>
      <c r="W317" s="325"/>
      <c r="X317" s="325"/>
      <c r="Y317" s="311"/>
      <c r="Z317" s="311"/>
    </row>
    <row r="318" spans="1:53" ht="27" hidden="1" customHeight="1" x14ac:dyDescent="0.25">
      <c r="A318" s="54" t="s">
        <v>471</v>
      </c>
      <c r="B318" s="54" t="s">
        <v>472</v>
      </c>
      <c r="C318" s="31">
        <v>4301051298</v>
      </c>
      <c r="D318" s="341">
        <v>4607091384260</v>
      </c>
      <c r="E318" s="329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4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8"/>
      <c r="P318" s="328"/>
      <c r="Q318" s="328"/>
      <c r="R318" s="329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4"/>
      <c r="B319" s="325"/>
      <c r="C319" s="325"/>
      <c r="D319" s="325"/>
      <c r="E319" s="325"/>
      <c r="F319" s="325"/>
      <c r="G319" s="325"/>
      <c r="H319" s="325"/>
      <c r="I319" s="325"/>
      <c r="J319" s="325"/>
      <c r="K319" s="325"/>
      <c r="L319" s="325"/>
      <c r="M319" s="32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25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2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0" t="s">
        <v>223</v>
      </c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25"/>
      <c r="N321" s="325"/>
      <c r="O321" s="325"/>
      <c r="P321" s="325"/>
      <c r="Q321" s="325"/>
      <c r="R321" s="325"/>
      <c r="S321" s="325"/>
      <c r="T321" s="325"/>
      <c r="U321" s="325"/>
      <c r="V321" s="325"/>
      <c r="W321" s="325"/>
      <c r="X321" s="325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41">
        <v>4607091384673</v>
      </c>
      <c r="E322" s="329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8"/>
      <c r="P322" s="328"/>
      <c r="Q322" s="328"/>
      <c r="R322" s="329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4"/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6"/>
      <c r="N323" s="319" t="s">
        <v>66</v>
      </c>
      <c r="O323" s="320"/>
      <c r="P323" s="320"/>
      <c r="Q323" s="320"/>
      <c r="R323" s="320"/>
      <c r="S323" s="320"/>
      <c r="T323" s="321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25"/>
      <c r="B324" s="325"/>
      <c r="C324" s="325"/>
      <c r="D324" s="325"/>
      <c r="E324" s="325"/>
      <c r="F324" s="325"/>
      <c r="G324" s="325"/>
      <c r="H324" s="325"/>
      <c r="I324" s="325"/>
      <c r="J324" s="325"/>
      <c r="K324" s="325"/>
      <c r="L324" s="325"/>
      <c r="M324" s="326"/>
      <c r="N324" s="319" t="s">
        <v>66</v>
      </c>
      <c r="O324" s="320"/>
      <c r="P324" s="320"/>
      <c r="Q324" s="320"/>
      <c r="R324" s="320"/>
      <c r="S324" s="320"/>
      <c r="T324" s="321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45" t="s">
        <v>475</v>
      </c>
      <c r="B325" s="325"/>
      <c r="C325" s="325"/>
      <c r="D325" s="325"/>
      <c r="E325" s="325"/>
      <c r="F325" s="325"/>
      <c r="G325" s="325"/>
      <c r="H325" s="325"/>
      <c r="I325" s="325"/>
      <c r="J325" s="325"/>
      <c r="K325" s="325"/>
      <c r="L325" s="325"/>
      <c r="M325" s="325"/>
      <c r="N325" s="325"/>
      <c r="O325" s="325"/>
      <c r="P325" s="325"/>
      <c r="Q325" s="325"/>
      <c r="R325" s="325"/>
      <c r="S325" s="325"/>
      <c r="T325" s="325"/>
      <c r="U325" s="325"/>
      <c r="V325" s="325"/>
      <c r="W325" s="325"/>
      <c r="X325" s="325"/>
      <c r="Y325" s="310"/>
      <c r="Z325" s="310"/>
    </row>
    <row r="326" spans="1:53" ht="14.25" hidden="1" customHeight="1" x14ac:dyDescent="0.25">
      <c r="A326" s="330" t="s">
        <v>105</v>
      </c>
      <c r="B326" s="325"/>
      <c r="C326" s="325"/>
      <c r="D326" s="325"/>
      <c r="E326" s="325"/>
      <c r="F326" s="325"/>
      <c r="G326" s="325"/>
      <c r="H326" s="325"/>
      <c r="I326" s="325"/>
      <c r="J326" s="325"/>
      <c r="K326" s="325"/>
      <c r="L326" s="325"/>
      <c r="M326" s="325"/>
      <c r="N326" s="325"/>
      <c r="O326" s="325"/>
      <c r="P326" s="325"/>
      <c r="Q326" s="325"/>
      <c r="R326" s="325"/>
      <c r="S326" s="325"/>
      <c r="T326" s="325"/>
      <c r="U326" s="325"/>
      <c r="V326" s="325"/>
      <c r="W326" s="325"/>
      <c r="X326" s="325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41">
        <v>4607091384185</v>
      </c>
      <c r="E327" s="329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8"/>
      <c r="P327" s="328"/>
      <c r="Q327" s="328"/>
      <c r="R327" s="329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41">
        <v>4607091384192</v>
      </c>
      <c r="E328" s="329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3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8"/>
      <c r="P328" s="328"/>
      <c r="Q328" s="328"/>
      <c r="R328" s="329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41">
        <v>4680115881907</v>
      </c>
      <c r="E329" s="329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8"/>
      <c r="P329" s="328"/>
      <c r="Q329" s="328"/>
      <c r="R329" s="329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41">
        <v>4607091384680</v>
      </c>
      <c r="E330" s="329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8"/>
      <c r="P330" s="328"/>
      <c r="Q330" s="328"/>
      <c r="R330" s="329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25"/>
      <c r="B332" s="325"/>
      <c r="C332" s="325"/>
      <c r="D332" s="325"/>
      <c r="E332" s="325"/>
      <c r="F332" s="325"/>
      <c r="G332" s="325"/>
      <c r="H332" s="325"/>
      <c r="I332" s="325"/>
      <c r="J332" s="325"/>
      <c r="K332" s="325"/>
      <c r="L332" s="325"/>
      <c r="M332" s="32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0" t="s">
        <v>60</v>
      </c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25"/>
      <c r="N333" s="325"/>
      <c r="O333" s="325"/>
      <c r="P333" s="325"/>
      <c r="Q333" s="325"/>
      <c r="R333" s="325"/>
      <c r="S333" s="325"/>
      <c r="T333" s="325"/>
      <c r="U333" s="325"/>
      <c r="V333" s="325"/>
      <c r="W333" s="325"/>
      <c r="X333" s="325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41">
        <v>4607091384802</v>
      </c>
      <c r="E334" s="329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8"/>
      <c r="P334" s="328"/>
      <c r="Q334" s="328"/>
      <c r="R334" s="329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41">
        <v>4607091384826</v>
      </c>
      <c r="E335" s="329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8"/>
      <c r="P335" s="328"/>
      <c r="Q335" s="328"/>
      <c r="R335" s="329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4"/>
      <c r="B336" s="325"/>
      <c r="C336" s="325"/>
      <c r="D336" s="325"/>
      <c r="E336" s="325"/>
      <c r="F336" s="325"/>
      <c r="G336" s="325"/>
      <c r="H336" s="325"/>
      <c r="I336" s="325"/>
      <c r="J336" s="325"/>
      <c r="K336" s="325"/>
      <c r="L336" s="325"/>
      <c r="M336" s="326"/>
      <c r="N336" s="319" t="s">
        <v>66</v>
      </c>
      <c r="O336" s="320"/>
      <c r="P336" s="320"/>
      <c r="Q336" s="320"/>
      <c r="R336" s="320"/>
      <c r="S336" s="320"/>
      <c r="T336" s="321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25"/>
      <c r="B337" s="325"/>
      <c r="C337" s="325"/>
      <c r="D337" s="325"/>
      <c r="E337" s="325"/>
      <c r="F337" s="325"/>
      <c r="G337" s="325"/>
      <c r="H337" s="325"/>
      <c r="I337" s="325"/>
      <c r="J337" s="325"/>
      <c r="K337" s="325"/>
      <c r="L337" s="325"/>
      <c r="M337" s="326"/>
      <c r="N337" s="319" t="s">
        <v>66</v>
      </c>
      <c r="O337" s="320"/>
      <c r="P337" s="320"/>
      <c r="Q337" s="320"/>
      <c r="R337" s="320"/>
      <c r="S337" s="320"/>
      <c r="T337" s="321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0" t="s">
        <v>68</v>
      </c>
      <c r="B338" s="325"/>
      <c r="C338" s="325"/>
      <c r="D338" s="325"/>
      <c r="E338" s="325"/>
      <c r="F338" s="325"/>
      <c r="G338" s="325"/>
      <c r="H338" s="325"/>
      <c r="I338" s="325"/>
      <c r="J338" s="325"/>
      <c r="K338" s="325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41">
        <v>4607091384246</v>
      </c>
      <c r="E339" s="329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8"/>
      <c r="P339" s="328"/>
      <c r="Q339" s="328"/>
      <c r="R339" s="329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41">
        <v>4680115881976</v>
      </c>
      <c r="E340" s="329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6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8"/>
      <c r="P340" s="328"/>
      <c r="Q340" s="328"/>
      <c r="R340" s="329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41">
        <v>4607091384253</v>
      </c>
      <c r="E341" s="329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8"/>
      <c r="P341" s="328"/>
      <c r="Q341" s="328"/>
      <c r="R341" s="329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41">
        <v>4680115881969</v>
      </c>
      <c r="E342" s="329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3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8"/>
      <c r="P342" s="328"/>
      <c r="Q342" s="328"/>
      <c r="R342" s="329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4"/>
      <c r="B343" s="325"/>
      <c r="C343" s="325"/>
      <c r="D343" s="325"/>
      <c r="E343" s="325"/>
      <c r="F343" s="325"/>
      <c r="G343" s="325"/>
      <c r="H343" s="325"/>
      <c r="I343" s="325"/>
      <c r="J343" s="325"/>
      <c r="K343" s="325"/>
      <c r="L343" s="325"/>
      <c r="M343" s="326"/>
      <c r="N343" s="319" t="s">
        <v>66</v>
      </c>
      <c r="O343" s="320"/>
      <c r="P343" s="320"/>
      <c r="Q343" s="320"/>
      <c r="R343" s="320"/>
      <c r="S343" s="320"/>
      <c r="T343" s="321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5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26"/>
      <c r="N344" s="319" t="s">
        <v>66</v>
      </c>
      <c r="O344" s="320"/>
      <c r="P344" s="320"/>
      <c r="Q344" s="320"/>
      <c r="R344" s="320"/>
      <c r="S344" s="320"/>
      <c r="T344" s="321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0" t="s">
        <v>223</v>
      </c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41">
        <v>4607091389357</v>
      </c>
      <c r="E346" s="329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8"/>
      <c r="P346" s="328"/>
      <c r="Q346" s="328"/>
      <c r="R346" s="329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4"/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6"/>
      <c r="N347" s="319" t="s">
        <v>66</v>
      </c>
      <c r="O347" s="320"/>
      <c r="P347" s="320"/>
      <c r="Q347" s="320"/>
      <c r="R347" s="320"/>
      <c r="S347" s="320"/>
      <c r="T347" s="321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25"/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6"/>
      <c r="N348" s="319" t="s">
        <v>66</v>
      </c>
      <c r="O348" s="320"/>
      <c r="P348" s="320"/>
      <c r="Q348" s="320"/>
      <c r="R348" s="320"/>
      <c r="S348" s="320"/>
      <c r="T348" s="321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38" t="s">
        <v>498</v>
      </c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39"/>
      <c r="N349" s="339"/>
      <c r="O349" s="339"/>
      <c r="P349" s="339"/>
      <c r="Q349" s="339"/>
      <c r="R349" s="339"/>
      <c r="S349" s="339"/>
      <c r="T349" s="339"/>
      <c r="U349" s="339"/>
      <c r="V349" s="339"/>
      <c r="W349" s="339"/>
      <c r="X349" s="339"/>
      <c r="Y349" s="48"/>
      <c r="Z349" s="48"/>
    </row>
    <row r="350" spans="1:53" ht="16.5" hidden="1" customHeight="1" x14ac:dyDescent="0.25">
      <c r="A350" s="345" t="s">
        <v>499</v>
      </c>
      <c r="B350" s="325"/>
      <c r="C350" s="325"/>
      <c r="D350" s="325"/>
      <c r="E350" s="325"/>
      <c r="F350" s="325"/>
      <c r="G350" s="325"/>
      <c r="H350" s="325"/>
      <c r="I350" s="325"/>
      <c r="J350" s="325"/>
      <c r="K350" s="325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10"/>
      <c r="Z350" s="310"/>
    </row>
    <row r="351" spans="1:53" ht="14.25" hidden="1" customHeight="1" x14ac:dyDescent="0.25">
      <c r="A351" s="330" t="s">
        <v>105</v>
      </c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41">
        <v>4607091389708</v>
      </c>
      <c r="E352" s="329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8"/>
      <c r="P352" s="328"/>
      <c r="Q352" s="328"/>
      <c r="R352" s="329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41">
        <v>4607091389692</v>
      </c>
      <c r="E353" s="329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8"/>
      <c r="P353" s="328"/>
      <c r="Q353" s="328"/>
      <c r="R353" s="329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4"/>
      <c r="B354" s="325"/>
      <c r="C354" s="325"/>
      <c r="D354" s="325"/>
      <c r="E354" s="325"/>
      <c r="F354" s="325"/>
      <c r="G354" s="325"/>
      <c r="H354" s="325"/>
      <c r="I354" s="325"/>
      <c r="J354" s="325"/>
      <c r="K354" s="325"/>
      <c r="L354" s="325"/>
      <c r="M354" s="326"/>
      <c r="N354" s="319" t="s">
        <v>66</v>
      </c>
      <c r="O354" s="320"/>
      <c r="P354" s="320"/>
      <c r="Q354" s="320"/>
      <c r="R354" s="320"/>
      <c r="S354" s="320"/>
      <c r="T354" s="321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5"/>
      <c r="B355" s="325"/>
      <c r="C355" s="325"/>
      <c r="D355" s="325"/>
      <c r="E355" s="325"/>
      <c r="F355" s="325"/>
      <c r="G355" s="325"/>
      <c r="H355" s="325"/>
      <c r="I355" s="325"/>
      <c r="J355" s="325"/>
      <c r="K355" s="325"/>
      <c r="L355" s="325"/>
      <c r="M355" s="326"/>
      <c r="N355" s="319" t="s">
        <v>66</v>
      </c>
      <c r="O355" s="320"/>
      <c r="P355" s="320"/>
      <c r="Q355" s="320"/>
      <c r="R355" s="320"/>
      <c r="S355" s="320"/>
      <c r="T355" s="321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0" t="s">
        <v>60</v>
      </c>
      <c r="B356" s="325"/>
      <c r="C356" s="325"/>
      <c r="D356" s="325"/>
      <c r="E356" s="325"/>
      <c r="F356" s="325"/>
      <c r="G356" s="325"/>
      <c r="H356" s="325"/>
      <c r="I356" s="325"/>
      <c r="J356" s="325"/>
      <c r="K356" s="325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11"/>
      <c r="Z356" s="311"/>
    </row>
    <row r="357" spans="1:53" ht="27" hidden="1" customHeight="1" x14ac:dyDescent="0.25">
      <c r="A357" s="54" t="s">
        <v>504</v>
      </c>
      <c r="B357" s="54" t="s">
        <v>505</v>
      </c>
      <c r="C357" s="31">
        <v>4301031177</v>
      </c>
      <c r="D357" s="341">
        <v>4607091389753</v>
      </c>
      <c r="E357" s="329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8"/>
      <c r="P357" s="328"/>
      <c r="Q357" s="328"/>
      <c r="R357" s="329"/>
      <c r="S357" s="34"/>
      <c r="T357" s="34"/>
      <c r="U357" s="35" t="s">
        <v>65</v>
      </c>
      <c r="V357" s="315">
        <v>0</v>
      </c>
      <c r="W357" s="316">
        <f t="shared" ref="W357:W369" si="16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41">
        <v>4607091389760</v>
      </c>
      <c r="E358" s="329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8"/>
      <c r="P358" s="328"/>
      <c r="Q358" s="328"/>
      <c r="R358" s="329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41">
        <v>4607091389746</v>
      </c>
      <c r="E359" s="329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8"/>
      <c r="P359" s="328"/>
      <c r="Q359" s="328"/>
      <c r="R359" s="329"/>
      <c r="S359" s="34"/>
      <c r="T359" s="34"/>
      <c r="U359" s="35" t="s">
        <v>65</v>
      </c>
      <c r="V359" s="315">
        <v>200</v>
      </c>
      <c r="W359" s="316">
        <f t="shared" si="16"/>
        <v>201.60000000000002</v>
      </c>
      <c r="X359" s="36">
        <f>IFERROR(IF(W359=0,"",ROUNDUP(W359/H359,0)*0.00753),"")</f>
        <v>0.36143999999999998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510</v>
      </c>
      <c r="B360" s="54" t="s">
        <v>511</v>
      </c>
      <c r="C360" s="31">
        <v>4301031236</v>
      </c>
      <c r="D360" s="341">
        <v>4680115882928</v>
      </c>
      <c r="E360" s="329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8"/>
      <c r="P360" s="328"/>
      <c r="Q360" s="328"/>
      <c r="R360" s="329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41">
        <v>4680115883147</v>
      </c>
      <c r="E361" s="329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8"/>
      <c r="P361" s="328"/>
      <c r="Q361" s="328"/>
      <c r="R361" s="329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514</v>
      </c>
      <c r="B362" s="54" t="s">
        <v>515</v>
      </c>
      <c r="C362" s="31">
        <v>4301031178</v>
      </c>
      <c r="D362" s="341">
        <v>4607091384338</v>
      </c>
      <c r="E362" s="329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3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8"/>
      <c r="P362" s="328"/>
      <c r="Q362" s="328"/>
      <c r="R362" s="329"/>
      <c r="S362" s="34"/>
      <c r="T362" s="34"/>
      <c r="U362" s="35" t="s">
        <v>65</v>
      </c>
      <c r="V362" s="315">
        <v>0</v>
      </c>
      <c r="W362" s="316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41">
        <v>4680115883154</v>
      </c>
      <c r="E363" s="329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8"/>
      <c r="P363" s="328"/>
      <c r="Q363" s="328"/>
      <c r="R363" s="329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518</v>
      </c>
      <c r="B364" s="54" t="s">
        <v>519</v>
      </c>
      <c r="C364" s="31">
        <v>4301031171</v>
      </c>
      <c r="D364" s="341">
        <v>4607091389524</v>
      </c>
      <c r="E364" s="329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8"/>
      <c r="P364" s="328"/>
      <c r="Q364" s="328"/>
      <c r="R364" s="329"/>
      <c r="S364" s="34"/>
      <c r="T364" s="34"/>
      <c r="U364" s="35" t="s">
        <v>65</v>
      </c>
      <c r="V364" s="315">
        <v>0</v>
      </c>
      <c r="W364" s="316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41">
        <v>4680115883161</v>
      </c>
      <c r="E365" s="329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1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8"/>
      <c r="P365" s="328"/>
      <c r="Q365" s="328"/>
      <c r="R365" s="329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41">
        <v>4607091384345</v>
      </c>
      <c r="E366" s="329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8"/>
      <c r="P366" s="328"/>
      <c r="Q366" s="328"/>
      <c r="R366" s="329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41">
        <v>4680115883178</v>
      </c>
      <c r="E367" s="329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8"/>
      <c r="P367" s="328"/>
      <c r="Q367" s="328"/>
      <c r="R367" s="329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4301031172</v>
      </c>
      <c r="D368" s="341">
        <v>4607091389531</v>
      </c>
      <c r="E368" s="329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8"/>
      <c r="P368" s="328"/>
      <c r="Q368" s="328"/>
      <c r="R368" s="329"/>
      <c r="S368" s="34"/>
      <c r="T368" s="34"/>
      <c r="U368" s="35" t="s">
        <v>65</v>
      </c>
      <c r="V368" s="315">
        <v>0</v>
      </c>
      <c r="W368" s="316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41">
        <v>4680115883185</v>
      </c>
      <c r="E369" s="329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595" t="s">
        <v>530</v>
      </c>
      <c r="O369" s="328"/>
      <c r="P369" s="328"/>
      <c r="Q369" s="328"/>
      <c r="R369" s="329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24"/>
      <c r="B370" s="325"/>
      <c r="C370" s="325"/>
      <c r="D370" s="325"/>
      <c r="E370" s="325"/>
      <c r="F370" s="325"/>
      <c r="G370" s="325"/>
      <c r="H370" s="325"/>
      <c r="I370" s="325"/>
      <c r="J370" s="325"/>
      <c r="K370" s="325"/>
      <c r="L370" s="325"/>
      <c r="M370" s="326"/>
      <c r="N370" s="319" t="s">
        <v>66</v>
      </c>
      <c r="O370" s="320"/>
      <c r="P370" s="320"/>
      <c r="Q370" s="320"/>
      <c r="R370" s="320"/>
      <c r="S370" s="320"/>
      <c r="T370" s="321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47.61904761904762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48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0.36143999999999998</v>
      </c>
      <c r="Y370" s="318"/>
      <c r="Z370" s="318"/>
    </row>
    <row r="371" spans="1:53" x14ac:dyDescent="0.2">
      <c r="A371" s="325"/>
      <c r="B371" s="325"/>
      <c r="C371" s="325"/>
      <c r="D371" s="325"/>
      <c r="E371" s="325"/>
      <c r="F371" s="325"/>
      <c r="G371" s="325"/>
      <c r="H371" s="325"/>
      <c r="I371" s="325"/>
      <c r="J371" s="325"/>
      <c r="K371" s="325"/>
      <c r="L371" s="325"/>
      <c r="M371" s="326"/>
      <c r="N371" s="319" t="s">
        <v>66</v>
      </c>
      <c r="O371" s="320"/>
      <c r="P371" s="320"/>
      <c r="Q371" s="320"/>
      <c r="R371" s="320"/>
      <c r="S371" s="320"/>
      <c r="T371" s="321"/>
      <c r="U371" s="37" t="s">
        <v>65</v>
      </c>
      <c r="V371" s="317">
        <f>IFERROR(SUM(V357:V369),"0")</f>
        <v>200</v>
      </c>
      <c r="W371" s="317">
        <f>IFERROR(SUM(W357:W369),"0")</f>
        <v>201.60000000000002</v>
      </c>
      <c r="X371" s="37"/>
      <c r="Y371" s="318"/>
      <c r="Z371" s="318"/>
    </row>
    <row r="372" spans="1:53" ht="14.25" hidden="1" customHeight="1" x14ac:dyDescent="0.25">
      <c r="A372" s="330" t="s">
        <v>68</v>
      </c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41">
        <v>4607091389685</v>
      </c>
      <c r="E373" s="329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46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8"/>
      <c r="P373" s="328"/>
      <c r="Q373" s="328"/>
      <c r="R373" s="329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41">
        <v>4607091389654</v>
      </c>
      <c r="E374" s="329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8"/>
      <c r="P374" s="328"/>
      <c r="Q374" s="328"/>
      <c r="R374" s="329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41">
        <v>4607091384352</v>
      </c>
      <c r="E375" s="329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8"/>
      <c r="P375" s="328"/>
      <c r="Q375" s="328"/>
      <c r="R375" s="329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41">
        <v>4607091389661</v>
      </c>
      <c r="E376" s="329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8"/>
      <c r="P376" s="328"/>
      <c r="Q376" s="328"/>
      <c r="R376" s="329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4"/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5"/>
      <c r="M377" s="326"/>
      <c r="N377" s="319" t="s">
        <v>66</v>
      </c>
      <c r="O377" s="320"/>
      <c r="P377" s="320"/>
      <c r="Q377" s="320"/>
      <c r="R377" s="320"/>
      <c r="S377" s="320"/>
      <c r="T377" s="321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26"/>
      <c r="N378" s="319" t="s">
        <v>66</v>
      </c>
      <c r="O378" s="320"/>
      <c r="P378" s="320"/>
      <c r="Q378" s="320"/>
      <c r="R378" s="320"/>
      <c r="S378" s="320"/>
      <c r="T378" s="321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0" t="s">
        <v>223</v>
      </c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41">
        <v>4680115881648</v>
      </c>
      <c r="E380" s="329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51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8"/>
      <c r="P380" s="328"/>
      <c r="Q380" s="328"/>
      <c r="R380" s="329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4"/>
      <c r="B381" s="325"/>
      <c r="C381" s="325"/>
      <c r="D381" s="325"/>
      <c r="E381" s="325"/>
      <c r="F381" s="325"/>
      <c r="G381" s="325"/>
      <c r="H381" s="325"/>
      <c r="I381" s="325"/>
      <c r="J381" s="325"/>
      <c r="K381" s="325"/>
      <c r="L381" s="325"/>
      <c r="M381" s="326"/>
      <c r="N381" s="319" t="s">
        <v>66</v>
      </c>
      <c r="O381" s="320"/>
      <c r="P381" s="320"/>
      <c r="Q381" s="320"/>
      <c r="R381" s="320"/>
      <c r="S381" s="320"/>
      <c r="T381" s="321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5"/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5"/>
      <c r="M382" s="326"/>
      <c r="N382" s="319" t="s">
        <v>66</v>
      </c>
      <c r="O382" s="320"/>
      <c r="P382" s="320"/>
      <c r="Q382" s="320"/>
      <c r="R382" s="320"/>
      <c r="S382" s="320"/>
      <c r="T382" s="321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0" t="s">
        <v>83</v>
      </c>
      <c r="B383" s="325"/>
      <c r="C383" s="325"/>
      <c r="D383" s="325"/>
      <c r="E383" s="325"/>
      <c r="F383" s="325"/>
      <c r="G383" s="325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41">
        <v>4680115884359</v>
      </c>
      <c r="E384" s="329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442" t="s">
        <v>545</v>
      </c>
      <c r="O384" s="328"/>
      <c r="P384" s="328"/>
      <c r="Q384" s="328"/>
      <c r="R384" s="329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41">
        <v>4680115884335</v>
      </c>
      <c r="E385" s="329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5" t="s">
        <v>548</v>
      </c>
      <c r="O385" s="328"/>
      <c r="P385" s="328"/>
      <c r="Q385" s="328"/>
      <c r="R385" s="329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41">
        <v>4680115884342</v>
      </c>
      <c r="E386" s="329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71" t="s">
        <v>551</v>
      </c>
      <c r="O386" s="328"/>
      <c r="P386" s="328"/>
      <c r="Q386" s="328"/>
      <c r="R386" s="329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41">
        <v>4680115884113</v>
      </c>
      <c r="E387" s="329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493" t="s">
        <v>554</v>
      </c>
      <c r="O387" s="328"/>
      <c r="P387" s="328"/>
      <c r="Q387" s="328"/>
      <c r="R387" s="329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4"/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6"/>
      <c r="N388" s="319" t="s">
        <v>66</v>
      </c>
      <c r="O388" s="320"/>
      <c r="P388" s="320"/>
      <c r="Q388" s="320"/>
      <c r="R388" s="320"/>
      <c r="S388" s="320"/>
      <c r="T388" s="321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5"/>
      <c r="B389" s="325"/>
      <c r="C389" s="325"/>
      <c r="D389" s="325"/>
      <c r="E389" s="325"/>
      <c r="F389" s="325"/>
      <c r="G389" s="325"/>
      <c r="H389" s="325"/>
      <c r="I389" s="325"/>
      <c r="J389" s="325"/>
      <c r="K389" s="325"/>
      <c r="L389" s="325"/>
      <c r="M389" s="326"/>
      <c r="N389" s="319" t="s">
        <v>66</v>
      </c>
      <c r="O389" s="320"/>
      <c r="P389" s="320"/>
      <c r="Q389" s="320"/>
      <c r="R389" s="320"/>
      <c r="S389" s="320"/>
      <c r="T389" s="321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0" t="s">
        <v>92</v>
      </c>
      <c r="B390" s="325"/>
      <c r="C390" s="325"/>
      <c r="D390" s="325"/>
      <c r="E390" s="325"/>
      <c r="F390" s="325"/>
      <c r="G390" s="325"/>
      <c r="H390" s="325"/>
      <c r="I390" s="325"/>
      <c r="J390" s="325"/>
      <c r="K390" s="325"/>
      <c r="L390" s="325"/>
      <c r="M390" s="325"/>
      <c r="N390" s="325"/>
      <c r="O390" s="325"/>
      <c r="P390" s="325"/>
      <c r="Q390" s="325"/>
      <c r="R390" s="325"/>
      <c r="S390" s="325"/>
      <c r="T390" s="325"/>
      <c r="U390" s="325"/>
      <c r="V390" s="325"/>
      <c r="W390" s="325"/>
      <c r="X390" s="325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41">
        <v>4680115884090</v>
      </c>
      <c r="E391" s="329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359" t="s">
        <v>557</v>
      </c>
      <c r="O391" s="328"/>
      <c r="P391" s="328"/>
      <c r="Q391" s="328"/>
      <c r="R391" s="329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41">
        <v>4680115882997</v>
      </c>
      <c r="E392" s="329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348" t="s">
        <v>560</v>
      </c>
      <c r="O392" s="328"/>
      <c r="P392" s="328"/>
      <c r="Q392" s="328"/>
      <c r="R392" s="329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24"/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25"/>
      <c r="B394" s="325"/>
      <c r="C394" s="325"/>
      <c r="D394" s="325"/>
      <c r="E394" s="325"/>
      <c r="F394" s="325"/>
      <c r="G394" s="325"/>
      <c r="H394" s="325"/>
      <c r="I394" s="325"/>
      <c r="J394" s="325"/>
      <c r="K394" s="325"/>
      <c r="L394" s="325"/>
      <c r="M394" s="32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45" t="s">
        <v>561</v>
      </c>
      <c r="B395" s="325"/>
      <c r="C395" s="325"/>
      <c r="D395" s="325"/>
      <c r="E395" s="325"/>
      <c r="F395" s="325"/>
      <c r="G395" s="325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  <c r="U395" s="325"/>
      <c r="V395" s="325"/>
      <c r="W395" s="325"/>
      <c r="X395" s="325"/>
      <c r="Y395" s="310"/>
      <c r="Z395" s="310"/>
    </row>
    <row r="396" spans="1:53" ht="14.25" hidden="1" customHeight="1" x14ac:dyDescent="0.25">
      <c r="A396" s="330" t="s">
        <v>97</v>
      </c>
      <c r="B396" s="325"/>
      <c r="C396" s="325"/>
      <c r="D396" s="325"/>
      <c r="E396" s="325"/>
      <c r="F396" s="325"/>
      <c r="G396" s="325"/>
      <c r="H396" s="325"/>
      <c r="I396" s="325"/>
      <c r="J396" s="325"/>
      <c r="K396" s="325"/>
      <c r="L396" s="325"/>
      <c r="M396" s="325"/>
      <c r="N396" s="325"/>
      <c r="O396" s="325"/>
      <c r="P396" s="325"/>
      <c r="Q396" s="325"/>
      <c r="R396" s="325"/>
      <c r="S396" s="325"/>
      <c r="T396" s="325"/>
      <c r="U396" s="325"/>
      <c r="V396" s="325"/>
      <c r="W396" s="325"/>
      <c r="X396" s="325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41">
        <v>4607091389388</v>
      </c>
      <c r="E397" s="329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8"/>
      <c r="P397" s="328"/>
      <c r="Q397" s="328"/>
      <c r="R397" s="329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41">
        <v>4607091389364</v>
      </c>
      <c r="E398" s="329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5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8"/>
      <c r="P398" s="328"/>
      <c r="Q398" s="328"/>
      <c r="R398" s="329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24"/>
      <c r="B399" s="325"/>
      <c r="C399" s="325"/>
      <c r="D399" s="325"/>
      <c r="E399" s="325"/>
      <c r="F399" s="325"/>
      <c r="G399" s="325"/>
      <c r="H399" s="325"/>
      <c r="I399" s="325"/>
      <c r="J399" s="325"/>
      <c r="K399" s="325"/>
      <c r="L399" s="325"/>
      <c r="M399" s="326"/>
      <c r="N399" s="319" t="s">
        <v>66</v>
      </c>
      <c r="O399" s="320"/>
      <c r="P399" s="320"/>
      <c r="Q399" s="320"/>
      <c r="R399" s="320"/>
      <c r="S399" s="320"/>
      <c r="T399" s="321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5"/>
      <c r="B400" s="325"/>
      <c r="C400" s="325"/>
      <c r="D400" s="325"/>
      <c r="E400" s="325"/>
      <c r="F400" s="325"/>
      <c r="G400" s="325"/>
      <c r="H400" s="325"/>
      <c r="I400" s="325"/>
      <c r="J400" s="325"/>
      <c r="K400" s="325"/>
      <c r="L400" s="325"/>
      <c r="M400" s="326"/>
      <c r="N400" s="319" t="s">
        <v>66</v>
      </c>
      <c r="O400" s="320"/>
      <c r="P400" s="320"/>
      <c r="Q400" s="320"/>
      <c r="R400" s="320"/>
      <c r="S400" s="320"/>
      <c r="T400" s="321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0" t="s">
        <v>60</v>
      </c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25"/>
      <c r="N401" s="325"/>
      <c r="O401" s="325"/>
      <c r="P401" s="325"/>
      <c r="Q401" s="325"/>
      <c r="R401" s="325"/>
      <c r="S401" s="325"/>
      <c r="T401" s="325"/>
      <c r="U401" s="325"/>
      <c r="V401" s="325"/>
      <c r="W401" s="325"/>
      <c r="X401" s="325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41">
        <v>4607091389739</v>
      </c>
      <c r="E402" s="329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8"/>
      <c r="P402" s="328"/>
      <c r="Q402" s="328"/>
      <c r="R402" s="329"/>
      <c r="S402" s="34"/>
      <c r="T402" s="34"/>
      <c r="U402" s="35" t="s">
        <v>65</v>
      </c>
      <c r="V402" s="315">
        <v>500</v>
      </c>
      <c r="W402" s="316">
        <f t="shared" ref="W402:W408" si="18">IFERROR(IF(V402="",0,CEILING((V402/$H402),1)*$H402),"")</f>
        <v>504</v>
      </c>
      <c r="X402" s="36">
        <f>IFERROR(IF(W402=0,"",ROUNDUP(W402/H402,0)*0.00753),"")</f>
        <v>0.90360000000000007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41">
        <v>4680115883048</v>
      </c>
      <c r="E403" s="329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8"/>
      <c r="P403" s="328"/>
      <c r="Q403" s="328"/>
      <c r="R403" s="329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41">
        <v>4607091389425</v>
      </c>
      <c r="E404" s="329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8"/>
      <c r="P404" s="328"/>
      <c r="Q404" s="328"/>
      <c r="R404" s="329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41">
        <v>4680115882911</v>
      </c>
      <c r="E405" s="329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512" t="s">
        <v>574</v>
      </c>
      <c r="O405" s="328"/>
      <c r="P405" s="328"/>
      <c r="Q405" s="328"/>
      <c r="R405" s="329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41">
        <v>4680115880771</v>
      </c>
      <c r="E406" s="329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8"/>
      <c r="P406" s="328"/>
      <c r="Q406" s="328"/>
      <c r="R406" s="329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41">
        <v>4607091389500</v>
      </c>
      <c r="E407" s="329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4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8"/>
      <c r="P407" s="328"/>
      <c r="Q407" s="328"/>
      <c r="R407" s="329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41">
        <v>4680115881983</v>
      </c>
      <c r="E408" s="329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8"/>
      <c r="P408" s="328"/>
      <c r="Q408" s="328"/>
      <c r="R408" s="329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4"/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6"/>
      <c r="N409" s="319" t="s">
        <v>66</v>
      </c>
      <c r="O409" s="320"/>
      <c r="P409" s="320"/>
      <c r="Q409" s="320"/>
      <c r="R409" s="320"/>
      <c r="S409" s="320"/>
      <c r="T409" s="321"/>
      <c r="U409" s="37" t="s">
        <v>67</v>
      </c>
      <c r="V409" s="317">
        <f>IFERROR(V402/H402,"0")+IFERROR(V403/H403,"0")+IFERROR(V404/H404,"0")+IFERROR(V405/H405,"0")+IFERROR(V406/H406,"0")+IFERROR(V407/H407,"0")+IFERROR(V408/H408,"0")</f>
        <v>119.04761904761904</v>
      </c>
      <c r="W409" s="317">
        <f>IFERROR(W402/H402,"0")+IFERROR(W403/H403,"0")+IFERROR(W404/H404,"0")+IFERROR(W405/H405,"0")+IFERROR(W406/H406,"0")+IFERROR(W407/H407,"0")+IFERROR(W408/H408,"0")</f>
        <v>120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0.90360000000000007</v>
      </c>
      <c r="Y409" s="318"/>
      <c r="Z409" s="318"/>
    </row>
    <row r="410" spans="1:53" x14ac:dyDescent="0.2">
      <c r="A410" s="325"/>
      <c r="B410" s="325"/>
      <c r="C410" s="325"/>
      <c r="D410" s="325"/>
      <c r="E410" s="325"/>
      <c r="F410" s="325"/>
      <c r="G410" s="325"/>
      <c r="H410" s="325"/>
      <c r="I410" s="325"/>
      <c r="J410" s="325"/>
      <c r="K410" s="325"/>
      <c r="L410" s="325"/>
      <c r="M410" s="326"/>
      <c r="N410" s="319" t="s">
        <v>66</v>
      </c>
      <c r="O410" s="320"/>
      <c r="P410" s="320"/>
      <c r="Q410" s="320"/>
      <c r="R410" s="320"/>
      <c r="S410" s="320"/>
      <c r="T410" s="321"/>
      <c r="U410" s="37" t="s">
        <v>65</v>
      </c>
      <c r="V410" s="317">
        <f>IFERROR(SUM(V402:V408),"0")</f>
        <v>500</v>
      </c>
      <c r="W410" s="317">
        <f>IFERROR(SUM(W402:W408),"0")</f>
        <v>504</v>
      </c>
      <c r="X410" s="37"/>
      <c r="Y410" s="318"/>
      <c r="Z410" s="318"/>
    </row>
    <row r="411" spans="1:53" ht="27.75" hidden="1" customHeight="1" x14ac:dyDescent="0.2">
      <c r="A411" s="338" t="s">
        <v>581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48"/>
      <c r="Z411" s="48"/>
    </row>
    <row r="412" spans="1:53" ht="16.5" hidden="1" customHeight="1" x14ac:dyDescent="0.25">
      <c r="A412" s="345" t="s">
        <v>581</v>
      </c>
      <c r="B412" s="325"/>
      <c r="C412" s="325"/>
      <c r="D412" s="325"/>
      <c r="E412" s="325"/>
      <c r="F412" s="325"/>
      <c r="G412" s="325"/>
      <c r="H412" s="325"/>
      <c r="I412" s="325"/>
      <c r="J412" s="325"/>
      <c r="K412" s="325"/>
      <c r="L412" s="325"/>
      <c r="M412" s="325"/>
      <c r="N412" s="325"/>
      <c r="O412" s="325"/>
      <c r="P412" s="325"/>
      <c r="Q412" s="325"/>
      <c r="R412" s="325"/>
      <c r="S412" s="325"/>
      <c r="T412" s="325"/>
      <c r="U412" s="325"/>
      <c r="V412" s="325"/>
      <c r="W412" s="325"/>
      <c r="X412" s="325"/>
      <c r="Y412" s="310"/>
      <c r="Z412" s="310"/>
    </row>
    <row r="413" spans="1:53" ht="14.25" hidden="1" customHeight="1" x14ac:dyDescent="0.25">
      <c r="A413" s="330" t="s">
        <v>105</v>
      </c>
      <c r="B413" s="325"/>
      <c r="C413" s="325"/>
      <c r="D413" s="325"/>
      <c r="E413" s="325"/>
      <c r="F413" s="325"/>
      <c r="G413" s="325"/>
      <c r="H413" s="325"/>
      <c r="I413" s="325"/>
      <c r="J413" s="325"/>
      <c r="K413" s="325"/>
      <c r="L413" s="325"/>
      <c r="M413" s="325"/>
      <c r="N413" s="325"/>
      <c r="O413" s="325"/>
      <c r="P413" s="325"/>
      <c r="Q413" s="325"/>
      <c r="R413" s="325"/>
      <c r="S413" s="325"/>
      <c r="T413" s="325"/>
      <c r="U413" s="325"/>
      <c r="V413" s="325"/>
      <c r="W413" s="325"/>
      <c r="X413" s="325"/>
      <c r="Y413" s="311"/>
      <c r="Z413" s="311"/>
    </row>
    <row r="414" spans="1:53" ht="27" hidden="1" customHeight="1" x14ac:dyDescent="0.25">
      <c r="A414" s="54" t="s">
        <v>582</v>
      </c>
      <c r="B414" s="54" t="s">
        <v>583</v>
      </c>
      <c r="C414" s="31">
        <v>4301011371</v>
      </c>
      <c r="D414" s="341">
        <v>4607091389067</v>
      </c>
      <c r="E414" s="329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9"/>
      <c r="S414" s="34"/>
      <c r="T414" s="34"/>
      <c r="U414" s="35" t="s">
        <v>65</v>
      </c>
      <c r="V414" s="315">
        <v>0</v>
      </c>
      <c r="W414" s="316">
        <f t="shared" ref="W414:W422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584</v>
      </c>
      <c r="B415" s="54" t="s">
        <v>585</v>
      </c>
      <c r="C415" s="31">
        <v>4301011363</v>
      </c>
      <c r="D415" s="341">
        <v>4607091383522</v>
      </c>
      <c r="E415" s="329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4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9"/>
      <c r="S415" s="34"/>
      <c r="T415" s="34"/>
      <c r="U415" s="35" t="s">
        <v>65</v>
      </c>
      <c r="V415" s="315">
        <v>0</v>
      </c>
      <c r="W415" s="316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41">
        <v>4607091384437</v>
      </c>
      <c r="E416" s="329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53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9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588</v>
      </c>
      <c r="B417" s="54" t="s">
        <v>589</v>
      </c>
      <c r="C417" s="31">
        <v>4301011365</v>
      </c>
      <c r="D417" s="341">
        <v>4607091389104</v>
      </c>
      <c r="E417" s="329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9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590</v>
      </c>
      <c r="B418" s="54" t="s">
        <v>591</v>
      </c>
      <c r="C418" s="31">
        <v>4301011367</v>
      </c>
      <c r="D418" s="341">
        <v>4680115880603</v>
      </c>
      <c r="E418" s="329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9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41">
        <v>4607091389999</v>
      </c>
      <c r="E419" s="329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5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9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41">
        <v>4680115882782</v>
      </c>
      <c r="E420" s="329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5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9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41">
        <v>4607091389098</v>
      </c>
      <c r="E421" s="329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9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598</v>
      </c>
      <c r="B422" s="54" t="s">
        <v>599</v>
      </c>
      <c r="C422" s="31">
        <v>4301011366</v>
      </c>
      <c r="D422" s="341">
        <v>4607091389982</v>
      </c>
      <c r="E422" s="329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9"/>
      <c r="S422" s="34"/>
      <c r="T422" s="34"/>
      <c r="U422" s="35" t="s">
        <v>65</v>
      </c>
      <c r="V422" s="315">
        <v>0</v>
      </c>
      <c r="W422" s="31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24"/>
      <c r="B423" s="325"/>
      <c r="C423" s="325"/>
      <c r="D423" s="325"/>
      <c r="E423" s="325"/>
      <c r="F423" s="325"/>
      <c r="G423" s="325"/>
      <c r="H423" s="325"/>
      <c r="I423" s="325"/>
      <c r="J423" s="325"/>
      <c r="K423" s="325"/>
      <c r="L423" s="325"/>
      <c r="M423" s="326"/>
      <c r="N423" s="319" t="s">
        <v>66</v>
      </c>
      <c r="O423" s="320"/>
      <c r="P423" s="320"/>
      <c r="Q423" s="320"/>
      <c r="R423" s="320"/>
      <c r="S423" s="320"/>
      <c r="T423" s="321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25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26"/>
      <c r="N424" s="319" t="s">
        <v>66</v>
      </c>
      <c r="O424" s="320"/>
      <c r="P424" s="320"/>
      <c r="Q424" s="320"/>
      <c r="R424" s="320"/>
      <c r="S424" s="320"/>
      <c r="T424" s="321"/>
      <c r="U424" s="37" t="s">
        <v>65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hidden="1" customHeight="1" x14ac:dyDescent="0.25">
      <c r="A425" s="330" t="s">
        <v>97</v>
      </c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25"/>
      <c r="N425" s="325"/>
      <c r="O425" s="325"/>
      <c r="P425" s="325"/>
      <c r="Q425" s="325"/>
      <c r="R425" s="325"/>
      <c r="S425" s="325"/>
      <c r="T425" s="325"/>
      <c r="U425" s="325"/>
      <c r="V425" s="325"/>
      <c r="W425" s="325"/>
      <c r="X425" s="325"/>
      <c r="Y425" s="311"/>
      <c r="Z425" s="311"/>
    </row>
    <row r="426" spans="1:53" ht="16.5" hidden="1" customHeight="1" x14ac:dyDescent="0.25">
      <c r="A426" s="54" t="s">
        <v>600</v>
      </c>
      <c r="B426" s="54" t="s">
        <v>601</v>
      </c>
      <c r="C426" s="31">
        <v>4301020222</v>
      </c>
      <c r="D426" s="341">
        <v>4607091388930</v>
      </c>
      <c r="E426" s="329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3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9"/>
      <c r="S426" s="34"/>
      <c r="T426" s="34"/>
      <c r="U426" s="35" t="s">
        <v>65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41">
        <v>4680115880054</v>
      </c>
      <c r="E427" s="329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9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24"/>
      <c r="B428" s="325"/>
      <c r="C428" s="325"/>
      <c r="D428" s="325"/>
      <c r="E428" s="325"/>
      <c r="F428" s="325"/>
      <c r="G428" s="325"/>
      <c r="H428" s="325"/>
      <c r="I428" s="325"/>
      <c r="J428" s="325"/>
      <c r="K428" s="325"/>
      <c r="L428" s="325"/>
      <c r="M428" s="326"/>
      <c r="N428" s="319" t="s">
        <v>66</v>
      </c>
      <c r="O428" s="320"/>
      <c r="P428" s="320"/>
      <c r="Q428" s="320"/>
      <c r="R428" s="320"/>
      <c r="S428" s="320"/>
      <c r="T428" s="321"/>
      <c r="U428" s="37" t="s">
        <v>67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25"/>
      <c r="B429" s="325"/>
      <c r="C429" s="325"/>
      <c r="D429" s="325"/>
      <c r="E429" s="325"/>
      <c r="F429" s="325"/>
      <c r="G429" s="325"/>
      <c r="H429" s="325"/>
      <c r="I429" s="325"/>
      <c r="J429" s="325"/>
      <c r="K429" s="325"/>
      <c r="L429" s="325"/>
      <c r="M429" s="326"/>
      <c r="N429" s="319" t="s">
        <v>66</v>
      </c>
      <c r="O429" s="320"/>
      <c r="P429" s="320"/>
      <c r="Q429" s="320"/>
      <c r="R429" s="320"/>
      <c r="S429" s="320"/>
      <c r="T429" s="321"/>
      <c r="U429" s="37" t="s">
        <v>65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0" t="s">
        <v>60</v>
      </c>
      <c r="B430" s="325"/>
      <c r="C430" s="325"/>
      <c r="D430" s="325"/>
      <c r="E430" s="325"/>
      <c r="F430" s="325"/>
      <c r="G430" s="325"/>
      <c r="H430" s="325"/>
      <c r="I430" s="325"/>
      <c r="J430" s="325"/>
      <c r="K430" s="325"/>
      <c r="L430" s="325"/>
      <c r="M430" s="325"/>
      <c r="N430" s="325"/>
      <c r="O430" s="325"/>
      <c r="P430" s="325"/>
      <c r="Q430" s="325"/>
      <c r="R430" s="325"/>
      <c r="S430" s="325"/>
      <c r="T430" s="325"/>
      <c r="U430" s="325"/>
      <c r="V430" s="325"/>
      <c r="W430" s="325"/>
      <c r="X430" s="325"/>
      <c r="Y430" s="311"/>
      <c r="Z430" s="311"/>
    </row>
    <row r="431" spans="1:53" ht="27" hidden="1" customHeight="1" x14ac:dyDescent="0.25">
      <c r="A431" s="54" t="s">
        <v>604</v>
      </c>
      <c r="B431" s="54" t="s">
        <v>605</v>
      </c>
      <c r="C431" s="31">
        <v>4301031252</v>
      </c>
      <c r="D431" s="341">
        <v>4680115883116</v>
      </c>
      <c r="E431" s="329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9"/>
      <c r="S431" s="34"/>
      <c r="T431" s="34"/>
      <c r="U431" s="35" t="s">
        <v>65</v>
      </c>
      <c r="V431" s="315">
        <v>0</v>
      </c>
      <c r="W431" s="316">
        <f t="shared" ref="W431:W436" si="20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606</v>
      </c>
      <c r="B432" s="54" t="s">
        <v>607</v>
      </c>
      <c r="C432" s="31">
        <v>4301031248</v>
      </c>
      <c r="D432" s="341">
        <v>4680115883093</v>
      </c>
      <c r="E432" s="329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9"/>
      <c r="S432" s="34"/>
      <c r="T432" s="34"/>
      <c r="U432" s="35" t="s">
        <v>65</v>
      </c>
      <c r="V432" s="315">
        <v>0</v>
      </c>
      <c r="W432" s="316">
        <f t="shared" si="20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608</v>
      </c>
      <c r="B433" s="54" t="s">
        <v>609</v>
      </c>
      <c r="C433" s="31">
        <v>4301031250</v>
      </c>
      <c r="D433" s="341">
        <v>4680115883109</v>
      </c>
      <c r="E433" s="329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9"/>
      <c r="S433" s="34"/>
      <c r="T433" s="34"/>
      <c r="U433" s="35" t="s">
        <v>65</v>
      </c>
      <c r="V433" s="315">
        <v>0</v>
      </c>
      <c r="W433" s="316">
        <f t="shared" si="20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41">
        <v>4680115882072</v>
      </c>
      <c r="E434" s="329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429" t="s">
        <v>612</v>
      </c>
      <c r="O434" s="328"/>
      <c r="P434" s="328"/>
      <c r="Q434" s="328"/>
      <c r="R434" s="329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4301031251</v>
      </c>
      <c r="D435" s="341">
        <v>4680115882102</v>
      </c>
      <c r="E435" s="329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1" t="s">
        <v>615</v>
      </c>
      <c r="O435" s="328"/>
      <c r="P435" s="328"/>
      <c r="Q435" s="328"/>
      <c r="R435" s="329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41">
        <v>4680115882096</v>
      </c>
      <c r="E436" s="329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2" t="s">
        <v>618</v>
      </c>
      <c r="O436" s="328"/>
      <c r="P436" s="328"/>
      <c r="Q436" s="328"/>
      <c r="R436" s="329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24"/>
      <c r="B437" s="325"/>
      <c r="C437" s="325"/>
      <c r="D437" s="325"/>
      <c r="E437" s="325"/>
      <c r="F437" s="325"/>
      <c r="G437" s="325"/>
      <c r="H437" s="325"/>
      <c r="I437" s="325"/>
      <c r="J437" s="325"/>
      <c r="K437" s="325"/>
      <c r="L437" s="325"/>
      <c r="M437" s="326"/>
      <c r="N437" s="319" t="s">
        <v>66</v>
      </c>
      <c r="O437" s="320"/>
      <c r="P437" s="320"/>
      <c r="Q437" s="320"/>
      <c r="R437" s="320"/>
      <c r="S437" s="320"/>
      <c r="T437" s="321"/>
      <c r="U437" s="37" t="s">
        <v>67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25"/>
      <c r="B438" s="325"/>
      <c r="C438" s="325"/>
      <c r="D438" s="325"/>
      <c r="E438" s="325"/>
      <c r="F438" s="325"/>
      <c r="G438" s="325"/>
      <c r="H438" s="325"/>
      <c r="I438" s="325"/>
      <c r="J438" s="325"/>
      <c r="K438" s="325"/>
      <c r="L438" s="325"/>
      <c r="M438" s="326"/>
      <c r="N438" s="319" t="s">
        <v>66</v>
      </c>
      <c r="O438" s="320"/>
      <c r="P438" s="320"/>
      <c r="Q438" s="320"/>
      <c r="R438" s="320"/>
      <c r="S438" s="320"/>
      <c r="T438" s="321"/>
      <c r="U438" s="37" t="s">
        <v>65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hidden="1" customHeight="1" x14ac:dyDescent="0.25">
      <c r="A439" s="330" t="s">
        <v>68</v>
      </c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25"/>
      <c r="N439" s="325"/>
      <c r="O439" s="325"/>
      <c r="P439" s="325"/>
      <c r="Q439" s="325"/>
      <c r="R439" s="325"/>
      <c r="S439" s="325"/>
      <c r="T439" s="325"/>
      <c r="U439" s="325"/>
      <c r="V439" s="325"/>
      <c r="W439" s="325"/>
      <c r="X439" s="325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41">
        <v>4607091383409</v>
      </c>
      <c r="E440" s="329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9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41">
        <v>4607091383416</v>
      </c>
      <c r="E441" s="329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9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24"/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6"/>
      <c r="N442" s="319" t="s">
        <v>66</v>
      </c>
      <c r="O442" s="320"/>
      <c r="P442" s="320"/>
      <c r="Q442" s="320"/>
      <c r="R442" s="320"/>
      <c r="S442" s="320"/>
      <c r="T442" s="321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5"/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6"/>
      <c r="N443" s="319" t="s">
        <v>66</v>
      </c>
      <c r="O443" s="320"/>
      <c r="P443" s="320"/>
      <c r="Q443" s="320"/>
      <c r="R443" s="320"/>
      <c r="S443" s="320"/>
      <c r="T443" s="321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38" t="s">
        <v>623</v>
      </c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  <c r="V444" s="339"/>
      <c r="W444" s="339"/>
      <c r="X444" s="339"/>
      <c r="Y444" s="48"/>
      <c r="Z444" s="48"/>
    </row>
    <row r="445" spans="1:53" ht="16.5" hidden="1" customHeight="1" x14ac:dyDescent="0.25">
      <c r="A445" s="345" t="s">
        <v>624</v>
      </c>
      <c r="B445" s="325"/>
      <c r="C445" s="325"/>
      <c r="D445" s="325"/>
      <c r="E445" s="325"/>
      <c r="F445" s="325"/>
      <c r="G445" s="325"/>
      <c r="H445" s="325"/>
      <c r="I445" s="325"/>
      <c r="J445" s="325"/>
      <c r="K445" s="325"/>
      <c r="L445" s="325"/>
      <c r="M445" s="325"/>
      <c r="N445" s="325"/>
      <c r="O445" s="325"/>
      <c r="P445" s="325"/>
      <c r="Q445" s="325"/>
      <c r="R445" s="325"/>
      <c r="S445" s="325"/>
      <c r="T445" s="325"/>
      <c r="U445" s="325"/>
      <c r="V445" s="325"/>
      <c r="W445" s="325"/>
      <c r="X445" s="325"/>
      <c r="Y445" s="310"/>
      <c r="Z445" s="310"/>
    </row>
    <row r="446" spans="1:53" ht="14.25" hidden="1" customHeight="1" x14ac:dyDescent="0.25">
      <c r="A446" s="330" t="s">
        <v>105</v>
      </c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41">
        <v>4640242180441</v>
      </c>
      <c r="E447" s="329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449" t="s">
        <v>627</v>
      </c>
      <c r="O447" s="328"/>
      <c r="P447" s="328"/>
      <c r="Q447" s="328"/>
      <c r="R447" s="329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628</v>
      </c>
      <c r="B448" s="54" t="s">
        <v>629</v>
      </c>
      <c r="C448" s="31">
        <v>4301011584</v>
      </c>
      <c r="D448" s="341">
        <v>4640242180564</v>
      </c>
      <c r="E448" s="329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515" t="s">
        <v>630</v>
      </c>
      <c r="O448" s="328"/>
      <c r="P448" s="328"/>
      <c r="Q448" s="328"/>
      <c r="R448" s="329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24"/>
      <c r="B449" s="325"/>
      <c r="C449" s="325"/>
      <c r="D449" s="325"/>
      <c r="E449" s="325"/>
      <c r="F449" s="325"/>
      <c r="G449" s="325"/>
      <c r="H449" s="325"/>
      <c r="I449" s="325"/>
      <c r="J449" s="325"/>
      <c r="K449" s="325"/>
      <c r="L449" s="325"/>
      <c r="M449" s="326"/>
      <c r="N449" s="319" t="s">
        <v>66</v>
      </c>
      <c r="O449" s="320"/>
      <c r="P449" s="320"/>
      <c r="Q449" s="320"/>
      <c r="R449" s="320"/>
      <c r="S449" s="320"/>
      <c r="T449" s="321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25"/>
      <c r="B450" s="325"/>
      <c r="C450" s="325"/>
      <c r="D450" s="325"/>
      <c r="E450" s="325"/>
      <c r="F450" s="325"/>
      <c r="G450" s="325"/>
      <c r="H450" s="325"/>
      <c r="I450" s="325"/>
      <c r="J450" s="325"/>
      <c r="K450" s="325"/>
      <c r="L450" s="325"/>
      <c r="M450" s="326"/>
      <c r="N450" s="319" t="s">
        <v>66</v>
      </c>
      <c r="O450" s="320"/>
      <c r="P450" s="320"/>
      <c r="Q450" s="320"/>
      <c r="R450" s="320"/>
      <c r="S450" s="320"/>
      <c r="T450" s="321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0" t="s">
        <v>97</v>
      </c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25"/>
      <c r="N451" s="325"/>
      <c r="O451" s="325"/>
      <c r="P451" s="325"/>
      <c r="Q451" s="325"/>
      <c r="R451" s="325"/>
      <c r="S451" s="325"/>
      <c r="T451" s="325"/>
      <c r="U451" s="325"/>
      <c r="V451" s="325"/>
      <c r="W451" s="325"/>
      <c r="X451" s="325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41">
        <v>4640242180526</v>
      </c>
      <c r="E452" s="329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486" t="s">
        <v>633</v>
      </c>
      <c r="O452" s="328"/>
      <c r="P452" s="328"/>
      <c r="Q452" s="328"/>
      <c r="R452" s="329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41">
        <v>4640242180519</v>
      </c>
      <c r="E453" s="329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402" t="s">
        <v>636</v>
      </c>
      <c r="O453" s="328"/>
      <c r="P453" s="328"/>
      <c r="Q453" s="328"/>
      <c r="R453" s="329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24"/>
      <c r="B454" s="325"/>
      <c r="C454" s="325"/>
      <c r="D454" s="325"/>
      <c r="E454" s="325"/>
      <c r="F454" s="325"/>
      <c r="G454" s="325"/>
      <c r="H454" s="325"/>
      <c r="I454" s="325"/>
      <c r="J454" s="325"/>
      <c r="K454" s="325"/>
      <c r="L454" s="325"/>
      <c r="M454" s="326"/>
      <c r="N454" s="319" t="s">
        <v>66</v>
      </c>
      <c r="O454" s="320"/>
      <c r="P454" s="320"/>
      <c r="Q454" s="320"/>
      <c r="R454" s="320"/>
      <c r="S454" s="320"/>
      <c r="T454" s="321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5"/>
      <c r="B455" s="325"/>
      <c r="C455" s="325"/>
      <c r="D455" s="325"/>
      <c r="E455" s="325"/>
      <c r="F455" s="325"/>
      <c r="G455" s="325"/>
      <c r="H455" s="325"/>
      <c r="I455" s="325"/>
      <c r="J455" s="325"/>
      <c r="K455" s="325"/>
      <c r="L455" s="325"/>
      <c r="M455" s="326"/>
      <c r="N455" s="319" t="s">
        <v>66</v>
      </c>
      <c r="O455" s="320"/>
      <c r="P455" s="320"/>
      <c r="Q455" s="320"/>
      <c r="R455" s="320"/>
      <c r="S455" s="320"/>
      <c r="T455" s="321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0" t="s">
        <v>60</v>
      </c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41">
        <v>4640242180816</v>
      </c>
      <c r="E457" s="329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69" t="s">
        <v>639</v>
      </c>
      <c r="O457" s="328"/>
      <c r="P457" s="328"/>
      <c r="Q457" s="328"/>
      <c r="R457" s="329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41">
        <v>4640242180595</v>
      </c>
      <c r="E458" s="329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642</v>
      </c>
      <c r="O458" s="328"/>
      <c r="P458" s="328"/>
      <c r="Q458" s="328"/>
      <c r="R458" s="329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24"/>
      <c r="B459" s="325"/>
      <c r="C459" s="325"/>
      <c r="D459" s="325"/>
      <c r="E459" s="325"/>
      <c r="F459" s="325"/>
      <c r="G459" s="325"/>
      <c r="H459" s="325"/>
      <c r="I459" s="325"/>
      <c r="J459" s="325"/>
      <c r="K459" s="325"/>
      <c r="L459" s="325"/>
      <c r="M459" s="326"/>
      <c r="N459" s="319" t="s">
        <v>66</v>
      </c>
      <c r="O459" s="320"/>
      <c r="P459" s="320"/>
      <c r="Q459" s="320"/>
      <c r="R459" s="320"/>
      <c r="S459" s="320"/>
      <c r="T459" s="321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25"/>
      <c r="B460" s="325"/>
      <c r="C460" s="325"/>
      <c r="D460" s="325"/>
      <c r="E460" s="325"/>
      <c r="F460" s="325"/>
      <c r="G460" s="325"/>
      <c r="H460" s="325"/>
      <c r="I460" s="325"/>
      <c r="J460" s="325"/>
      <c r="K460" s="325"/>
      <c r="L460" s="325"/>
      <c r="M460" s="326"/>
      <c r="N460" s="319" t="s">
        <v>66</v>
      </c>
      <c r="O460" s="320"/>
      <c r="P460" s="320"/>
      <c r="Q460" s="320"/>
      <c r="R460" s="320"/>
      <c r="S460" s="320"/>
      <c r="T460" s="321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0" t="s">
        <v>68</v>
      </c>
      <c r="B461" s="325"/>
      <c r="C461" s="325"/>
      <c r="D461" s="325"/>
      <c r="E461" s="325"/>
      <c r="F461" s="325"/>
      <c r="G461" s="325"/>
      <c r="H461" s="325"/>
      <c r="I461" s="325"/>
      <c r="J461" s="325"/>
      <c r="K461" s="325"/>
      <c r="L461" s="325"/>
      <c r="M461" s="325"/>
      <c r="N461" s="325"/>
      <c r="O461" s="325"/>
      <c r="P461" s="325"/>
      <c r="Q461" s="325"/>
      <c r="R461" s="325"/>
      <c r="S461" s="325"/>
      <c r="T461" s="325"/>
      <c r="U461" s="325"/>
      <c r="V461" s="325"/>
      <c r="W461" s="325"/>
      <c r="X461" s="325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41">
        <v>4640242180540</v>
      </c>
      <c r="E462" s="329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360" t="s">
        <v>645</v>
      </c>
      <c r="O462" s="328"/>
      <c r="P462" s="328"/>
      <c r="Q462" s="328"/>
      <c r="R462" s="329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41">
        <v>4640242180557</v>
      </c>
      <c r="E463" s="329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358" t="s">
        <v>648</v>
      </c>
      <c r="O463" s="328"/>
      <c r="P463" s="328"/>
      <c r="Q463" s="328"/>
      <c r="R463" s="329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24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26"/>
      <c r="N464" s="319" t="s">
        <v>66</v>
      </c>
      <c r="O464" s="320"/>
      <c r="P464" s="320"/>
      <c r="Q464" s="320"/>
      <c r="R464" s="320"/>
      <c r="S464" s="320"/>
      <c r="T464" s="321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26"/>
      <c r="N465" s="319" t="s">
        <v>66</v>
      </c>
      <c r="O465" s="320"/>
      <c r="P465" s="320"/>
      <c r="Q465" s="320"/>
      <c r="R465" s="320"/>
      <c r="S465" s="320"/>
      <c r="T465" s="321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5" t="s">
        <v>649</v>
      </c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25"/>
      <c r="N466" s="325"/>
      <c r="O466" s="325"/>
      <c r="P466" s="325"/>
      <c r="Q466" s="325"/>
      <c r="R466" s="325"/>
      <c r="S466" s="325"/>
      <c r="T466" s="325"/>
      <c r="U466" s="325"/>
      <c r="V466" s="325"/>
      <c r="W466" s="325"/>
      <c r="X466" s="325"/>
      <c r="Y466" s="310"/>
      <c r="Z466" s="310"/>
    </row>
    <row r="467" spans="1:53" ht="14.25" hidden="1" customHeight="1" x14ac:dyDescent="0.25">
      <c r="A467" s="330" t="s">
        <v>68</v>
      </c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25"/>
      <c r="N467" s="325"/>
      <c r="O467" s="325"/>
      <c r="P467" s="325"/>
      <c r="Q467" s="325"/>
      <c r="R467" s="325"/>
      <c r="S467" s="325"/>
      <c r="T467" s="325"/>
      <c r="U467" s="325"/>
      <c r="V467" s="325"/>
      <c r="W467" s="325"/>
      <c r="X467" s="325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41">
        <v>4680115880870</v>
      </c>
      <c r="E468" s="329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8"/>
      <c r="P468" s="328"/>
      <c r="Q468" s="328"/>
      <c r="R468" s="329"/>
      <c r="S468" s="34"/>
      <c r="T468" s="34"/>
      <c r="U468" s="35" t="s">
        <v>65</v>
      </c>
      <c r="V468" s="315">
        <v>200</v>
      </c>
      <c r="W468" s="316">
        <f>IFERROR(IF(V468="",0,CEILING((V468/$H468),1)*$H468),"")</f>
        <v>202.79999999999998</v>
      </c>
      <c r="X468" s="36">
        <f>IFERROR(IF(W468=0,"",ROUNDUP(W468/H468,0)*0.02175),"")</f>
        <v>0.5655</v>
      </c>
      <c r="Y468" s="56"/>
      <c r="Z468" s="57"/>
      <c r="AD468" s="58"/>
      <c r="BA468" s="307" t="s">
        <v>1</v>
      </c>
    </row>
    <row r="469" spans="1:53" x14ac:dyDescent="0.2">
      <c r="A469" s="324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26"/>
      <c r="N469" s="319" t="s">
        <v>66</v>
      </c>
      <c r="O469" s="320"/>
      <c r="P469" s="320"/>
      <c r="Q469" s="320"/>
      <c r="R469" s="320"/>
      <c r="S469" s="320"/>
      <c r="T469" s="321"/>
      <c r="U469" s="37" t="s">
        <v>67</v>
      </c>
      <c r="V469" s="317">
        <f>IFERROR(V468/H468,"0")</f>
        <v>25.641025641025642</v>
      </c>
      <c r="W469" s="317">
        <f>IFERROR(W468/H468,"0")</f>
        <v>26</v>
      </c>
      <c r="X469" s="317">
        <f>IFERROR(IF(X468="",0,X468),"0")</f>
        <v>0.5655</v>
      </c>
      <c r="Y469" s="318"/>
      <c r="Z469" s="318"/>
    </row>
    <row r="470" spans="1:53" x14ac:dyDescent="0.2">
      <c r="A470" s="325"/>
      <c r="B470" s="325"/>
      <c r="C470" s="325"/>
      <c r="D470" s="325"/>
      <c r="E470" s="325"/>
      <c r="F470" s="325"/>
      <c r="G470" s="325"/>
      <c r="H470" s="325"/>
      <c r="I470" s="325"/>
      <c r="J470" s="325"/>
      <c r="K470" s="325"/>
      <c r="L470" s="325"/>
      <c r="M470" s="326"/>
      <c r="N470" s="319" t="s">
        <v>66</v>
      </c>
      <c r="O470" s="320"/>
      <c r="P470" s="320"/>
      <c r="Q470" s="320"/>
      <c r="R470" s="320"/>
      <c r="S470" s="320"/>
      <c r="T470" s="321"/>
      <c r="U470" s="37" t="s">
        <v>65</v>
      </c>
      <c r="V470" s="317">
        <f>IFERROR(SUM(V468:V468),"0")</f>
        <v>200</v>
      </c>
      <c r="W470" s="317">
        <f>IFERROR(SUM(W468:W468),"0")</f>
        <v>202.79999999999998</v>
      </c>
      <c r="X470" s="37"/>
      <c r="Y470" s="318"/>
      <c r="Z470" s="318"/>
    </row>
    <row r="471" spans="1:53" ht="15" customHeight="1" x14ac:dyDescent="0.2">
      <c r="A471" s="585"/>
      <c r="B471" s="325"/>
      <c r="C471" s="325"/>
      <c r="D471" s="325"/>
      <c r="E471" s="325"/>
      <c r="F471" s="325"/>
      <c r="G471" s="325"/>
      <c r="H471" s="325"/>
      <c r="I471" s="325"/>
      <c r="J471" s="325"/>
      <c r="K471" s="325"/>
      <c r="L471" s="325"/>
      <c r="M471" s="412"/>
      <c r="N471" s="350" t="s">
        <v>652</v>
      </c>
      <c r="O471" s="351"/>
      <c r="P471" s="351"/>
      <c r="Q471" s="351"/>
      <c r="R471" s="351"/>
      <c r="S471" s="351"/>
      <c r="T471" s="352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1799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1827</v>
      </c>
      <c r="X471" s="37"/>
      <c r="Y471" s="318"/>
      <c r="Z471" s="318"/>
    </row>
    <row r="472" spans="1:53" x14ac:dyDescent="0.2">
      <c r="A472" s="325"/>
      <c r="B472" s="325"/>
      <c r="C472" s="325"/>
      <c r="D472" s="325"/>
      <c r="E472" s="325"/>
      <c r="F472" s="325"/>
      <c r="G472" s="325"/>
      <c r="H472" s="325"/>
      <c r="I472" s="325"/>
      <c r="J472" s="325"/>
      <c r="K472" s="325"/>
      <c r="L472" s="325"/>
      <c r="M472" s="412"/>
      <c r="N472" s="350" t="s">
        <v>653</v>
      </c>
      <c r="O472" s="351"/>
      <c r="P472" s="351"/>
      <c r="Q472" s="351"/>
      <c r="R472" s="351"/>
      <c r="S472" s="351"/>
      <c r="T472" s="352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1897.6281807081809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1927.038</v>
      </c>
      <c r="X472" s="37"/>
      <c r="Y472" s="318"/>
      <c r="Z472" s="318"/>
    </row>
    <row r="473" spans="1:53" x14ac:dyDescent="0.2">
      <c r="A473" s="325"/>
      <c r="B473" s="325"/>
      <c r="C473" s="325"/>
      <c r="D473" s="325"/>
      <c r="E473" s="325"/>
      <c r="F473" s="325"/>
      <c r="G473" s="325"/>
      <c r="H473" s="325"/>
      <c r="I473" s="325"/>
      <c r="J473" s="325"/>
      <c r="K473" s="325"/>
      <c r="L473" s="325"/>
      <c r="M473" s="412"/>
      <c r="N473" s="350" t="s">
        <v>654</v>
      </c>
      <c r="O473" s="351"/>
      <c r="P473" s="351"/>
      <c r="Q473" s="351"/>
      <c r="R473" s="351"/>
      <c r="S473" s="351"/>
      <c r="T473" s="352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4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4</v>
      </c>
      <c r="X473" s="37"/>
      <c r="Y473" s="318"/>
      <c r="Z473" s="318"/>
    </row>
    <row r="474" spans="1:53" x14ac:dyDescent="0.2">
      <c r="A474" s="325"/>
      <c r="B474" s="325"/>
      <c r="C474" s="325"/>
      <c r="D474" s="325"/>
      <c r="E474" s="325"/>
      <c r="F474" s="325"/>
      <c r="G474" s="325"/>
      <c r="H474" s="325"/>
      <c r="I474" s="325"/>
      <c r="J474" s="325"/>
      <c r="K474" s="325"/>
      <c r="L474" s="325"/>
      <c r="M474" s="412"/>
      <c r="N474" s="350" t="s">
        <v>656</v>
      </c>
      <c r="O474" s="351"/>
      <c r="P474" s="351"/>
      <c r="Q474" s="351"/>
      <c r="R474" s="351"/>
      <c r="S474" s="351"/>
      <c r="T474" s="352"/>
      <c r="U474" s="37" t="s">
        <v>65</v>
      </c>
      <c r="V474" s="317">
        <f>GrossWeightTotal+PalletQtyTotal*25</f>
        <v>1997.6281807081809</v>
      </c>
      <c r="W474" s="317">
        <f>GrossWeightTotalR+PalletQtyTotalR*25</f>
        <v>2027.038</v>
      </c>
      <c r="X474" s="37"/>
      <c r="Y474" s="318"/>
      <c r="Z474" s="318"/>
    </row>
    <row r="475" spans="1:53" x14ac:dyDescent="0.2">
      <c r="A475" s="325"/>
      <c r="B475" s="325"/>
      <c r="C475" s="325"/>
      <c r="D475" s="325"/>
      <c r="E475" s="325"/>
      <c r="F475" s="325"/>
      <c r="G475" s="325"/>
      <c r="H475" s="325"/>
      <c r="I475" s="325"/>
      <c r="J475" s="325"/>
      <c r="K475" s="325"/>
      <c r="L475" s="325"/>
      <c r="M475" s="412"/>
      <c r="N475" s="350" t="s">
        <v>657</v>
      </c>
      <c r="O475" s="351"/>
      <c r="P475" s="351"/>
      <c r="Q475" s="351"/>
      <c r="R475" s="351"/>
      <c r="S475" s="351"/>
      <c r="T475" s="352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324.68111518111516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329</v>
      </c>
      <c r="X475" s="37"/>
      <c r="Y475" s="318"/>
      <c r="Z475" s="318"/>
    </row>
    <row r="476" spans="1:53" ht="14.25" hidden="1" customHeight="1" x14ac:dyDescent="0.2">
      <c r="A476" s="325"/>
      <c r="B476" s="325"/>
      <c r="C476" s="325"/>
      <c r="D476" s="325"/>
      <c r="E476" s="325"/>
      <c r="F476" s="325"/>
      <c r="G476" s="325"/>
      <c r="H476" s="325"/>
      <c r="I476" s="325"/>
      <c r="J476" s="325"/>
      <c r="K476" s="325"/>
      <c r="L476" s="325"/>
      <c r="M476" s="412"/>
      <c r="N476" s="350" t="s">
        <v>658</v>
      </c>
      <c r="O476" s="351"/>
      <c r="P476" s="351"/>
      <c r="Q476" s="351"/>
      <c r="R476" s="351"/>
      <c r="S476" s="351"/>
      <c r="T476" s="352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3.78877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87" t="s">
        <v>95</v>
      </c>
      <c r="D478" s="541"/>
      <c r="E478" s="541"/>
      <c r="F478" s="509"/>
      <c r="G478" s="387" t="s">
        <v>246</v>
      </c>
      <c r="H478" s="541"/>
      <c r="I478" s="541"/>
      <c r="J478" s="541"/>
      <c r="K478" s="541"/>
      <c r="L478" s="541"/>
      <c r="M478" s="541"/>
      <c r="N478" s="509"/>
      <c r="O478" s="387" t="s">
        <v>448</v>
      </c>
      <c r="P478" s="509"/>
      <c r="Q478" s="387" t="s">
        <v>498</v>
      </c>
      <c r="R478" s="509"/>
      <c r="S478" s="308" t="s">
        <v>581</v>
      </c>
      <c r="T478" s="387" t="s">
        <v>623</v>
      </c>
      <c r="U478" s="509"/>
      <c r="Z478" s="52"/>
      <c r="AC478" s="309"/>
    </row>
    <row r="479" spans="1:53" ht="14.25" customHeight="1" thickTop="1" x14ac:dyDescent="0.2">
      <c r="A479" s="624" t="s">
        <v>661</v>
      </c>
      <c r="B479" s="387" t="s">
        <v>59</v>
      </c>
      <c r="C479" s="387" t="s">
        <v>96</v>
      </c>
      <c r="D479" s="387" t="s">
        <v>104</v>
      </c>
      <c r="E479" s="387" t="s">
        <v>95</v>
      </c>
      <c r="F479" s="387" t="s">
        <v>238</v>
      </c>
      <c r="G479" s="387" t="s">
        <v>247</v>
      </c>
      <c r="H479" s="387" t="s">
        <v>254</v>
      </c>
      <c r="I479" s="387" t="s">
        <v>274</v>
      </c>
      <c r="J479" s="387" t="s">
        <v>340</v>
      </c>
      <c r="K479" s="309"/>
      <c r="L479" s="387" t="s">
        <v>343</v>
      </c>
      <c r="M479" s="387" t="s">
        <v>421</v>
      </c>
      <c r="N479" s="387" t="s">
        <v>439</v>
      </c>
      <c r="O479" s="387" t="s">
        <v>449</v>
      </c>
      <c r="P479" s="387" t="s">
        <v>475</v>
      </c>
      <c r="Q479" s="387" t="s">
        <v>499</v>
      </c>
      <c r="R479" s="387" t="s">
        <v>561</v>
      </c>
      <c r="S479" s="387" t="s">
        <v>581</v>
      </c>
      <c r="T479" s="387" t="s">
        <v>624</v>
      </c>
      <c r="U479" s="387" t="s">
        <v>649</v>
      </c>
      <c r="Z479" s="52"/>
      <c r="AC479" s="309"/>
    </row>
    <row r="480" spans="1:53" ht="13.5" customHeight="1" thickBot="1" x14ac:dyDescent="0.25">
      <c r="A480" s="625"/>
      <c r="B480" s="388"/>
      <c r="C480" s="388"/>
      <c r="D480" s="388"/>
      <c r="E480" s="388"/>
      <c r="F480" s="388"/>
      <c r="G480" s="388"/>
      <c r="H480" s="388"/>
      <c r="I480" s="388"/>
      <c r="J480" s="388"/>
      <c r="K480" s="309"/>
      <c r="L480" s="388"/>
      <c r="M480" s="388"/>
      <c r="N480" s="388"/>
      <c r="O480" s="388"/>
      <c r="P480" s="388"/>
      <c r="Q480" s="388"/>
      <c r="R480" s="388"/>
      <c r="S480" s="388"/>
      <c r="T480" s="388"/>
      <c r="U480" s="388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0</v>
      </c>
      <c r="D481" s="46">
        <f>IFERROR(W56*1,"0")+IFERROR(W57*1,"0")+IFERROR(W58*1,"0")+IFERROR(W59*1,"0")</f>
        <v>0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307.8</v>
      </c>
      <c r="F481" s="46">
        <f>IFERROR(W131*1,"0")+IFERROR(W132*1,"0")+IFERROR(W133*1,"0")</f>
        <v>201.60000000000002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0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307.8</v>
      </c>
      <c r="J481" s="46">
        <f>IFERROR(W204*1,"0")</f>
        <v>0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101.39999999999999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201.60000000000002</v>
      </c>
      <c r="R481" s="46">
        <f>IFERROR(W397*1,"0")+IFERROR(W398*1,"0")+IFERROR(W402*1,"0")+IFERROR(W403*1,"0")+IFERROR(W404*1,"0")+IFERROR(W405*1,"0")+IFERROR(W406*1,"0")+IFERROR(W407*1,"0")+IFERROR(W408*1,"0")</f>
        <v>504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202.79999999999998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99,00"/>
        <filter val="1 897,63"/>
        <filter val="1 997,63"/>
        <filter val="100,00"/>
        <filter val="119,05"/>
        <filter val="12,82"/>
        <filter val="200,00"/>
        <filter val="23,81"/>
        <filter val="25,64"/>
        <filter val="299,00"/>
        <filter val="300,00"/>
        <filter val="324,68"/>
        <filter val="4"/>
        <filter val="40,19"/>
        <filter val="45,00"/>
        <filter val="47,62"/>
        <filter val="500,00"/>
        <filter val="54,00"/>
        <filter val="55,56"/>
      </filters>
    </filterColumn>
  </autoFilter>
  <mergeCells count="857"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J9:L9"/>
    <mergeCell ref="R5:S5"/>
    <mergeCell ref="N27:R27"/>
    <mergeCell ref="A257:M258"/>
    <mergeCell ref="N154:R154"/>
    <mergeCell ref="D271:E271"/>
    <mergeCell ref="D191:E191"/>
    <mergeCell ref="D262:E262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N79:R79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T478:U478"/>
    <mergeCell ref="D408:E408"/>
    <mergeCell ref="C478:F478"/>
    <mergeCell ref="D458:E458"/>
    <mergeCell ref="D433:E433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N291:R291"/>
    <mergeCell ref="A456:X456"/>
    <mergeCell ref="N142:T142"/>
    <mergeCell ref="D101:E101"/>
    <mergeCell ref="N285:T285"/>
    <mergeCell ref="D237:E237"/>
    <mergeCell ref="N85:R85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A8:C8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D86:E86"/>
    <mergeCell ref="N341:R341"/>
    <mergeCell ref="D76:E76"/>
    <mergeCell ref="A10:C10"/>
    <mergeCell ref="A12:L12"/>
    <mergeCell ref="A315:M316"/>
    <mergeCell ref="N327:R327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D462:E462"/>
    <mergeCell ref="N133:R133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198:R198"/>
    <mergeCell ref="N369:R369"/>
    <mergeCell ref="D241:E241"/>
    <mergeCell ref="A137:X137"/>
    <mergeCell ref="A208:X20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N305:R30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339:R339"/>
    <mergeCell ref="A93:X93"/>
    <mergeCell ref="D211:E211"/>
    <mergeCell ref="N243:R243"/>
    <mergeCell ref="N365:R365"/>
    <mergeCell ref="N221:R221"/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A33:M34"/>
    <mergeCell ref="N46:T46"/>
    <mergeCell ref="N50:R50"/>
    <mergeCell ref="D50:E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