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E67D57-AF12-47C7-BDD0-136F79C23A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U481" i="1" s="1"/>
  <c r="N468" i="1"/>
  <c r="V465" i="1"/>
  <c r="V464" i="1"/>
  <c r="W463" i="1"/>
  <c r="X463" i="1" s="1"/>
  <c r="W462" i="1"/>
  <c r="V460" i="1"/>
  <c r="V459" i="1"/>
  <c r="W458" i="1"/>
  <c r="X458" i="1" s="1"/>
  <c r="W457" i="1"/>
  <c r="X457" i="1" s="1"/>
  <c r="V455" i="1"/>
  <c r="V454" i="1"/>
  <c r="W453" i="1"/>
  <c r="W452" i="1"/>
  <c r="V450" i="1"/>
  <c r="V449" i="1"/>
  <c r="X448" i="1"/>
  <c r="W448" i="1"/>
  <c r="W447" i="1"/>
  <c r="W450" i="1" s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W404" i="1"/>
  <c r="X404" i="1" s="1"/>
  <c r="N404" i="1"/>
  <c r="X403" i="1"/>
  <c r="W403" i="1"/>
  <c r="N403" i="1"/>
  <c r="W402" i="1"/>
  <c r="X402" i="1" s="1"/>
  <c r="N402" i="1"/>
  <c r="V400" i="1"/>
  <c r="V399" i="1"/>
  <c r="W398" i="1"/>
  <c r="X398" i="1" s="1"/>
  <c r="N398" i="1"/>
  <c r="W397" i="1"/>
  <c r="N397" i="1"/>
  <c r="V394" i="1"/>
  <c r="V393" i="1"/>
  <c r="W392" i="1"/>
  <c r="X392" i="1" s="1"/>
  <c r="W391" i="1"/>
  <c r="W394" i="1" s="1"/>
  <c r="V389" i="1"/>
  <c r="V388" i="1"/>
  <c r="W387" i="1"/>
  <c r="X387" i="1" s="1"/>
  <c r="W386" i="1"/>
  <c r="X386" i="1" s="1"/>
  <c r="W385" i="1"/>
  <c r="W389" i="1" s="1"/>
  <c r="W384" i="1"/>
  <c r="W382" i="1"/>
  <c r="V382" i="1"/>
  <c r="W381" i="1"/>
  <c r="V381" i="1"/>
  <c r="X380" i="1"/>
  <c r="X381" i="1" s="1"/>
  <c r="W380" i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X353" i="1"/>
  <c r="W353" i="1"/>
  <c r="N353" i="1"/>
  <c r="W352" i="1"/>
  <c r="X352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N328" i="1"/>
  <c r="W327" i="1"/>
  <c r="X327" i="1" s="1"/>
  <c r="N327" i="1"/>
  <c r="V324" i="1"/>
  <c r="V323" i="1"/>
  <c r="W322" i="1"/>
  <c r="W324" i="1" s="1"/>
  <c r="N322" i="1"/>
  <c r="W320" i="1"/>
  <c r="V320" i="1"/>
  <c r="W319" i="1"/>
  <c r="V319" i="1"/>
  <c r="X318" i="1"/>
  <c r="X319" i="1" s="1"/>
  <c r="W318" i="1"/>
  <c r="N318" i="1"/>
  <c r="V316" i="1"/>
  <c r="V315" i="1"/>
  <c r="W314" i="1"/>
  <c r="X314" i="1" s="1"/>
  <c r="N314" i="1"/>
  <c r="W313" i="1"/>
  <c r="X313" i="1" s="1"/>
  <c r="W312" i="1"/>
  <c r="X312" i="1" s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W292" i="1" s="1"/>
  <c r="N291" i="1"/>
  <c r="V289" i="1"/>
  <c r="V288" i="1"/>
  <c r="W287" i="1"/>
  <c r="X287" i="1" s="1"/>
  <c r="X288" i="1" s="1"/>
  <c r="N287" i="1"/>
  <c r="V285" i="1"/>
  <c r="V284" i="1"/>
  <c r="W283" i="1"/>
  <c r="X283" i="1" s="1"/>
  <c r="X284" i="1" s="1"/>
  <c r="N283" i="1"/>
  <c r="V280" i="1"/>
  <c r="V279" i="1"/>
  <c r="W278" i="1"/>
  <c r="N278" i="1"/>
  <c r="W277" i="1"/>
  <c r="X277" i="1" s="1"/>
  <c r="N277" i="1"/>
  <c r="V275" i="1"/>
  <c r="V274" i="1"/>
  <c r="X273" i="1"/>
  <c r="W273" i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W252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6" i="1"/>
  <c r="V206" i="1"/>
  <c r="W205" i="1"/>
  <c r="V205" i="1"/>
  <c r="X204" i="1"/>
  <c r="X205" i="1" s="1"/>
  <c r="W204" i="1"/>
  <c r="J481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X196" i="1" s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X165" i="1"/>
  <c r="W165" i="1"/>
  <c r="N165" i="1"/>
  <c r="W164" i="1"/>
  <c r="X164" i="1" s="1"/>
  <c r="V162" i="1"/>
  <c r="V161" i="1"/>
  <c r="X160" i="1"/>
  <c r="W160" i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G481" i="1" s="1"/>
  <c r="N139" i="1"/>
  <c r="V135" i="1"/>
  <c r="V134" i="1"/>
  <c r="W133" i="1"/>
  <c r="X133" i="1" s="1"/>
  <c r="N133" i="1"/>
  <c r="W132" i="1"/>
  <c r="X132" i="1" s="1"/>
  <c r="N132" i="1"/>
  <c r="W131" i="1"/>
  <c r="W135" i="1" s="1"/>
  <c r="V128" i="1"/>
  <c r="V127" i="1"/>
  <c r="W126" i="1"/>
  <c r="X126" i="1" s="1"/>
  <c r="W125" i="1"/>
  <c r="X125" i="1" s="1"/>
  <c r="N125" i="1"/>
  <c r="X124" i="1"/>
  <c r="W124" i="1"/>
  <c r="W123" i="1"/>
  <c r="X123" i="1" s="1"/>
  <c r="W122" i="1"/>
  <c r="X122" i="1" s="1"/>
  <c r="N122" i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X111" i="1"/>
  <c r="W111" i="1"/>
  <c r="W110" i="1"/>
  <c r="X110" i="1" s="1"/>
  <c r="N110" i="1"/>
  <c r="W109" i="1"/>
  <c r="X109" i="1" s="1"/>
  <c r="W108" i="1"/>
  <c r="X108" i="1" s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W52" i="1" s="1"/>
  <c r="N50" i="1"/>
  <c r="V46" i="1"/>
  <c r="V45" i="1"/>
  <c r="W44" i="1"/>
  <c r="X44" i="1" s="1"/>
  <c r="X45" i="1" s="1"/>
  <c r="N44" i="1"/>
  <c r="V42" i="1"/>
  <c r="V41" i="1"/>
  <c r="W40" i="1"/>
  <c r="W42" i="1" s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W263" i="1" l="1"/>
  <c r="X315" i="1"/>
  <c r="X391" i="1"/>
  <c r="X393" i="1" s="1"/>
  <c r="W393" i="1"/>
  <c r="W455" i="1"/>
  <c r="X459" i="1"/>
  <c r="X468" i="1"/>
  <c r="X469" i="1" s="1"/>
  <c r="W469" i="1"/>
  <c r="W470" i="1"/>
  <c r="W38" i="1"/>
  <c r="W37" i="1"/>
  <c r="W61" i="1"/>
  <c r="X81" i="1"/>
  <c r="W92" i="1"/>
  <c r="X193" i="1"/>
  <c r="X200" i="1"/>
  <c r="W288" i="1"/>
  <c r="W315" i="1"/>
  <c r="X336" i="1"/>
  <c r="X343" i="1"/>
  <c r="X437" i="1"/>
  <c r="W454" i="1"/>
  <c r="W460" i="1"/>
  <c r="F481" i="1"/>
  <c r="V471" i="1"/>
  <c r="W34" i="1"/>
  <c r="W41" i="1"/>
  <c r="X131" i="1"/>
  <c r="X134" i="1" s="1"/>
  <c r="W134" i="1"/>
  <c r="X166" i="1"/>
  <c r="X169" i="1"/>
  <c r="X260" i="1"/>
  <c r="X263" i="1" s="1"/>
  <c r="W274" i="1"/>
  <c r="W280" i="1"/>
  <c r="W284" i="1"/>
  <c r="W289" i="1"/>
  <c r="X322" i="1"/>
  <c r="X323" i="1" s="1"/>
  <c r="W323" i="1"/>
  <c r="W336" i="1"/>
  <c r="X354" i="1"/>
  <c r="W377" i="1"/>
  <c r="X385" i="1"/>
  <c r="X452" i="1"/>
  <c r="X453" i="1"/>
  <c r="X155" i="1"/>
  <c r="X370" i="1"/>
  <c r="X127" i="1"/>
  <c r="X223" i="1"/>
  <c r="W473" i="1"/>
  <c r="B481" i="1"/>
  <c r="W472" i="1"/>
  <c r="W442" i="1"/>
  <c r="X440" i="1"/>
  <c r="X442" i="1" s="1"/>
  <c r="F10" i="1"/>
  <c r="D481" i="1"/>
  <c r="W60" i="1"/>
  <c r="X86" i="1"/>
  <c r="X91" i="1" s="1"/>
  <c r="W174" i="1"/>
  <c r="X226" i="1"/>
  <c r="X227" i="1" s="1"/>
  <c r="W228" i="1"/>
  <c r="W245" i="1"/>
  <c r="W246" i="1"/>
  <c r="X295" i="1"/>
  <c r="X296" i="1" s="1"/>
  <c r="W296" i="1"/>
  <c r="W297" i="1"/>
  <c r="X328" i="1"/>
  <c r="X331" i="1" s="1"/>
  <c r="W332" i="1"/>
  <c r="W344" i="1"/>
  <c r="W370" i="1"/>
  <c r="X374" i="1"/>
  <c r="W464" i="1"/>
  <c r="X462" i="1"/>
  <c r="X464" i="1" s="1"/>
  <c r="A10" i="1"/>
  <c r="W105" i="1"/>
  <c r="W155" i="1"/>
  <c r="W223" i="1"/>
  <c r="X278" i="1"/>
  <c r="X279" i="1" s="1"/>
  <c r="W279" i="1"/>
  <c r="W371" i="1"/>
  <c r="X26" i="1"/>
  <c r="X33" i="1" s="1"/>
  <c r="X139" i="1"/>
  <c r="X142" i="1" s="1"/>
  <c r="W142" i="1"/>
  <c r="W162" i="1"/>
  <c r="X159" i="1"/>
  <c r="X161" i="1" s="1"/>
  <c r="I481" i="1"/>
  <c r="W161" i="1"/>
  <c r="W200" i="1"/>
  <c r="W24" i="1"/>
  <c r="X36" i="1"/>
  <c r="X37" i="1" s="1"/>
  <c r="X40" i="1"/>
  <c r="X41" i="1" s="1"/>
  <c r="W46" i="1"/>
  <c r="X56" i="1"/>
  <c r="X60" i="1" s="1"/>
  <c r="W104" i="1"/>
  <c r="X173" i="1"/>
  <c r="W194" i="1"/>
  <c r="X236" i="1"/>
  <c r="X245" i="1" s="1"/>
  <c r="X257" i="1"/>
  <c r="W258" i="1"/>
  <c r="W264" i="1"/>
  <c r="W285" i="1"/>
  <c r="W309" i="1"/>
  <c r="W316" i="1"/>
  <c r="W331" i="1"/>
  <c r="W337" i="1"/>
  <c r="X373" i="1"/>
  <c r="X377" i="1" s="1"/>
  <c r="W378" i="1"/>
  <c r="X409" i="1"/>
  <c r="W424" i="1"/>
  <c r="S481" i="1"/>
  <c r="W423" i="1"/>
  <c r="X414" i="1"/>
  <c r="X423" i="1" s="1"/>
  <c r="W443" i="1"/>
  <c r="W459" i="1"/>
  <c r="W465" i="1"/>
  <c r="N481" i="1"/>
  <c r="W33" i="1"/>
  <c r="C481" i="1"/>
  <c r="W53" i="1"/>
  <c r="X50" i="1"/>
  <c r="X52" i="1" s="1"/>
  <c r="X104" i="1"/>
  <c r="M481" i="1"/>
  <c r="X267" i="1"/>
  <c r="X274" i="1" s="1"/>
  <c r="Q481" i="1"/>
  <c r="W354" i="1"/>
  <c r="W399" i="1"/>
  <c r="R481" i="1"/>
  <c r="X397" i="1"/>
  <c r="X399" i="1" s="1"/>
  <c r="W437" i="1"/>
  <c r="W438" i="1"/>
  <c r="F9" i="1"/>
  <c r="X22" i="1"/>
  <c r="X23" i="1" s="1"/>
  <c r="W81" i="1"/>
  <c r="W118" i="1"/>
  <c r="X107" i="1"/>
  <c r="X118" i="1" s="1"/>
  <c r="W166" i="1"/>
  <c r="H9" i="1"/>
  <c r="V475" i="1"/>
  <c r="W23" i="1"/>
  <c r="W45" i="1"/>
  <c r="W82" i="1"/>
  <c r="W91" i="1"/>
  <c r="W127" i="1"/>
  <c r="W128" i="1"/>
  <c r="W143" i="1"/>
  <c r="W156" i="1"/>
  <c r="W167" i="1"/>
  <c r="W201" i="1"/>
  <c r="W224" i="1"/>
  <c r="W227" i="1"/>
  <c r="W233" i="1"/>
  <c r="X230" i="1"/>
  <c r="X233" i="1" s="1"/>
  <c r="W234" i="1"/>
  <c r="W251" i="1"/>
  <c r="X248" i="1"/>
  <c r="X251" i="1" s="1"/>
  <c r="W275" i="1"/>
  <c r="X291" i="1"/>
  <c r="X292" i="1" s="1"/>
  <c r="W293" i="1"/>
  <c r="X301" i="1"/>
  <c r="X309" i="1" s="1"/>
  <c r="W310" i="1"/>
  <c r="W347" i="1"/>
  <c r="W348" i="1"/>
  <c r="X346" i="1"/>
  <c r="X347" i="1" s="1"/>
  <c r="W355" i="1"/>
  <c r="W400" i="1"/>
  <c r="W409" i="1"/>
  <c r="E481" i="1"/>
  <c r="O481" i="1"/>
  <c r="H481" i="1"/>
  <c r="W193" i="1"/>
  <c r="L481" i="1"/>
  <c r="W257" i="1"/>
  <c r="W343" i="1"/>
  <c r="W388" i="1"/>
  <c r="X384" i="1"/>
  <c r="X388" i="1" s="1"/>
  <c r="W428" i="1"/>
  <c r="W429" i="1"/>
  <c r="W449" i="1"/>
  <c r="X447" i="1"/>
  <c r="X449" i="1" s="1"/>
  <c r="T481" i="1"/>
  <c r="W410" i="1"/>
  <c r="P481" i="1"/>
  <c r="X454" i="1" l="1"/>
  <c r="W471" i="1"/>
  <c r="W474" i="1"/>
  <c r="X476" i="1"/>
  <c r="W475" i="1"/>
</calcChain>
</file>

<file path=xl/sharedStrings.xml><?xml version="1.0" encoding="utf-8"?>
<sst xmlns="http://schemas.openxmlformats.org/spreadsheetml/2006/main" count="2001" uniqueCount="683">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</sst>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4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57" t="s">
        <v>0</v>
      </c>
      <c r="E1" s="326"/>
      <c r="F1" s="326"/>
      <c r="G1" s="12" t="s">
        <v>1</v>
      </c>
      <c r="H1" s="457" t="s">
        <v>2</v>
      </c>
      <c r="I1" s="326"/>
      <c r="J1" s="326"/>
      <c r="K1" s="326"/>
      <c r="L1" s="326"/>
      <c r="M1" s="326"/>
      <c r="N1" s="326"/>
      <c r="O1" s="326"/>
      <c r="P1" s="325" t="s">
        <v>3</v>
      </c>
      <c r="Q1" s="326"/>
      <c r="R1" s="3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2" t="s">
        <v>8</v>
      </c>
      <c r="B5" s="364"/>
      <c r="C5" s="341"/>
      <c r="D5" s="621"/>
      <c r="E5" s="622"/>
      <c r="F5" s="392" t="s">
        <v>9</v>
      </c>
      <c r="G5" s="341"/>
      <c r="H5" s="621" t="s">
        <v>682</v>
      </c>
      <c r="I5" s="623"/>
      <c r="J5" s="623"/>
      <c r="K5" s="623"/>
      <c r="L5" s="622"/>
      <c r="N5" s="24" t="s">
        <v>10</v>
      </c>
      <c r="O5" s="397">
        <v>45283</v>
      </c>
      <c r="P5" s="398"/>
      <c r="R5" s="354" t="s">
        <v>11</v>
      </c>
      <c r="S5" s="355"/>
      <c r="T5" s="497" t="s">
        <v>12</v>
      </c>
      <c r="U5" s="398"/>
      <c r="Z5" s="51"/>
      <c r="AA5" s="51"/>
      <c r="AB5" s="51"/>
    </row>
    <row r="6" spans="1:29" s="313" customFormat="1" ht="24" customHeight="1" x14ac:dyDescent="0.2">
      <c r="A6" s="532" t="s">
        <v>13</v>
      </c>
      <c r="B6" s="364"/>
      <c r="C6" s="341"/>
      <c r="D6" s="411" t="s">
        <v>14</v>
      </c>
      <c r="E6" s="412"/>
      <c r="F6" s="412"/>
      <c r="G6" s="412"/>
      <c r="H6" s="412"/>
      <c r="I6" s="412"/>
      <c r="J6" s="412"/>
      <c r="K6" s="412"/>
      <c r="L6" s="398"/>
      <c r="N6" s="24" t="s">
        <v>15</v>
      </c>
      <c r="O6" s="576" t="str">
        <f>IF(O5=0," ",CHOOSE(WEEKDAY(O5,2),"Понедельник","Вторник","Среда","Четверг","Пятница","Суббота","Воскресенье"))</f>
        <v>Суббота</v>
      </c>
      <c r="P6" s="322"/>
      <c r="R6" s="610" t="s">
        <v>16</v>
      </c>
      <c r="S6" s="355"/>
      <c r="T6" s="502" t="s">
        <v>17</v>
      </c>
      <c r="U6" s="503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8" t="str">
        <f>IFERROR(VLOOKUP(DeliveryAddress,Table,3,0),1)</f>
        <v>1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38"/>
      <c r="S7" s="355"/>
      <c r="T7" s="504"/>
      <c r="U7" s="505"/>
      <c r="Z7" s="51"/>
      <c r="AA7" s="51"/>
      <c r="AB7" s="51"/>
    </row>
    <row r="8" spans="1:29" s="313" customFormat="1" ht="25.5" customHeight="1" x14ac:dyDescent="0.2">
      <c r="A8" s="361" t="s">
        <v>18</v>
      </c>
      <c r="B8" s="329"/>
      <c r="C8" s="330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399">
        <v>0.33333333333333331</v>
      </c>
      <c r="P8" s="398"/>
      <c r="R8" s="338"/>
      <c r="S8" s="355"/>
      <c r="T8" s="504"/>
      <c r="U8" s="505"/>
      <c r="Z8" s="51"/>
      <c r="AA8" s="51"/>
      <c r="AB8" s="51"/>
    </row>
    <row r="9" spans="1:29" s="313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7"/>
      <c r="E9" s="35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7"/>
      <c r="P9" s="398"/>
      <c r="R9" s="338"/>
      <c r="S9" s="355"/>
      <c r="T9" s="506"/>
      <c r="U9" s="507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7"/>
      <c r="E10" s="35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3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98"/>
      <c r="S10" s="24" t="s">
        <v>22</v>
      </c>
      <c r="T10" s="628" t="s">
        <v>23</v>
      </c>
      <c r="U10" s="503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98"/>
      <c r="S11" s="24" t="s">
        <v>26</v>
      </c>
      <c r="T11" s="380" t="s">
        <v>27</v>
      </c>
      <c r="U11" s="38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41"/>
      <c r="N12" s="24" t="s">
        <v>29</v>
      </c>
      <c r="O12" s="426"/>
      <c r="P12" s="427"/>
      <c r="Q12" s="23"/>
      <c r="S12" s="24"/>
      <c r="T12" s="326"/>
      <c r="U12" s="338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41"/>
      <c r="M13" s="26"/>
      <c r="N13" s="26" t="s">
        <v>31</v>
      </c>
      <c r="O13" s="380"/>
      <c r="P13" s="38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41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6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41"/>
      <c r="N15" s="526" t="s">
        <v>34</v>
      </c>
      <c r="O15" s="326"/>
      <c r="P15" s="326"/>
      <c r="Q15" s="326"/>
      <c r="R15" s="3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39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3"/>
      <c r="P17" s="573"/>
      <c r="Q17" s="573"/>
      <c r="R17" s="332"/>
      <c r="S17" s="340" t="s">
        <v>48</v>
      </c>
      <c r="T17" s="341"/>
      <c r="U17" s="331" t="s">
        <v>49</v>
      </c>
      <c r="V17" s="331" t="s">
        <v>50</v>
      </c>
      <c r="W17" s="650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3"/>
      <c r="AC17" s="604"/>
      <c r="AD17" s="544"/>
      <c r="BA17" s="614" t="s">
        <v>56</v>
      </c>
    </row>
    <row r="18" spans="1:53" ht="14.25" customHeight="1" x14ac:dyDescent="0.2">
      <c r="A18" s="336"/>
      <c r="B18" s="336"/>
      <c r="C18" s="336"/>
      <c r="D18" s="333"/>
      <c r="E18" s="334"/>
      <c r="F18" s="336"/>
      <c r="G18" s="336"/>
      <c r="H18" s="336"/>
      <c r="I18" s="336"/>
      <c r="J18" s="336"/>
      <c r="K18" s="336"/>
      <c r="L18" s="336"/>
      <c r="M18" s="336"/>
      <c r="N18" s="333"/>
      <c r="O18" s="574"/>
      <c r="P18" s="574"/>
      <c r="Q18" s="574"/>
      <c r="R18" s="334"/>
      <c r="S18" s="312" t="s">
        <v>57</v>
      </c>
      <c r="T18" s="312" t="s">
        <v>58</v>
      </c>
      <c r="U18" s="336"/>
      <c r="V18" s="336"/>
      <c r="W18" s="651"/>
      <c r="X18" s="336"/>
      <c r="Y18" s="343"/>
      <c r="Z18" s="343"/>
      <c r="AA18" s="605"/>
      <c r="AB18" s="606"/>
      <c r="AC18" s="607"/>
      <c r="AD18" s="545"/>
      <c r="BA18" s="33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360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0"/>
      <c r="Z20" s="310"/>
    </row>
    <row r="21" spans="1:53" ht="14.25" hidden="1" customHeight="1" x14ac:dyDescent="0.25">
      <c r="A21" s="337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2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50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50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2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2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8" t="s">
        <v>74</v>
      </c>
      <c r="O28" s="324"/>
      <c r="P28" s="324"/>
      <c r="Q28" s="324"/>
      <c r="R28" s="322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2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2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2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2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9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50"/>
      <c r="N33" s="328" t="s">
        <v>66</v>
      </c>
      <c r="O33" s="329"/>
      <c r="P33" s="329"/>
      <c r="Q33" s="329"/>
      <c r="R33" s="329"/>
      <c r="S33" s="329"/>
      <c r="T33" s="330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50"/>
      <c r="N34" s="328" t="s">
        <v>66</v>
      </c>
      <c r="O34" s="329"/>
      <c r="P34" s="329"/>
      <c r="Q34" s="329"/>
      <c r="R34" s="329"/>
      <c r="S34" s="329"/>
      <c r="T34" s="330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7" t="s">
        <v>83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2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9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50"/>
      <c r="N37" s="328" t="s">
        <v>66</v>
      </c>
      <c r="O37" s="329"/>
      <c r="P37" s="329"/>
      <c r="Q37" s="329"/>
      <c r="R37" s="329"/>
      <c r="S37" s="329"/>
      <c r="T37" s="330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50"/>
      <c r="N38" s="328" t="s">
        <v>66</v>
      </c>
      <c r="O38" s="329"/>
      <c r="P38" s="329"/>
      <c r="Q38" s="329"/>
      <c r="R38" s="329"/>
      <c r="S38" s="329"/>
      <c r="T38" s="330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7" t="s">
        <v>88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2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9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50"/>
      <c r="N41" s="328" t="s">
        <v>66</v>
      </c>
      <c r="O41" s="329"/>
      <c r="P41" s="329"/>
      <c r="Q41" s="329"/>
      <c r="R41" s="329"/>
      <c r="S41" s="329"/>
      <c r="T41" s="330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50"/>
      <c r="N42" s="328" t="s">
        <v>66</v>
      </c>
      <c r="O42" s="329"/>
      <c r="P42" s="329"/>
      <c r="Q42" s="329"/>
      <c r="R42" s="329"/>
      <c r="S42" s="329"/>
      <c r="T42" s="330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7" t="s">
        <v>92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2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9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50"/>
      <c r="N45" s="328" t="s">
        <v>66</v>
      </c>
      <c r="O45" s="329"/>
      <c r="P45" s="329"/>
      <c r="Q45" s="329"/>
      <c r="R45" s="329"/>
      <c r="S45" s="329"/>
      <c r="T45" s="330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50"/>
      <c r="N46" s="328" t="s">
        <v>66</v>
      </c>
      <c r="O46" s="329"/>
      <c r="P46" s="329"/>
      <c r="Q46" s="329"/>
      <c r="R46" s="329"/>
      <c r="S46" s="329"/>
      <c r="T46" s="330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360" t="s">
        <v>96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0"/>
      <c r="Z48" s="310"/>
    </row>
    <row r="49" spans="1:53" ht="14.25" hidden="1" customHeight="1" x14ac:dyDescent="0.25">
      <c r="A49" s="337" t="s">
        <v>97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2"/>
      <c r="S50" s="34"/>
      <c r="T50" s="34"/>
      <c r="U50" s="35" t="s">
        <v>65</v>
      </c>
      <c r="V50" s="315">
        <v>100</v>
      </c>
      <c r="W50" s="316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2"/>
      <c r="S51" s="34"/>
      <c r="T51" s="34"/>
      <c r="U51" s="35" t="s">
        <v>65</v>
      </c>
      <c r="V51" s="315">
        <v>90</v>
      </c>
      <c r="W51" s="316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49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50"/>
      <c r="N52" s="328" t="s">
        <v>66</v>
      </c>
      <c r="O52" s="329"/>
      <c r="P52" s="329"/>
      <c r="Q52" s="329"/>
      <c r="R52" s="329"/>
      <c r="S52" s="329"/>
      <c r="T52" s="330"/>
      <c r="U52" s="37" t="s">
        <v>67</v>
      </c>
      <c r="V52" s="317">
        <f>IFERROR(V50/H50,"0")+IFERROR(V51/H51,"0")</f>
        <v>42.592592592592588</v>
      </c>
      <c r="W52" s="317">
        <f>IFERROR(W50/H50,"0")+IFERROR(W51/H51,"0")</f>
        <v>44</v>
      </c>
      <c r="X52" s="317">
        <f>IFERROR(IF(X50="",0,X50),"0")+IFERROR(IF(X51="",0,X51),"0")</f>
        <v>0.47352</v>
      </c>
      <c r="Y52" s="318"/>
      <c r="Z52" s="318"/>
    </row>
    <row r="53" spans="1:53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50"/>
      <c r="N53" s="328" t="s">
        <v>66</v>
      </c>
      <c r="O53" s="329"/>
      <c r="P53" s="329"/>
      <c r="Q53" s="329"/>
      <c r="R53" s="329"/>
      <c r="S53" s="329"/>
      <c r="T53" s="330"/>
      <c r="U53" s="37" t="s">
        <v>65</v>
      </c>
      <c r="V53" s="317">
        <f>IFERROR(SUM(V50:V51),"0")</f>
        <v>190</v>
      </c>
      <c r="W53" s="317">
        <f>IFERROR(SUM(W50:W51),"0")</f>
        <v>199.8</v>
      </c>
      <c r="X53" s="37"/>
      <c r="Y53" s="318"/>
      <c r="Z53" s="318"/>
    </row>
    <row r="54" spans="1:53" ht="16.5" hidden="1" customHeight="1" x14ac:dyDescent="0.25">
      <c r="A54" s="360" t="s">
        <v>104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0"/>
      <c r="Z54" s="310"/>
    </row>
    <row r="55" spans="1:53" ht="14.25" hidden="1" customHeight="1" x14ac:dyDescent="0.25">
      <c r="A55" s="337" t="s">
        <v>105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21">
        <v>4680115881426</v>
      </c>
      <c r="E56" s="322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2"/>
      <c r="S56" s="34"/>
      <c r="T56" s="34"/>
      <c r="U56" s="35" t="s">
        <v>65</v>
      </c>
      <c r="V56" s="315">
        <v>200</v>
      </c>
      <c r="W56" s="316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21">
        <v>4680115881426</v>
      </c>
      <c r="E57" s="322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2" t="s">
        <v>110</v>
      </c>
      <c r="O57" s="324"/>
      <c r="P57" s="324"/>
      <c r="Q57" s="324"/>
      <c r="R57" s="322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2"/>
      <c r="S58" s="34"/>
      <c r="T58" s="34"/>
      <c r="U58" s="35" t="s">
        <v>65</v>
      </c>
      <c r="V58" s="315">
        <v>450</v>
      </c>
      <c r="W58" s="316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24"/>
      <c r="P59" s="324"/>
      <c r="Q59" s="324"/>
      <c r="R59" s="322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9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50"/>
      <c r="N60" s="328" t="s">
        <v>66</v>
      </c>
      <c r="O60" s="329"/>
      <c r="P60" s="329"/>
      <c r="Q60" s="329"/>
      <c r="R60" s="329"/>
      <c r="S60" s="329"/>
      <c r="T60" s="330"/>
      <c r="U60" s="37" t="s">
        <v>67</v>
      </c>
      <c r="V60" s="317">
        <f>IFERROR(V56/H56,"0")+IFERROR(V57/H57,"0")+IFERROR(V58/H58,"0")+IFERROR(V59/H59,"0")</f>
        <v>118.51851851851852</v>
      </c>
      <c r="W60" s="317">
        <f>IFERROR(W56/H56,"0")+IFERROR(W57/H57,"0")+IFERROR(W58/H58,"0")+IFERROR(W59/H59,"0")</f>
        <v>119</v>
      </c>
      <c r="X60" s="317">
        <f>IFERROR(IF(X56="",0,X56),"0")+IFERROR(IF(X57="",0,X57),"0")+IFERROR(IF(X58="",0,X58),"0")+IFERROR(IF(X59="",0,X59),"0")</f>
        <v>1.35025</v>
      </c>
      <c r="Y60" s="318"/>
      <c r="Z60" s="318"/>
    </row>
    <row r="61" spans="1:53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50"/>
      <c r="N61" s="328" t="s">
        <v>66</v>
      </c>
      <c r="O61" s="329"/>
      <c r="P61" s="329"/>
      <c r="Q61" s="329"/>
      <c r="R61" s="329"/>
      <c r="S61" s="329"/>
      <c r="T61" s="330"/>
      <c r="U61" s="37" t="s">
        <v>65</v>
      </c>
      <c r="V61" s="317">
        <f>IFERROR(SUM(V56:V59),"0")</f>
        <v>650</v>
      </c>
      <c r="W61" s="317">
        <f>IFERROR(SUM(W56:W59),"0")</f>
        <v>655.20000000000005</v>
      </c>
      <c r="X61" s="37"/>
      <c r="Y61" s="318"/>
      <c r="Z61" s="318"/>
    </row>
    <row r="62" spans="1:53" ht="16.5" hidden="1" customHeight="1" x14ac:dyDescent="0.25">
      <c r="A62" s="360" t="s">
        <v>95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0"/>
      <c r="Z62" s="310"/>
    </row>
    <row r="63" spans="1:53" ht="14.25" hidden="1" customHeight="1" x14ac:dyDescent="0.25">
      <c r="A63" s="337" t="s">
        <v>105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11"/>
      <c r="Z63" s="311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6" t="s">
        <v>118</v>
      </c>
      <c r="O64" s="324"/>
      <c r="P64" s="324"/>
      <c r="Q64" s="324"/>
      <c r="R64" s="322"/>
      <c r="S64" s="34"/>
      <c r="T64" s="34"/>
      <c r="U64" s="35" t="s">
        <v>65</v>
      </c>
      <c r="V64" s="315">
        <v>20</v>
      </c>
      <c r="W64" s="316">
        <f t="shared" ref="W64:W80" si="2">IFERROR(IF(V64="",0,CEILING((V64/$H64),1)*$H64),"")</f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21">
        <v>4607091385670</v>
      </c>
      <c r="E65" s="322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2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21">
        <v>4607091385670</v>
      </c>
      <c r="E66" s="322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2" t="s">
        <v>123</v>
      </c>
      <c r="O66" s="324"/>
      <c r="P66" s="324"/>
      <c r="Q66" s="324"/>
      <c r="R66" s="322"/>
      <c r="S66" s="34"/>
      <c r="T66" s="34"/>
      <c r="U66" s="35" t="s">
        <v>65</v>
      </c>
      <c r="V66" s="315">
        <v>400</v>
      </c>
      <c r="W66" s="316">
        <f t="shared" si="2"/>
        <v>403.2</v>
      </c>
      <c r="X66" s="36">
        <f>IFERROR(IF(W66=0,"",ROUNDUP(W66/H66,0)*0.02175),"")</f>
        <v>0.78299999999999992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2"/>
      <c r="S67" s="34"/>
      <c r="T67" s="34"/>
      <c r="U67" s="35" t="s">
        <v>65</v>
      </c>
      <c r="V67" s="315">
        <v>300</v>
      </c>
      <c r="W67" s="316">
        <f t="shared" si="2"/>
        <v>302.40000000000003</v>
      </c>
      <c r="X67" s="36">
        <f>IFERROR(IF(W67=0,"",ROUNDUP(W67/H67,0)*0.02175),"")</f>
        <v>0.60899999999999999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4" t="s">
        <v>129</v>
      </c>
      <c r="O68" s="324"/>
      <c r="P68" s="324"/>
      <c r="Q68" s="324"/>
      <c r="R68" s="322"/>
      <c r="S68" s="34"/>
      <c r="T68" s="34"/>
      <c r="U68" s="35" t="s">
        <v>65</v>
      </c>
      <c r="V68" s="315">
        <v>0</v>
      </c>
      <c r="W68" s="316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2"/>
      <c r="S69" s="34"/>
      <c r="T69" s="34"/>
      <c r="U69" s="35" t="s">
        <v>65</v>
      </c>
      <c r="V69" s="315">
        <v>30</v>
      </c>
      <c r="W69" s="316">
        <f t="shared" si="2"/>
        <v>30</v>
      </c>
      <c r="X69" s="36">
        <f>IFERROR(IF(W69=0,"",ROUNDUP(W69/H69,0)*0.00753),"")</f>
        <v>7.5300000000000006E-2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21">
        <v>4607091385687</v>
      </c>
      <c r="E70" s="322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2"/>
      <c r="S70" s="34"/>
      <c r="T70" s="34"/>
      <c r="U70" s="35" t="s">
        <v>65</v>
      </c>
      <c r="V70" s="315">
        <v>200</v>
      </c>
      <c r="W70" s="316">
        <f t="shared" si="2"/>
        <v>200</v>
      </c>
      <c r="X70" s="36">
        <f t="shared" ref="X70:X76" si="3">IFERROR(IF(W70=0,"",ROUNDUP(W70/H70,0)*0.00937),"")</f>
        <v>0.46849999999999997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21">
        <v>4680115882539</v>
      </c>
      <c r="E71" s="322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4"/>
      <c r="P71" s="324"/>
      <c r="Q71" s="324"/>
      <c r="R71" s="322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2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2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2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2"/>
      <c r="S75" s="34"/>
      <c r="T75" s="34"/>
      <c r="U75" s="35" t="s">
        <v>65</v>
      </c>
      <c r="V75" s="315">
        <v>450</v>
      </c>
      <c r="W75" s="316">
        <f t="shared" si="2"/>
        <v>450</v>
      </c>
      <c r="X75" s="36">
        <f t="shared" si="3"/>
        <v>0.93699999999999994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5" t="s">
        <v>146</v>
      </c>
      <c r="O76" s="324"/>
      <c r="P76" s="324"/>
      <c r="Q76" s="324"/>
      <c r="R76" s="322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2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2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2"/>
      <c r="S79" s="34"/>
      <c r="T79" s="34"/>
      <c r="U79" s="35" t="s">
        <v>65</v>
      </c>
      <c r="V79" s="315">
        <v>360</v>
      </c>
      <c r="W79" s="316">
        <f t="shared" si="2"/>
        <v>360</v>
      </c>
      <c r="X79" s="36">
        <f>IFERROR(IF(W79=0,"",ROUNDUP(W79/H79,0)*0.00937),"")</f>
        <v>0.74960000000000004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2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9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50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305.27777777777777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306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3.6658999999999997</v>
      </c>
      <c r="Y81" s="318"/>
      <c r="Z81" s="318"/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50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7">
        <f>IFERROR(SUM(V64:V80),"0")</f>
        <v>1760</v>
      </c>
      <c r="W82" s="317">
        <f>IFERROR(SUM(W64:W80),"0")</f>
        <v>1768</v>
      </c>
      <c r="X82" s="37"/>
      <c r="Y82" s="318"/>
      <c r="Z82" s="318"/>
    </row>
    <row r="83" spans="1:53" ht="14.25" hidden="1" customHeight="1" x14ac:dyDescent="0.25">
      <c r="A83" s="337" t="s">
        <v>97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5" t="s">
        <v>157</v>
      </c>
      <c r="O84" s="324"/>
      <c r="P84" s="324"/>
      <c r="Q84" s="324"/>
      <c r="R84" s="322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2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2" t="s">
        <v>162</v>
      </c>
      <c r="O86" s="324"/>
      <c r="P86" s="324"/>
      <c r="Q86" s="324"/>
      <c r="R86" s="322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18" t="s">
        <v>165</v>
      </c>
      <c r="O87" s="324"/>
      <c r="P87" s="324"/>
      <c r="Q87" s="324"/>
      <c r="R87" s="322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77" t="s">
        <v>169</v>
      </c>
      <c r="O88" s="324"/>
      <c r="P88" s="324"/>
      <c r="Q88" s="324"/>
      <c r="R88" s="322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2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2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9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50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50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60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2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2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2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2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2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2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2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2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">
        <v>192</v>
      </c>
      <c r="O102" s="324"/>
      <c r="P102" s="324"/>
      <c r="Q102" s="324"/>
      <c r="R102" s="322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0" t="s">
        <v>192</v>
      </c>
      <c r="O103" s="324"/>
      <c r="P103" s="324"/>
      <c r="Q103" s="324"/>
      <c r="R103" s="322"/>
      <c r="S103" s="34"/>
      <c r="T103" s="34"/>
      <c r="U103" s="35" t="s">
        <v>65</v>
      </c>
      <c r="V103" s="315">
        <v>87.5</v>
      </c>
      <c r="W103" s="316">
        <f t="shared" si="5"/>
        <v>89.6</v>
      </c>
      <c r="X103" s="36">
        <f>IFERROR(IF(W103=0,"",ROUNDUP(W103/H103,0)*0.00753),"")</f>
        <v>0.24096000000000001</v>
      </c>
      <c r="Y103" s="56"/>
      <c r="Z103" s="57"/>
      <c r="AD103" s="58"/>
      <c r="BA103" s="109" t="s">
        <v>1</v>
      </c>
    </row>
    <row r="104" spans="1:53" x14ac:dyDescent="0.2">
      <c r="A104" s="349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50"/>
      <c r="N104" s="328" t="s">
        <v>66</v>
      </c>
      <c r="O104" s="329"/>
      <c r="P104" s="329"/>
      <c r="Q104" s="329"/>
      <c r="R104" s="329"/>
      <c r="S104" s="329"/>
      <c r="T104" s="330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31.250000000000004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32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0.24096000000000001</v>
      </c>
      <c r="Y104" s="318"/>
      <c r="Z104" s="318"/>
    </row>
    <row r="105" spans="1:53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50"/>
      <c r="N105" s="328" t="s">
        <v>66</v>
      </c>
      <c r="O105" s="329"/>
      <c r="P105" s="329"/>
      <c r="Q105" s="329"/>
      <c r="R105" s="329"/>
      <c r="S105" s="329"/>
      <c r="T105" s="330"/>
      <c r="U105" s="37" t="s">
        <v>65</v>
      </c>
      <c r="V105" s="317">
        <f>IFERROR(SUM(V94:V103),"0")</f>
        <v>87.5</v>
      </c>
      <c r="W105" s="317">
        <f>IFERROR(SUM(W94:W103),"0")</f>
        <v>89.6</v>
      </c>
      <c r="X105" s="37"/>
      <c r="Y105" s="318"/>
      <c r="Z105" s="318"/>
    </row>
    <row r="106" spans="1:53" ht="14.25" hidden="1" customHeight="1" x14ac:dyDescent="0.25">
      <c r="A106" s="337" t="s">
        <v>68</v>
      </c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4" t="s">
        <v>196</v>
      </c>
      <c r="O107" s="324"/>
      <c r="P107" s="324"/>
      <c r="Q107" s="324"/>
      <c r="R107" s="322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6" t="s">
        <v>198</v>
      </c>
      <c r="O108" s="324"/>
      <c r="P108" s="324"/>
      <c r="Q108" s="324"/>
      <c r="R108" s="322"/>
      <c r="S108" s="34"/>
      <c r="T108" s="34"/>
      <c r="U108" s="35" t="s">
        <v>65</v>
      </c>
      <c r="V108" s="315">
        <v>100</v>
      </c>
      <c r="W108" s="31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6" t="s">
        <v>201</v>
      </c>
      <c r="O109" s="324"/>
      <c r="P109" s="324"/>
      <c r="Q109" s="324"/>
      <c r="R109" s="322"/>
      <c r="S109" s="34"/>
      <c r="T109" s="34"/>
      <c r="U109" s="35" t="s">
        <v>65</v>
      </c>
      <c r="V109" s="315">
        <v>20</v>
      </c>
      <c r="W109" s="316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2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8" t="s">
        <v>206</v>
      </c>
      <c r="O111" s="324"/>
      <c r="P111" s="324"/>
      <c r="Q111" s="324"/>
      <c r="R111" s="322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5" t="s">
        <v>208</v>
      </c>
      <c r="O112" s="324"/>
      <c r="P112" s="324"/>
      <c r="Q112" s="324"/>
      <c r="R112" s="322"/>
      <c r="S112" s="34"/>
      <c r="T112" s="34"/>
      <c r="U112" s="35" t="s">
        <v>65</v>
      </c>
      <c r="V112" s="315">
        <v>33</v>
      </c>
      <c r="W112" s="316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9" t="s">
        <v>211</v>
      </c>
      <c r="O113" s="324"/>
      <c r="P113" s="324"/>
      <c r="Q113" s="324"/>
      <c r="R113" s="322"/>
      <c r="S113" s="34"/>
      <c r="T113" s="34"/>
      <c r="U113" s="35" t="s">
        <v>65</v>
      </c>
      <c r="V113" s="315">
        <v>180</v>
      </c>
      <c r="W113" s="316">
        <f t="shared" si="6"/>
        <v>180.9</v>
      </c>
      <c r="X113" s="36">
        <f>IFERROR(IF(W113=0,"",ROUNDUP(W113/H113,0)*0.00753),"")</f>
        <v>0.50451000000000001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54" t="s">
        <v>214</v>
      </c>
      <c r="O114" s="324"/>
      <c r="P114" s="324"/>
      <c r="Q114" s="324"/>
      <c r="R114" s="322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2" t="s">
        <v>217</v>
      </c>
      <c r="O115" s="324"/>
      <c r="P115" s="324"/>
      <c r="Q115" s="324"/>
      <c r="R115" s="322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2"/>
      <c r="S116" s="34"/>
      <c r="T116" s="34"/>
      <c r="U116" s="35" t="s">
        <v>65</v>
      </c>
      <c r="V116" s="315">
        <v>25</v>
      </c>
      <c r="W116" s="316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1" t="s">
        <v>222</v>
      </c>
      <c r="O117" s="324"/>
      <c r="P117" s="324"/>
      <c r="Q117" s="324"/>
      <c r="R117" s="322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9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50"/>
      <c r="N118" s="328" t="s">
        <v>66</v>
      </c>
      <c r="O118" s="329"/>
      <c r="P118" s="329"/>
      <c r="Q118" s="329"/>
      <c r="R118" s="329"/>
      <c r="S118" s="329"/>
      <c r="T118" s="330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101.78571428571426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104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0.99642000000000008</v>
      </c>
      <c r="Y118" s="318"/>
      <c r="Z118" s="318"/>
    </row>
    <row r="119" spans="1:53" x14ac:dyDescent="0.2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50"/>
      <c r="N119" s="328" t="s">
        <v>66</v>
      </c>
      <c r="O119" s="329"/>
      <c r="P119" s="329"/>
      <c r="Q119" s="329"/>
      <c r="R119" s="329"/>
      <c r="S119" s="329"/>
      <c r="T119" s="330"/>
      <c r="U119" s="37" t="s">
        <v>65</v>
      </c>
      <c r="V119" s="317">
        <f>IFERROR(SUM(V107:V117),"0")</f>
        <v>358</v>
      </c>
      <c r="W119" s="317">
        <f>IFERROR(SUM(W107:W117),"0")</f>
        <v>368.22</v>
      </c>
      <c r="X119" s="37"/>
      <c r="Y119" s="318"/>
      <c r="Z119" s="318"/>
    </row>
    <row r="120" spans="1:53" ht="14.25" hidden="1" customHeight="1" x14ac:dyDescent="0.25">
      <c r="A120" s="337" t="s">
        <v>223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2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4301060350</v>
      </c>
      <c r="D122" s="321">
        <v>4680115881532</v>
      </c>
      <c r="E122" s="322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2"/>
      <c r="S122" s="34"/>
      <c r="T122" s="34"/>
      <c r="U122" s="35" t="s">
        <v>65</v>
      </c>
      <c r="V122" s="315">
        <v>0</v>
      </c>
      <c r="W122" s="31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21">
        <v>4680115881532</v>
      </c>
      <c r="E123" s="322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76" t="s">
        <v>229</v>
      </c>
      <c r="O123" s="324"/>
      <c r="P123" s="324"/>
      <c r="Q123" s="324"/>
      <c r="R123" s="322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57" t="s">
        <v>232</v>
      </c>
      <c r="O124" s="324"/>
      <c r="P124" s="324"/>
      <c r="Q124" s="324"/>
      <c r="R124" s="322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2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49" t="s">
        <v>237</v>
      </c>
      <c r="O126" s="324"/>
      <c r="P126" s="324"/>
      <c r="Q126" s="324"/>
      <c r="R126" s="322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50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7">
        <f>IFERROR(V121/H121,"0")+IFERROR(V122/H122,"0")+IFERROR(V123/H123,"0")+IFERROR(V124/H124,"0")+IFERROR(V125/H125,"0")+IFERROR(V126/H126,"0")</f>
        <v>0</v>
      </c>
      <c r="W127" s="317">
        <f>IFERROR(W121/H121,"0")+IFERROR(W122/H122,"0")+IFERROR(W123/H123,"0")+IFERROR(W124/H124,"0")+IFERROR(W125/H125,"0")+IFERROR(W126/H126,"0")</f>
        <v>0</v>
      </c>
      <c r="X127" s="317">
        <f>IFERROR(IF(X121="",0,X121),"0")+IFERROR(IF(X122="",0,X122),"0")+IFERROR(IF(X123="",0,X123),"0")+IFERROR(IF(X124="",0,X124),"0")+IFERROR(IF(X125="",0,X125),"0")+IFERROR(IF(X126="",0,X126),"0")</f>
        <v>0</v>
      </c>
      <c r="Y127" s="318"/>
      <c r="Z127" s="318"/>
    </row>
    <row r="128" spans="1:53" hidden="1" x14ac:dyDescent="0.2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50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7">
        <f>IFERROR(SUM(V121:V126),"0")</f>
        <v>0</v>
      </c>
      <c r="W128" s="317">
        <f>IFERROR(SUM(W121:W126),"0")</f>
        <v>0</v>
      </c>
      <c r="X128" s="37"/>
      <c r="Y128" s="318"/>
      <c r="Z128" s="318"/>
    </row>
    <row r="129" spans="1:53" ht="16.5" hidden="1" customHeight="1" x14ac:dyDescent="0.25">
      <c r="A129" s="360" t="s">
        <v>238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0"/>
      <c r="Z129" s="310"/>
    </row>
    <row r="130" spans="1:53" ht="14.25" hidden="1" customHeight="1" x14ac:dyDescent="0.25">
      <c r="A130" s="337" t="s">
        <v>68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7" t="s">
        <v>241</v>
      </c>
      <c r="O131" s="324"/>
      <c r="P131" s="324"/>
      <c r="Q131" s="324"/>
      <c r="R131" s="322"/>
      <c r="S131" s="34"/>
      <c r="T131" s="34"/>
      <c r="U131" s="35" t="s">
        <v>65</v>
      </c>
      <c r="V131" s="315">
        <v>100</v>
      </c>
      <c r="W131" s="316">
        <f>IFERROR(IF(V131="",0,CEILING((V131/$H131),1)*$H131),"")</f>
        <v>100.80000000000001</v>
      </c>
      <c r="X131" s="36">
        <f>IFERROR(IF(W131=0,"",ROUNDUP(W131/H131,0)*0.02175),"")</f>
        <v>0.26100000000000001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2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2"/>
      <c r="S133" s="34"/>
      <c r="T133" s="34"/>
      <c r="U133" s="35" t="s">
        <v>65</v>
      </c>
      <c r="V133" s="315">
        <v>225</v>
      </c>
      <c r="W133" s="316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49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50"/>
      <c r="N134" s="328" t="s">
        <v>66</v>
      </c>
      <c r="O134" s="329"/>
      <c r="P134" s="329"/>
      <c r="Q134" s="329"/>
      <c r="R134" s="329"/>
      <c r="S134" s="329"/>
      <c r="T134" s="330"/>
      <c r="U134" s="37" t="s">
        <v>67</v>
      </c>
      <c r="V134" s="317">
        <f>IFERROR(V131/H131,"0")+IFERROR(V132/H132,"0")+IFERROR(V133/H133,"0")</f>
        <v>95.238095238095241</v>
      </c>
      <c r="W134" s="317">
        <f>IFERROR(W131/H131,"0")+IFERROR(W132/H132,"0")+IFERROR(W133/H133,"0")</f>
        <v>96</v>
      </c>
      <c r="X134" s="317">
        <f>IFERROR(IF(X131="",0,X131),"0")+IFERROR(IF(X132="",0,X132),"0")+IFERROR(IF(X133="",0,X133),"0")</f>
        <v>0.89351999999999998</v>
      </c>
      <c r="Y134" s="318"/>
      <c r="Z134" s="318"/>
    </row>
    <row r="135" spans="1:53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50"/>
      <c r="N135" s="328" t="s">
        <v>66</v>
      </c>
      <c r="O135" s="329"/>
      <c r="P135" s="329"/>
      <c r="Q135" s="329"/>
      <c r="R135" s="329"/>
      <c r="S135" s="329"/>
      <c r="T135" s="330"/>
      <c r="U135" s="37" t="s">
        <v>65</v>
      </c>
      <c r="V135" s="317">
        <f>IFERROR(SUM(V131:V133),"0")</f>
        <v>325</v>
      </c>
      <c r="W135" s="317">
        <f>IFERROR(SUM(W131:W133),"0")</f>
        <v>327.60000000000002</v>
      </c>
      <c r="X135" s="37"/>
      <c r="Y135" s="318"/>
      <c r="Z135" s="318"/>
    </row>
    <row r="136" spans="1:53" ht="27.75" hidden="1" customHeight="1" x14ac:dyDescent="0.2">
      <c r="A136" s="393" t="s">
        <v>246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48"/>
      <c r="Z136" s="48"/>
    </row>
    <row r="137" spans="1:53" ht="16.5" hidden="1" customHeight="1" x14ac:dyDescent="0.25">
      <c r="A137" s="360" t="s">
        <v>247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0"/>
      <c r="Z137" s="310"/>
    </row>
    <row r="138" spans="1:53" ht="14.25" hidden="1" customHeight="1" x14ac:dyDescent="0.25">
      <c r="A138" s="337" t="s">
        <v>105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2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2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2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9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50"/>
      <c r="N142" s="328" t="s">
        <v>66</v>
      </c>
      <c r="O142" s="329"/>
      <c r="P142" s="329"/>
      <c r="Q142" s="329"/>
      <c r="R142" s="329"/>
      <c r="S142" s="329"/>
      <c r="T142" s="330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50"/>
      <c r="N143" s="328" t="s">
        <v>66</v>
      </c>
      <c r="O143" s="329"/>
      <c r="P143" s="329"/>
      <c r="Q143" s="329"/>
      <c r="R143" s="329"/>
      <c r="S143" s="329"/>
      <c r="T143" s="330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0" t="s">
        <v>254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0"/>
      <c r="Z144" s="310"/>
    </row>
    <row r="145" spans="1:53" ht="14.25" hidden="1" customHeight="1" x14ac:dyDescent="0.25">
      <c r="A145" s="337" t="s">
        <v>60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11"/>
      <c r="Z145" s="311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2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2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2"/>
      <c r="S148" s="34"/>
      <c r="T148" s="34"/>
      <c r="U148" s="35" t="s">
        <v>65</v>
      </c>
      <c r="V148" s="315">
        <v>0</v>
      </c>
      <c r="W148" s="31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2"/>
      <c r="S149" s="34"/>
      <c r="T149" s="34"/>
      <c r="U149" s="35" t="s">
        <v>65</v>
      </c>
      <c r="V149" s="315">
        <v>105</v>
      </c>
      <c r="W149" s="316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2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2"/>
      <c r="S151" s="34"/>
      <c r="T151" s="34"/>
      <c r="U151" s="35" t="s">
        <v>65</v>
      </c>
      <c r="V151" s="315">
        <v>105</v>
      </c>
      <c r="W151" s="316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2"/>
      <c r="S152" s="34"/>
      <c r="T152" s="34"/>
      <c r="U152" s="35" t="s">
        <v>65</v>
      </c>
      <c r="V152" s="315">
        <v>175</v>
      </c>
      <c r="W152" s="316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2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2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9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50"/>
      <c r="N155" s="328" t="s">
        <v>66</v>
      </c>
      <c r="O155" s="329"/>
      <c r="P155" s="329"/>
      <c r="Q155" s="329"/>
      <c r="R155" s="329"/>
      <c r="S155" s="329"/>
      <c r="T155" s="330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183.33333333333331</v>
      </c>
      <c r="W155" s="317">
        <f>IFERROR(W146/H146,"0")+IFERROR(W147/H147,"0")+IFERROR(W148/H148,"0")+IFERROR(W149/H149,"0")+IFERROR(W150/H150,"0")+IFERROR(W151/H151,"0")+IFERROR(W152/H152,"0")+IFERROR(W153/H153,"0")+IFERROR(W154/H154,"0")</f>
        <v>184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0.92368000000000006</v>
      </c>
      <c r="Y155" s="318"/>
      <c r="Z155" s="318"/>
    </row>
    <row r="156" spans="1:53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50"/>
      <c r="N156" s="328" t="s">
        <v>66</v>
      </c>
      <c r="O156" s="329"/>
      <c r="P156" s="329"/>
      <c r="Q156" s="329"/>
      <c r="R156" s="329"/>
      <c r="S156" s="329"/>
      <c r="T156" s="330"/>
      <c r="U156" s="37" t="s">
        <v>65</v>
      </c>
      <c r="V156" s="317">
        <f>IFERROR(SUM(V146:V154),"0")</f>
        <v>385</v>
      </c>
      <c r="W156" s="317">
        <f>IFERROR(SUM(W146:W154),"0")</f>
        <v>386.4</v>
      </c>
      <c r="X156" s="37"/>
      <c r="Y156" s="318"/>
      <c r="Z156" s="318"/>
    </row>
    <row r="157" spans="1:53" ht="16.5" hidden="1" customHeight="1" x14ac:dyDescent="0.25">
      <c r="A157" s="360" t="s">
        <v>274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0"/>
      <c r="Z157" s="310"/>
    </row>
    <row r="158" spans="1:53" ht="14.25" hidden="1" customHeight="1" x14ac:dyDescent="0.25">
      <c r="A158" s="337" t="s">
        <v>105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2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2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9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50"/>
      <c r="N161" s="328" t="s">
        <v>66</v>
      </c>
      <c r="O161" s="329"/>
      <c r="P161" s="329"/>
      <c r="Q161" s="329"/>
      <c r="R161" s="329"/>
      <c r="S161" s="329"/>
      <c r="T161" s="330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50"/>
      <c r="N162" s="328" t="s">
        <v>66</v>
      </c>
      <c r="O162" s="329"/>
      <c r="P162" s="329"/>
      <c r="Q162" s="329"/>
      <c r="R162" s="329"/>
      <c r="S162" s="329"/>
      <c r="T162" s="330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7" t="s">
        <v>97</v>
      </c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7" t="s">
        <v>281</v>
      </c>
      <c r="O164" s="324"/>
      <c r="P164" s="324"/>
      <c r="Q164" s="324"/>
      <c r="R164" s="322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2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9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50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50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7" t="s">
        <v>60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2"/>
      <c r="S169" s="34"/>
      <c r="T169" s="34"/>
      <c r="U169" s="35" t="s">
        <v>65</v>
      </c>
      <c r="V169" s="315">
        <v>150</v>
      </c>
      <c r="W169" s="316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2"/>
      <c r="S170" s="34"/>
      <c r="T170" s="34"/>
      <c r="U170" s="35" t="s">
        <v>65</v>
      </c>
      <c r="V170" s="315">
        <v>250</v>
      </c>
      <c r="W170" s="316">
        <f>IFERROR(IF(V170="",0,CEILING((V170/$H170),1)*$H170),"")</f>
        <v>253.8</v>
      </c>
      <c r="X170" s="36">
        <f>IFERROR(IF(W170=0,"",ROUNDUP(W170/H170,0)*0.00937),"")</f>
        <v>0.44039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2"/>
      <c r="S171" s="34"/>
      <c r="T171" s="34"/>
      <c r="U171" s="35" t="s">
        <v>65</v>
      </c>
      <c r="V171" s="315">
        <v>250</v>
      </c>
      <c r="W171" s="316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2"/>
      <c r="S172" s="34"/>
      <c r="T172" s="34"/>
      <c r="U172" s="35" t="s">
        <v>65</v>
      </c>
      <c r="V172" s="315">
        <v>200</v>
      </c>
      <c r="W172" s="316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x14ac:dyDescent="0.2">
      <c r="A173" s="349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50"/>
      <c r="N173" s="328" t="s">
        <v>66</v>
      </c>
      <c r="O173" s="329"/>
      <c r="P173" s="329"/>
      <c r="Q173" s="329"/>
      <c r="R173" s="329"/>
      <c r="S173" s="329"/>
      <c r="T173" s="330"/>
      <c r="U173" s="37" t="s">
        <v>67</v>
      </c>
      <c r="V173" s="317">
        <f>IFERROR(V169/H169,"0")+IFERROR(V170/H170,"0")+IFERROR(V171/H171,"0")+IFERROR(V172/H172,"0")</f>
        <v>157.40740740740739</v>
      </c>
      <c r="W173" s="317">
        <f>IFERROR(W169/H169,"0")+IFERROR(W170/H170,"0")+IFERROR(W171/H171,"0")+IFERROR(W172/H172,"0")</f>
        <v>160</v>
      </c>
      <c r="X173" s="317">
        <f>IFERROR(IF(X169="",0,X169),"0")+IFERROR(IF(X170="",0,X170),"0")+IFERROR(IF(X171="",0,X171),"0")+IFERROR(IF(X172="",0,X172),"0")</f>
        <v>1.4992000000000001</v>
      </c>
      <c r="Y173" s="318"/>
      <c r="Z173" s="318"/>
    </row>
    <row r="174" spans="1:53" x14ac:dyDescent="0.2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50"/>
      <c r="N174" s="328" t="s">
        <v>66</v>
      </c>
      <c r="O174" s="329"/>
      <c r="P174" s="329"/>
      <c r="Q174" s="329"/>
      <c r="R174" s="329"/>
      <c r="S174" s="329"/>
      <c r="T174" s="330"/>
      <c r="U174" s="37" t="s">
        <v>65</v>
      </c>
      <c r="V174" s="317">
        <f>IFERROR(SUM(V169:V172),"0")</f>
        <v>850</v>
      </c>
      <c r="W174" s="317">
        <f>IFERROR(SUM(W169:W172),"0")</f>
        <v>864</v>
      </c>
      <c r="X174" s="37"/>
      <c r="Y174" s="318"/>
      <c r="Z174" s="318"/>
    </row>
    <row r="175" spans="1:53" ht="14.25" hidden="1" customHeight="1" x14ac:dyDescent="0.25">
      <c r="A175" s="337" t="s">
        <v>68</v>
      </c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2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1" t="s">
        <v>296</v>
      </c>
      <c r="O177" s="324"/>
      <c r="P177" s="324"/>
      <c r="Q177" s="324"/>
      <c r="R177" s="322"/>
      <c r="S177" s="34"/>
      <c r="T177" s="34"/>
      <c r="U177" s="35" t="s">
        <v>65</v>
      </c>
      <c r="V177" s="315">
        <v>150</v>
      </c>
      <c r="W177" s="316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2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5" t="s">
        <v>301</v>
      </c>
      <c r="O179" s="324"/>
      <c r="P179" s="324"/>
      <c r="Q179" s="324"/>
      <c r="R179" s="322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2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2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8" t="s">
        <v>308</v>
      </c>
      <c r="O182" s="324"/>
      <c r="P182" s="324"/>
      <c r="Q182" s="324"/>
      <c r="R182" s="322"/>
      <c r="S182" s="34"/>
      <c r="T182" s="34"/>
      <c r="U182" s="35" t="s">
        <v>65</v>
      </c>
      <c r="V182" s="315">
        <v>80</v>
      </c>
      <c r="W182" s="316">
        <f t="shared" si="9"/>
        <v>81.599999999999994</v>
      </c>
      <c r="X182" s="36">
        <f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8" t="s">
        <v>311</v>
      </c>
      <c r="O183" s="324"/>
      <c r="P183" s="324"/>
      <c r="Q183" s="324"/>
      <c r="R183" s="322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2"/>
      <c r="S184" s="34"/>
      <c r="T184" s="34"/>
      <c r="U184" s="35" t="s">
        <v>65</v>
      </c>
      <c r="V184" s="315">
        <v>80</v>
      </c>
      <c r="W184" s="316">
        <f t="shared" si="9"/>
        <v>81.599999999999994</v>
      </c>
      <c r="X184" s="36">
        <f>IFERROR(IF(W184=0,"",ROUNDUP(W184/H184,0)*0.00753),"")</f>
        <v>0.25602000000000003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2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2"/>
      <c r="S186" s="34"/>
      <c r="T186" s="34"/>
      <c r="U186" s="35" t="s">
        <v>65</v>
      </c>
      <c r="V186" s="315">
        <v>0</v>
      </c>
      <c r="W186" s="31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2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2"/>
      <c r="S188" s="34"/>
      <c r="T188" s="34"/>
      <c r="U188" s="35" t="s">
        <v>65</v>
      </c>
      <c r="V188" s="315">
        <v>160</v>
      </c>
      <c r="W188" s="316">
        <f t="shared" si="9"/>
        <v>160.79999999999998</v>
      </c>
      <c r="X188" s="36">
        <f t="shared" si="10"/>
        <v>0.50451000000000001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2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2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2"/>
      <c r="S191" s="34"/>
      <c r="T191" s="34"/>
      <c r="U191" s="35" t="s">
        <v>65</v>
      </c>
      <c r="V191" s="315">
        <v>0</v>
      </c>
      <c r="W191" s="31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2"/>
      <c r="S192" s="34"/>
      <c r="T192" s="34"/>
      <c r="U192" s="35" t="s">
        <v>65</v>
      </c>
      <c r="V192" s="315">
        <v>0</v>
      </c>
      <c r="W192" s="31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49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50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150.5747126436782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153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1.40805</v>
      </c>
      <c r="Y193" s="318"/>
      <c r="Z193" s="318"/>
    </row>
    <row r="194" spans="1:53" x14ac:dyDescent="0.2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50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7">
        <f>IFERROR(SUM(V176:V192),"0")</f>
        <v>470</v>
      </c>
      <c r="W194" s="317">
        <f>IFERROR(SUM(W176:W192),"0")</f>
        <v>480.59999999999991</v>
      </c>
      <c r="X194" s="37"/>
      <c r="Y194" s="318"/>
      <c r="Z194" s="318"/>
    </row>
    <row r="195" spans="1:53" ht="14.25" hidden="1" customHeight="1" x14ac:dyDescent="0.25">
      <c r="A195" s="337" t="s">
        <v>223</v>
      </c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1" t="s">
        <v>332</v>
      </c>
      <c r="O196" s="324"/>
      <c r="P196" s="324"/>
      <c r="Q196" s="324"/>
      <c r="R196" s="322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7" t="s">
        <v>335</v>
      </c>
      <c r="O197" s="324"/>
      <c r="P197" s="324"/>
      <c r="Q197" s="324"/>
      <c r="R197" s="322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2"/>
      <c r="S198" s="34"/>
      <c r="T198" s="34"/>
      <c r="U198" s="35" t="s">
        <v>65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2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9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50"/>
      <c r="N200" s="328" t="s">
        <v>66</v>
      </c>
      <c r="O200" s="329"/>
      <c r="P200" s="329"/>
      <c r="Q200" s="329"/>
      <c r="R200" s="329"/>
      <c r="S200" s="329"/>
      <c r="T200" s="330"/>
      <c r="U200" s="37" t="s">
        <v>67</v>
      </c>
      <c r="V200" s="317">
        <f>IFERROR(V196/H196,"0")+IFERROR(V197/H197,"0")+IFERROR(V198/H198,"0")+IFERROR(V199/H199,"0")</f>
        <v>0</v>
      </c>
      <c r="W200" s="317">
        <f>IFERROR(W196/H196,"0")+IFERROR(W197/H197,"0")+IFERROR(W198/H198,"0")+IFERROR(W199/H199,"0")</f>
        <v>0</v>
      </c>
      <c r="X200" s="317">
        <f>IFERROR(IF(X196="",0,X196),"0")+IFERROR(IF(X197="",0,X197),"0")+IFERROR(IF(X198="",0,X198),"0")+IFERROR(IF(X199="",0,X199),"0")</f>
        <v>0</v>
      </c>
      <c r="Y200" s="318"/>
      <c r="Z200" s="318"/>
    </row>
    <row r="201" spans="1:53" hidden="1" x14ac:dyDescent="0.2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50"/>
      <c r="N201" s="328" t="s">
        <v>66</v>
      </c>
      <c r="O201" s="329"/>
      <c r="P201" s="329"/>
      <c r="Q201" s="329"/>
      <c r="R201" s="329"/>
      <c r="S201" s="329"/>
      <c r="T201" s="330"/>
      <c r="U201" s="37" t="s">
        <v>65</v>
      </c>
      <c r="V201" s="317">
        <f>IFERROR(SUM(V196:V199),"0")</f>
        <v>0</v>
      </c>
      <c r="W201" s="317">
        <f>IFERROR(SUM(W196:W199),"0")</f>
        <v>0</v>
      </c>
      <c r="X201" s="37"/>
      <c r="Y201" s="318"/>
      <c r="Z201" s="318"/>
    </row>
    <row r="202" spans="1:53" ht="16.5" hidden="1" customHeight="1" x14ac:dyDescent="0.25">
      <c r="A202" s="360" t="s">
        <v>340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0"/>
      <c r="Z202" s="310"/>
    </row>
    <row r="203" spans="1:53" ht="14.25" hidden="1" customHeight="1" x14ac:dyDescent="0.25">
      <c r="A203" s="337" t="s">
        <v>60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2"/>
      <c r="S204" s="34"/>
      <c r="T204" s="34"/>
      <c r="U204" s="35" t="s">
        <v>65</v>
      </c>
      <c r="V204" s="315">
        <v>350</v>
      </c>
      <c r="W204" s="316">
        <f>IFERROR(IF(V204="",0,CEILING((V204/$H204),1)*$H204),"")</f>
        <v>350.7</v>
      </c>
      <c r="X204" s="36">
        <f>IFERROR(IF(W204=0,"",ROUNDUP(W204/H204,0)*0.00502),"")</f>
        <v>0.83833999999999997</v>
      </c>
      <c r="Y204" s="56"/>
      <c r="Z204" s="57"/>
      <c r="AD204" s="58"/>
      <c r="BA204" s="171" t="s">
        <v>1</v>
      </c>
    </row>
    <row r="205" spans="1:53" x14ac:dyDescent="0.2">
      <c r="A205" s="349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50"/>
      <c r="N205" s="328" t="s">
        <v>66</v>
      </c>
      <c r="O205" s="329"/>
      <c r="P205" s="329"/>
      <c r="Q205" s="329"/>
      <c r="R205" s="329"/>
      <c r="S205" s="329"/>
      <c r="T205" s="330"/>
      <c r="U205" s="37" t="s">
        <v>67</v>
      </c>
      <c r="V205" s="317">
        <f>IFERROR(V204/H204,"0")</f>
        <v>166.66666666666666</v>
      </c>
      <c r="W205" s="317">
        <f>IFERROR(W204/H204,"0")</f>
        <v>167</v>
      </c>
      <c r="X205" s="317">
        <f>IFERROR(IF(X204="",0,X204),"0")</f>
        <v>0.83833999999999997</v>
      </c>
      <c r="Y205" s="318"/>
      <c r="Z205" s="318"/>
    </row>
    <row r="206" spans="1:53" x14ac:dyDescent="0.2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50"/>
      <c r="N206" s="328" t="s">
        <v>66</v>
      </c>
      <c r="O206" s="329"/>
      <c r="P206" s="329"/>
      <c r="Q206" s="329"/>
      <c r="R206" s="329"/>
      <c r="S206" s="329"/>
      <c r="T206" s="330"/>
      <c r="U206" s="37" t="s">
        <v>65</v>
      </c>
      <c r="V206" s="317">
        <f>IFERROR(SUM(V204:V204),"0")</f>
        <v>350</v>
      </c>
      <c r="W206" s="317">
        <f>IFERROR(SUM(W204:W204),"0")</f>
        <v>350.7</v>
      </c>
      <c r="X206" s="37"/>
      <c r="Y206" s="318"/>
      <c r="Z206" s="318"/>
    </row>
    <row r="207" spans="1:53" ht="16.5" hidden="1" customHeight="1" x14ac:dyDescent="0.25">
      <c r="A207" s="360" t="s">
        <v>343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0"/>
      <c r="Z207" s="310"/>
    </row>
    <row r="208" spans="1:53" ht="14.25" hidden="1" customHeight="1" x14ac:dyDescent="0.25">
      <c r="A208" s="337" t="s">
        <v>105</v>
      </c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21">
        <v>4607091387445</v>
      </c>
      <c r="E209" s="322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4"/>
      <c r="P209" s="324"/>
      <c r="Q209" s="324"/>
      <c r="R209" s="322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21">
        <v>4607091386004</v>
      </c>
      <c r="E210" s="322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2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21">
        <v>4607091386004</v>
      </c>
      <c r="E211" s="322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2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21">
        <v>4607091386073</v>
      </c>
      <c r="E212" s="322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4"/>
      <c r="P212" s="324"/>
      <c r="Q212" s="324"/>
      <c r="R212" s="322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21">
        <v>4607091387322</v>
      </c>
      <c r="E213" s="322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2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21">
        <v>4607091387322</v>
      </c>
      <c r="E214" s="322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2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21">
        <v>4607091387377</v>
      </c>
      <c r="E215" s="322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4"/>
      <c r="P215" s="324"/>
      <c r="Q215" s="324"/>
      <c r="R215" s="322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21">
        <v>4607091387353</v>
      </c>
      <c r="E216" s="322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4"/>
      <c r="P216" s="324"/>
      <c r="Q216" s="324"/>
      <c r="R216" s="322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21">
        <v>4607091386011</v>
      </c>
      <c r="E217" s="322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4"/>
      <c r="P217" s="324"/>
      <c r="Q217" s="324"/>
      <c r="R217" s="322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21">
        <v>4607091387308</v>
      </c>
      <c r="E218" s="322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4"/>
      <c r="P218" s="324"/>
      <c r="Q218" s="324"/>
      <c r="R218" s="322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21">
        <v>4607091387339</v>
      </c>
      <c r="E219" s="322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4"/>
      <c r="P219" s="324"/>
      <c r="Q219" s="324"/>
      <c r="R219" s="322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21">
        <v>4680115882638</v>
      </c>
      <c r="E220" s="322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4"/>
      <c r="P220" s="324"/>
      <c r="Q220" s="324"/>
      <c r="R220" s="322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21">
        <v>4680115881938</v>
      </c>
      <c r="E221" s="322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4"/>
      <c r="P221" s="324"/>
      <c r="Q221" s="324"/>
      <c r="R221" s="322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21">
        <v>4607091387346</v>
      </c>
      <c r="E222" s="322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4"/>
      <c r="P222" s="324"/>
      <c r="Q222" s="324"/>
      <c r="R222" s="322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9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50"/>
      <c r="N223" s="328" t="s">
        <v>66</v>
      </c>
      <c r="O223" s="329"/>
      <c r="P223" s="329"/>
      <c r="Q223" s="329"/>
      <c r="R223" s="329"/>
      <c r="S223" s="329"/>
      <c r="T223" s="330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50"/>
      <c r="N224" s="328" t="s">
        <v>66</v>
      </c>
      <c r="O224" s="329"/>
      <c r="P224" s="329"/>
      <c r="Q224" s="329"/>
      <c r="R224" s="329"/>
      <c r="S224" s="329"/>
      <c r="T224" s="330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7" t="s">
        <v>97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21">
        <v>4680115881914</v>
      </c>
      <c r="E226" s="322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4"/>
      <c r="P226" s="324"/>
      <c r="Q226" s="324"/>
      <c r="R226" s="322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9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50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50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21">
        <v>4607091387193</v>
      </c>
      <c r="E230" s="322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4"/>
      <c r="P230" s="324"/>
      <c r="Q230" s="324"/>
      <c r="R230" s="322"/>
      <c r="S230" s="34"/>
      <c r="T230" s="34"/>
      <c r="U230" s="35" t="s">
        <v>65</v>
      </c>
      <c r="V230" s="315">
        <v>30</v>
      </c>
      <c r="W230" s="316">
        <f>IFERROR(IF(V230="",0,CEILING((V230/$H230),1)*$H230),"")</f>
        <v>33.6</v>
      </c>
      <c r="X230" s="36">
        <f>IFERROR(IF(W230=0,"",ROUNDUP(W230/H230,0)*0.00753),"")</f>
        <v>6.0240000000000002E-2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21">
        <v>4607091387230</v>
      </c>
      <c r="E231" s="322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4"/>
      <c r="P231" s="324"/>
      <c r="Q231" s="324"/>
      <c r="R231" s="322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4301031152</v>
      </c>
      <c r="D232" s="321">
        <v>4607091387285</v>
      </c>
      <c r="E232" s="322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4"/>
      <c r="P232" s="324"/>
      <c r="Q232" s="324"/>
      <c r="R232" s="322"/>
      <c r="S232" s="34"/>
      <c r="T232" s="34"/>
      <c r="U232" s="35" t="s">
        <v>65</v>
      </c>
      <c r="V232" s="315">
        <v>7</v>
      </c>
      <c r="W232" s="316">
        <f>IFERROR(IF(V232="",0,CEILING((V232/$H232),1)*$H232),"")</f>
        <v>8.4</v>
      </c>
      <c r="X232" s="36">
        <f>IFERROR(IF(W232=0,"",ROUNDUP(W232/H232,0)*0.00502),"")</f>
        <v>2.0080000000000001E-2</v>
      </c>
      <c r="Y232" s="56"/>
      <c r="Z232" s="57"/>
      <c r="AD232" s="58"/>
      <c r="BA232" s="189" t="s">
        <v>1</v>
      </c>
    </row>
    <row r="233" spans="1:53" x14ac:dyDescent="0.2">
      <c r="A233" s="349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50"/>
      <c r="N233" s="328" t="s">
        <v>66</v>
      </c>
      <c r="O233" s="329"/>
      <c r="P233" s="329"/>
      <c r="Q233" s="329"/>
      <c r="R233" s="329"/>
      <c r="S233" s="329"/>
      <c r="T233" s="330"/>
      <c r="U233" s="37" t="s">
        <v>67</v>
      </c>
      <c r="V233" s="317">
        <f>IFERROR(V230/H230,"0")+IFERROR(V231/H231,"0")+IFERROR(V232/H232,"0")</f>
        <v>10.476190476190474</v>
      </c>
      <c r="W233" s="317">
        <f>IFERROR(W230/H230,"0")+IFERROR(W231/H231,"0")+IFERROR(W232/H232,"0")</f>
        <v>12</v>
      </c>
      <c r="X233" s="317">
        <f>IFERROR(IF(X230="",0,X230),"0")+IFERROR(IF(X231="",0,X231),"0")+IFERROR(IF(X232="",0,X232),"0")</f>
        <v>8.0320000000000003E-2</v>
      </c>
      <c r="Y233" s="318"/>
      <c r="Z233" s="31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50"/>
      <c r="N234" s="328" t="s">
        <v>66</v>
      </c>
      <c r="O234" s="329"/>
      <c r="P234" s="329"/>
      <c r="Q234" s="329"/>
      <c r="R234" s="329"/>
      <c r="S234" s="329"/>
      <c r="T234" s="330"/>
      <c r="U234" s="37" t="s">
        <v>65</v>
      </c>
      <c r="V234" s="317">
        <f>IFERROR(SUM(V230:V232),"0")</f>
        <v>37</v>
      </c>
      <c r="W234" s="317">
        <f>IFERROR(SUM(W230:W232),"0")</f>
        <v>42</v>
      </c>
      <c r="X234" s="37"/>
      <c r="Y234" s="318"/>
      <c r="Z234" s="318"/>
    </row>
    <row r="235" spans="1:53" ht="14.25" hidden="1" customHeight="1" x14ac:dyDescent="0.25">
      <c r="A235" s="337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21">
        <v>4607091387766</v>
      </c>
      <c r="E236" s="322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4"/>
      <c r="P236" s="324"/>
      <c r="Q236" s="324"/>
      <c r="R236" s="322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21">
        <v>4607091387957</v>
      </c>
      <c r="E237" s="322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4"/>
      <c r="P237" s="324"/>
      <c r="Q237" s="324"/>
      <c r="R237" s="322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21">
        <v>4607091387964</v>
      </c>
      <c r="E238" s="322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4"/>
      <c r="P238" s="324"/>
      <c r="Q238" s="324"/>
      <c r="R238" s="322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384</v>
      </c>
      <c r="B239" s="54" t="s">
        <v>385</v>
      </c>
      <c r="C239" s="31">
        <v>4301051461</v>
      </c>
      <c r="D239" s="321">
        <v>4680115883604</v>
      </c>
      <c r="E239" s="322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24" t="s">
        <v>386</v>
      </c>
      <c r="O239" s="324"/>
      <c r="P239" s="324"/>
      <c r="Q239" s="324"/>
      <c r="R239" s="322"/>
      <c r="S239" s="34"/>
      <c r="T239" s="34"/>
      <c r="U239" s="35" t="s">
        <v>65</v>
      </c>
      <c r="V239" s="315">
        <v>0</v>
      </c>
      <c r="W239" s="316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4301051485</v>
      </c>
      <c r="D240" s="321">
        <v>4680115883567</v>
      </c>
      <c r="E240" s="322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6" t="s">
        <v>389</v>
      </c>
      <c r="O240" s="324"/>
      <c r="P240" s="324"/>
      <c r="Q240" s="324"/>
      <c r="R240" s="322"/>
      <c r="S240" s="34"/>
      <c r="T240" s="34"/>
      <c r="U240" s="35" t="s">
        <v>65</v>
      </c>
      <c r="V240" s="315">
        <v>0</v>
      </c>
      <c r="W240" s="316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21">
        <v>4607091381672</v>
      </c>
      <c r="E241" s="322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4"/>
      <c r="P241" s="324"/>
      <c r="Q241" s="324"/>
      <c r="R241" s="322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21">
        <v>4607091387537</v>
      </c>
      <c r="E242" s="322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4"/>
      <c r="P242" s="324"/>
      <c r="Q242" s="324"/>
      <c r="R242" s="322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21">
        <v>4607091387513</v>
      </c>
      <c r="E243" s="322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4"/>
      <c r="P243" s="324"/>
      <c r="Q243" s="324"/>
      <c r="R243" s="322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21">
        <v>4680115880511</v>
      </c>
      <c r="E244" s="322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4"/>
      <c r="P244" s="324"/>
      <c r="Q244" s="324"/>
      <c r="R244" s="322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idden="1" x14ac:dyDescent="0.2">
      <c r="A245" s="349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50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hidden="1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50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hidden="1" customHeight="1" x14ac:dyDescent="0.25">
      <c r="A247" s="337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1"/>
      <c r="Z247" s="311"/>
    </row>
    <row r="248" spans="1:53" ht="16.5" hidden="1" customHeight="1" x14ac:dyDescent="0.25">
      <c r="A248" s="54" t="s">
        <v>398</v>
      </c>
      <c r="B248" s="54" t="s">
        <v>399</v>
      </c>
      <c r="C248" s="31">
        <v>4301060326</v>
      </c>
      <c r="D248" s="321">
        <v>4607091380880</v>
      </c>
      <c r="E248" s="322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4"/>
      <c r="P248" s="324"/>
      <c r="Q248" s="324"/>
      <c r="R248" s="322"/>
      <c r="S248" s="34"/>
      <c r="T248" s="34"/>
      <c r="U248" s="35" t="s">
        <v>65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400</v>
      </c>
      <c r="B249" s="54" t="s">
        <v>401</v>
      </c>
      <c r="C249" s="31">
        <v>4301060308</v>
      </c>
      <c r="D249" s="321">
        <v>4607091384482</v>
      </c>
      <c r="E249" s="322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4"/>
      <c r="P249" s="324"/>
      <c r="Q249" s="324"/>
      <c r="R249" s="322"/>
      <c r="S249" s="34"/>
      <c r="T249" s="34"/>
      <c r="U249" s="35" t="s">
        <v>65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402</v>
      </c>
      <c r="B250" s="54" t="s">
        <v>403</v>
      </c>
      <c r="C250" s="31">
        <v>4301060325</v>
      </c>
      <c r="D250" s="321">
        <v>4607091380897</v>
      </c>
      <c r="E250" s="322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4"/>
      <c r="P250" s="324"/>
      <c r="Q250" s="324"/>
      <c r="R250" s="322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49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50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50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hidden="1" customHeight="1" x14ac:dyDescent="0.25">
      <c r="A253" s="337" t="s">
        <v>83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21">
        <v>4607091388374</v>
      </c>
      <c r="E254" s="322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62" t="s">
        <v>406</v>
      </c>
      <c r="O254" s="324"/>
      <c r="P254" s="324"/>
      <c r="Q254" s="324"/>
      <c r="R254" s="322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4301030235</v>
      </c>
      <c r="D255" s="321">
        <v>4607091388381</v>
      </c>
      <c r="E255" s="322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66" t="s">
        <v>409</v>
      </c>
      <c r="O255" s="324"/>
      <c r="P255" s="324"/>
      <c r="Q255" s="324"/>
      <c r="R255" s="322"/>
      <c r="S255" s="34"/>
      <c r="T255" s="34"/>
      <c r="U255" s="35" t="s">
        <v>65</v>
      </c>
      <c r="V255" s="315">
        <v>80</v>
      </c>
      <c r="W255" s="316">
        <f>IFERROR(IF(V255="",0,CEILING((V255/$H255),1)*$H255),"")</f>
        <v>82.08</v>
      </c>
      <c r="X255" s="36">
        <f>IFERROR(IF(W255=0,"",ROUNDUP(W255/H255,0)*0.00753),"")</f>
        <v>0.20331000000000002</v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21">
        <v>4607091388404</v>
      </c>
      <c r="E256" s="322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4"/>
      <c r="P256" s="324"/>
      <c r="Q256" s="324"/>
      <c r="R256" s="322"/>
      <c r="S256" s="34"/>
      <c r="T256" s="34"/>
      <c r="U256" s="35" t="s">
        <v>65</v>
      </c>
      <c r="V256" s="315">
        <v>85</v>
      </c>
      <c r="W256" s="316">
        <f>IFERROR(IF(V256="",0,CEILING((V256/$H256),1)*$H256),"")</f>
        <v>86.699999999999989</v>
      </c>
      <c r="X256" s="36">
        <f>IFERROR(IF(W256=0,"",ROUNDUP(W256/H256,0)*0.00753),"")</f>
        <v>0.25602000000000003</v>
      </c>
      <c r="Y256" s="56"/>
      <c r="Z256" s="57"/>
      <c r="AD256" s="58"/>
      <c r="BA256" s="204" t="s">
        <v>1</v>
      </c>
    </row>
    <row r="257" spans="1:53" x14ac:dyDescent="0.2">
      <c r="A257" s="349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50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7">
        <f>IFERROR(V254/H254,"0")+IFERROR(V255/H255,"0")+IFERROR(V256/H256,"0")</f>
        <v>59.649122807017548</v>
      </c>
      <c r="W257" s="317">
        <f>IFERROR(W254/H254,"0")+IFERROR(W255/H255,"0")+IFERROR(W256/H256,"0")</f>
        <v>61</v>
      </c>
      <c r="X257" s="317">
        <f>IFERROR(IF(X254="",0,X254),"0")+IFERROR(IF(X255="",0,X255),"0")+IFERROR(IF(X256="",0,X256),"0")</f>
        <v>0.45933000000000002</v>
      </c>
      <c r="Y257" s="318"/>
      <c r="Z257" s="31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50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7">
        <f>IFERROR(SUM(V254:V256),"0")</f>
        <v>165</v>
      </c>
      <c r="W258" s="317">
        <f>IFERROR(SUM(W254:W256),"0")</f>
        <v>168.77999999999997</v>
      </c>
      <c r="X258" s="37"/>
      <c r="Y258" s="318"/>
      <c r="Z258" s="318"/>
    </row>
    <row r="259" spans="1:53" ht="14.25" hidden="1" customHeight="1" x14ac:dyDescent="0.25">
      <c r="A259" s="337" t="s">
        <v>412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21">
        <v>4680115881808</v>
      </c>
      <c r="E260" s="322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4"/>
      <c r="P260" s="324"/>
      <c r="Q260" s="324"/>
      <c r="R260" s="322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21">
        <v>4680115881822</v>
      </c>
      <c r="E261" s="322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4"/>
      <c r="P261" s="324"/>
      <c r="Q261" s="324"/>
      <c r="R261" s="322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21">
        <v>4680115880016</v>
      </c>
      <c r="E262" s="322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4"/>
      <c r="P262" s="324"/>
      <c r="Q262" s="324"/>
      <c r="R262" s="322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49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50"/>
      <c r="N263" s="328" t="s">
        <v>66</v>
      </c>
      <c r="O263" s="329"/>
      <c r="P263" s="329"/>
      <c r="Q263" s="329"/>
      <c r="R263" s="329"/>
      <c r="S263" s="329"/>
      <c r="T263" s="330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50"/>
      <c r="N264" s="328" t="s">
        <v>66</v>
      </c>
      <c r="O264" s="329"/>
      <c r="P264" s="329"/>
      <c r="Q264" s="329"/>
      <c r="R264" s="329"/>
      <c r="S264" s="329"/>
      <c r="T264" s="330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0" t="s">
        <v>421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0"/>
      <c r="Z265" s="310"/>
    </row>
    <row r="266" spans="1:53" ht="14.25" hidden="1" customHeight="1" x14ac:dyDescent="0.25">
      <c r="A266" s="337" t="s">
        <v>105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1"/>
      <c r="Z266" s="311"/>
    </row>
    <row r="267" spans="1:53" ht="27" customHeight="1" x14ac:dyDescent="0.25">
      <c r="A267" s="54" t="s">
        <v>422</v>
      </c>
      <c r="B267" s="54" t="s">
        <v>423</v>
      </c>
      <c r="C267" s="31">
        <v>4301011315</v>
      </c>
      <c r="D267" s="321">
        <v>4607091387421</v>
      </c>
      <c r="E267" s="322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2"/>
      <c r="S267" s="34"/>
      <c r="T267" s="34"/>
      <c r="U267" s="35" t="s">
        <v>65</v>
      </c>
      <c r="V267" s="315">
        <v>50</v>
      </c>
      <c r="W267" s="316">
        <f t="shared" ref="W267:W273" si="14">IFERROR(IF(V267="",0,CEILING((V267/$H267),1)*$H267),"")</f>
        <v>54</v>
      </c>
      <c r="X267" s="36">
        <f>IFERROR(IF(W267=0,"",ROUNDUP(W267/H267,0)*0.02175),"")</f>
        <v>0.10874999999999999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21">
        <v>4607091387421</v>
      </c>
      <c r="E268" s="322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4"/>
      <c r="P268" s="324"/>
      <c r="Q268" s="324"/>
      <c r="R268" s="322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21">
        <v>4607091387452</v>
      </c>
      <c r="E269" s="322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4"/>
      <c r="P269" s="324"/>
      <c r="Q269" s="324"/>
      <c r="R269" s="322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21">
        <v>4607091387452</v>
      </c>
      <c r="E270" s="322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5" t="s">
        <v>428</v>
      </c>
      <c r="O270" s="324"/>
      <c r="P270" s="324"/>
      <c r="Q270" s="324"/>
      <c r="R270" s="322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21">
        <v>4607091385984</v>
      </c>
      <c r="E271" s="322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4"/>
      <c r="P271" s="324"/>
      <c r="Q271" s="324"/>
      <c r="R271" s="322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21">
        <v>4607091387438</v>
      </c>
      <c r="E272" s="322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4"/>
      <c r="P272" s="324"/>
      <c r="Q272" s="324"/>
      <c r="R272" s="322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21">
        <v>4607091387469</v>
      </c>
      <c r="E273" s="322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4"/>
      <c r="P273" s="324"/>
      <c r="Q273" s="324"/>
      <c r="R273" s="322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49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50"/>
      <c r="N274" s="328" t="s">
        <v>66</v>
      </c>
      <c r="O274" s="329"/>
      <c r="P274" s="329"/>
      <c r="Q274" s="329"/>
      <c r="R274" s="329"/>
      <c r="S274" s="329"/>
      <c r="T274" s="330"/>
      <c r="U274" s="37" t="s">
        <v>67</v>
      </c>
      <c r="V274" s="317">
        <f>IFERROR(V267/H267,"0")+IFERROR(V268/H268,"0")+IFERROR(V269/H269,"0")+IFERROR(V270/H270,"0")+IFERROR(V271/H271,"0")+IFERROR(V272/H272,"0")+IFERROR(V273/H273,"0")</f>
        <v>4.6296296296296298</v>
      </c>
      <c r="W274" s="317">
        <f>IFERROR(W267/H267,"0")+IFERROR(W268/H268,"0")+IFERROR(W269/H269,"0")+IFERROR(W270/H270,"0")+IFERROR(W271/H271,"0")+IFERROR(W272/H272,"0")+IFERROR(W273/H273,"0")</f>
        <v>5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0.10874999999999999</v>
      </c>
      <c r="Y274" s="318"/>
      <c r="Z274" s="318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50"/>
      <c r="N275" s="328" t="s">
        <v>66</v>
      </c>
      <c r="O275" s="329"/>
      <c r="P275" s="329"/>
      <c r="Q275" s="329"/>
      <c r="R275" s="329"/>
      <c r="S275" s="329"/>
      <c r="T275" s="330"/>
      <c r="U275" s="37" t="s">
        <v>65</v>
      </c>
      <c r="V275" s="317">
        <f>IFERROR(SUM(V267:V273),"0")</f>
        <v>50</v>
      </c>
      <c r="W275" s="317">
        <f>IFERROR(SUM(W267:W273),"0")</f>
        <v>54</v>
      </c>
      <c r="X275" s="37"/>
      <c r="Y275" s="318"/>
      <c r="Z275" s="318"/>
    </row>
    <row r="276" spans="1:53" ht="14.25" hidden="1" customHeight="1" x14ac:dyDescent="0.25">
      <c r="A276" s="337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21">
        <v>4607091387292</v>
      </c>
      <c r="E277" s="322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4"/>
      <c r="P277" s="324"/>
      <c r="Q277" s="324"/>
      <c r="R277" s="322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21">
        <v>4607091387315</v>
      </c>
      <c r="E278" s="322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4"/>
      <c r="P278" s="324"/>
      <c r="Q278" s="324"/>
      <c r="R278" s="322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9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50"/>
      <c r="N279" s="328" t="s">
        <v>66</v>
      </c>
      <c r="O279" s="329"/>
      <c r="P279" s="329"/>
      <c r="Q279" s="329"/>
      <c r="R279" s="329"/>
      <c r="S279" s="329"/>
      <c r="T279" s="330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50"/>
      <c r="N280" s="328" t="s">
        <v>66</v>
      </c>
      <c r="O280" s="329"/>
      <c r="P280" s="329"/>
      <c r="Q280" s="329"/>
      <c r="R280" s="329"/>
      <c r="S280" s="329"/>
      <c r="T280" s="330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0" t="s">
        <v>439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0"/>
      <c r="Z281" s="310"/>
    </row>
    <row r="282" spans="1:53" ht="14.25" hidden="1" customHeight="1" x14ac:dyDescent="0.25">
      <c r="A282" s="337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21">
        <v>4607091383836</v>
      </c>
      <c r="E283" s="322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4"/>
      <c r="P283" s="324"/>
      <c r="Q283" s="324"/>
      <c r="R283" s="322"/>
      <c r="S283" s="34"/>
      <c r="T283" s="34"/>
      <c r="U283" s="35" t="s">
        <v>65</v>
      </c>
      <c r="V283" s="315">
        <v>30</v>
      </c>
      <c r="W283" s="316">
        <f>IFERROR(IF(V283="",0,CEILING((V283/$H283),1)*$H283),"")</f>
        <v>30.6</v>
      </c>
      <c r="X283" s="36">
        <f>IFERROR(IF(W283=0,"",ROUNDUP(W283/H283,0)*0.00753),"")</f>
        <v>0.12801000000000001</v>
      </c>
      <c r="Y283" s="56"/>
      <c r="Z283" s="57"/>
      <c r="AD283" s="58"/>
      <c r="BA283" s="217" t="s">
        <v>1</v>
      </c>
    </row>
    <row r="284" spans="1:53" x14ac:dyDescent="0.2">
      <c r="A284" s="349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50"/>
      <c r="N284" s="328" t="s">
        <v>66</v>
      </c>
      <c r="O284" s="329"/>
      <c r="P284" s="329"/>
      <c r="Q284" s="329"/>
      <c r="R284" s="329"/>
      <c r="S284" s="329"/>
      <c r="T284" s="330"/>
      <c r="U284" s="37" t="s">
        <v>67</v>
      </c>
      <c r="V284" s="317">
        <f>IFERROR(V283/H283,"0")</f>
        <v>16.666666666666668</v>
      </c>
      <c r="W284" s="317">
        <f>IFERROR(W283/H283,"0")</f>
        <v>17</v>
      </c>
      <c r="X284" s="317">
        <f>IFERROR(IF(X283="",0,X283),"0")</f>
        <v>0.12801000000000001</v>
      </c>
      <c r="Y284" s="318"/>
      <c r="Z284" s="31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50"/>
      <c r="N285" s="328" t="s">
        <v>66</v>
      </c>
      <c r="O285" s="329"/>
      <c r="P285" s="329"/>
      <c r="Q285" s="329"/>
      <c r="R285" s="329"/>
      <c r="S285" s="329"/>
      <c r="T285" s="330"/>
      <c r="U285" s="37" t="s">
        <v>65</v>
      </c>
      <c r="V285" s="317">
        <f>IFERROR(SUM(V283:V283),"0")</f>
        <v>30</v>
      </c>
      <c r="W285" s="317">
        <f>IFERROR(SUM(W283:W283),"0")</f>
        <v>30.6</v>
      </c>
      <c r="X285" s="37"/>
      <c r="Y285" s="318"/>
      <c r="Z285" s="318"/>
    </row>
    <row r="286" spans="1:53" ht="14.25" hidden="1" customHeight="1" x14ac:dyDescent="0.25">
      <c r="A286" s="337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21">
        <v>4607091387919</v>
      </c>
      <c r="E287" s="322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4"/>
      <c r="P287" s="324"/>
      <c r="Q287" s="324"/>
      <c r="R287" s="322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9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50"/>
      <c r="N288" s="328" t="s">
        <v>66</v>
      </c>
      <c r="O288" s="329"/>
      <c r="P288" s="329"/>
      <c r="Q288" s="329"/>
      <c r="R288" s="329"/>
      <c r="S288" s="329"/>
      <c r="T288" s="330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50"/>
      <c r="N289" s="328" t="s">
        <v>66</v>
      </c>
      <c r="O289" s="329"/>
      <c r="P289" s="329"/>
      <c r="Q289" s="329"/>
      <c r="R289" s="329"/>
      <c r="S289" s="329"/>
      <c r="T289" s="330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1"/>
      <c r="Z290" s="311"/>
    </row>
    <row r="291" spans="1:53" ht="27" customHeight="1" x14ac:dyDescent="0.25">
      <c r="A291" s="54" t="s">
        <v>444</v>
      </c>
      <c r="B291" s="54" t="s">
        <v>445</v>
      </c>
      <c r="C291" s="31">
        <v>4301060324</v>
      </c>
      <c r="D291" s="321">
        <v>4607091388831</v>
      </c>
      <c r="E291" s="322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4"/>
      <c r="P291" s="324"/>
      <c r="Q291" s="324"/>
      <c r="R291" s="322"/>
      <c r="S291" s="34"/>
      <c r="T291" s="34"/>
      <c r="U291" s="35" t="s">
        <v>65</v>
      </c>
      <c r="V291" s="315">
        <v>15.2</v>
      </c>
      <c r="W291" s="316">
        <f>IFERROR(IF(V291="",0,CEILING((V291/$H291),1)*$H291),"")</f>
        <v>15.959999999999999</v>
      </c>
      <c r="X291" s="36">
        <f>IFERROR(IF(W291=0,"",ROUNDUP(W291/H291,0)*0.00753),"")</f>
        <v>5.271E-2</v>
      </c>
      <c r="Y291" s="56"/>
      <c r="Z291" s="57"/>
      <c r="AD291" s="58"/>
      <c r="BA291" s="219" t="s">
        <v>1</v>
      </c>
    </row>
    <row r="292" spans="1:53" x14ac:dyDescent="0.2">
      <c r="A292" s="349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50"/>
      <c r="N292" s="328" t="s">
        <v>66</v>
      </c>
      <c r="O292" s="329"/>
      <c r="P292" s="329"/>
      <c r="Q292" s="329"/>
      <c r="R292" s="329"/>
      <c r="S292" s="329"/>
      <c r="T292" s="330"/>
      <c r="U292" s="37" t="s">
        <v>67</v>
      </c>
      <c r="V292" s="317">
        <f>IFERROR(V291/H291,"0")</f>
        <v>6.666666666666667</v>
      </c>
      <c r="W292" s="317">
        <f>IFERROR(W291/H291,"0")</f>
        <v>7</v>
      </c>
      <c r="X292" s="317">
        <f>IFERROR(IF(X291="",0,X291),"0")</f>
        <v>5.271E-2</v>
      </c>
      <c r="Y292" s="318"/>
      <c r="Z292" s="318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50"/>
      <c r="N293" s="328" t="s">
        <v>66</v>
      </c>
      <c r="O293" s="329"/>
      <c r="P293" s="329"/>
      <c r="Q293" s="329"/>
      <c r="R293" s="329"/>
      <c r="S293" s="329"/>
      <c r="T293" s="330"/>
      <c r="U293" s="37" t="s">
        <v>65</v>
      </c>
      <c r="V293" s="317">
        <f>IFERROR(SUM(V291:V291),"0")</f>
        <v>15.2</v>
      </c>
      <c r="W293" s="317">
        <f>IFERROR(SUM(W291:W291),"0")</f>
        <v>15.959999999999999</v>
      </c>
      <c r="X293" s="37"/>
      <c r="Y293" s="318"/>
      <c r="Z293" s="318"/>
    </row>
    <row r="294" spans="1:53" ht="14.25" hidden="1" customHeight="1" x14ac:dyDescent="0.25">
      <c r="A294" s="337" t="s">
        <v>83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21">
        <v>4607091383102</v>
      </c>
      <c r="E295" s="322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4"/>
      <c r="P295" s="324"/>
      <c r="Q295" s="324"/>
      <c r="R295" s="322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50"/>
      <c r="N296" s="328" t="s">
        <v>66</v>
      </c>
      <c r="O296" s="329"/>
      <c r="P296" s="329"/>
      <c r="Q296" s="329"/>
      <c r="R296" s="329"/>
      <c r="S296" s="329"/>
      <c r="T296" s="330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50"/>
      <c r="N297" s="328" t="s">
        <v>66</v>
      </c>
      <c r="O297" s="329"/>
      <c r="P297" s="329"/>
      <c r="Q297" s="329"/>
      <c r="R297" s="329"/>
      <c r="S297" s="329"/>
      <c r="T297" s="330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93" t="s">
        <v>448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48"/>
      <c r="Z298" s="48"/>
    </row>
    <row r="299" spans="1:53" ht="16.5" hidden="1" customHeight="1" x14ac:dyDescent="0.25">
      <c r="A299" s="360" t="s">
        <v>449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0"/>
      <c r="Z299" s="310"/>
    </row>
    <row r="300" spans="1:53" ht="14.25" hidden="1" customHeight="1" x14ac:dyDescent="0.25">
      <c r="A300" s="337" t="s">
        <v>105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21">
        <v>4607091383997</v>
      </c>
      <c r="E301" s="322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2"/>
      <c r="S301" s="34"/>
      <c r="T301" s="34"/>
      <c r="U301" s="35" t="s">
        <v>65</v>
      </c>
      <c r="V301" s="315">
        <v>3300</v>
      </c>
      <c r="W301" s="316">
        <f t="shared" ref="W301:W308" si="15">IFERROR(IF(V301="",0,CEILING((V301/$H301),1)*$H301),"")</f>
        <v>3300</v>
      </c>
      <c r="X301" s="36">
        <f>IFERROR(IF(W301=0,"",ROUNDUP(W301/H301,0)*0.02175),"")</f>
        <v>4.7849999999999993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21">
        <v>4607091383997</v>
      </c>
      <c r="E302" s="322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4"/>
      <c r="P302" s="324"/>
      <c r="Q302" s="324"/>
      <c r="R302" s="322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21">
        <v>4607091384130</v>
      </c>
      <c r="E303" s="322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2"/>
      <c r="S303" s="34"/>
      <c r="T303" s="34"/>
      <c r="U303" s="35" t="s">
        <v>65</v>
      </c>
      <c r="V303" s="315">
        <v>1400</v>
      </c>
      <c r="W303" s="316">
        <f t="shared" si="15"/>
        <v>1410</v>
      </c>
      <c r="X303" s="36">
        <f>IFERROR(IF(W303=0,"",ROUNDUP(W303/H303,0)*0.02175),"")</f>
        <v>2.0444999999999998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21">
        <v>4607091384130</v>
      </c>
      <c r="E304" s="322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4"/>
      <c r="P304" s="324"/>
      <c r="Q304" s="324"/>
      <c r="R304" s="322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21">
        <v>4607091384147</v>
      </c>
      <c r="E305" s="322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4"/>
      <c r="P305" s="324"/>
      <c r="Q305" s="324"/>
      <c r="R305" s="322"/>
      <c r="S305" s="34"/>
      <c r="T305" s="34"/>
      <c r="U305" s="35" t="s">
        <v>65</v>
      </c>
      <c r="V305" s="315">
        <v>1100</v>
      </c>
      <c r="W305" s="316">
        <f t="shared" si="15"/>
        <v>1110</v>
      </c>
      <c r="X305" s="36">
        <f>IFERROR(IF(W305=0,"",ROUNDUP(W305/H305,0)*0.02175),"")</f>
        <v>1.6094999999999999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21">
        <v>4607091384147</v>
      </c>
      <c r="E306" s="322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08" t="s">
        <v>459</v>
      </c>
      <c r="O306" s="324"/>
      <c r="P306" s="324"/>
      <c r="Q306" s="324"/>
      <c r="R306" s="322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21">
        <v>4607091384154</v>
      </c>
      <c r="E307" s="322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4"/>
      <c r="P307" s="324"/>
      <c r="Q307" s="324"/>
      <c r="R307" s="322"/>
      <c r="S307" s="34"/>
      <c r="T307" s="34"/>
      <c r="U307" s="35" t="s">
        <v>65</v>
      </c>
      <c r="V307" s="315">
        <v>150</v>
      </c>
      <c r="W307" s="316">
        <f t="shared" si="15"/>
        <v>150</v>
      </c>
      <c r="X307" s="36">
        <f>IFERROR(IF(W307=0,"",ROUNDUP(W307/H307,0)*0.00937),"")</f>
        <v>0.28110000000000002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462</v>
      </c>
      <c r="B308" s="54" t="s">
        <v>463</v>
      </c>
      <c r="C308" s="31">
        <v>4301011332</v>
      </c>
      <c r="D308" s="321">
        <v>4607091384161</v>
      </c>
      <c r="E308" s="322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4"/>
      <c r="P308" s="324"/>
      <c r="Q308" s="324"/>
      <c r="R308" s="322"/>
      <c r="S308" s="34"/>
      <c r="T308" s="34"/>
      <c r="U308" s="35" t="s">
        <v>65</v>
      </c>
      <c r="V308" s="315">
        <v>50</v>
      </c>
      <c r="W308" s="316">
        <f t="shared" si="15"/>
        <v>50</v>
      </c>
      <c r="X308" s="36">
        <f>IFERROR(IF(W308=0,"",ROUNDUP(W308/H308,0)*0.00937),"")</f>
        <v>9.3700000000000006E-2</v>
      </c>
      <c r="Y308" s="56"/>
      <c r="Z308" s="57"/>
      <c r="AD308" s="58"/>
      <c r="BA308" s="228" t="s">
        <v>1</v>
      </c>
    </row>
    <row r="309" spans="1:53" x14ac:dyDescent="0.2">
      <c r="A309" s="349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50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426.66666666666663</v>
      </c>
      <c r="W309" s="317">
        <f>IFERROR(W301/H301,"0")+IFERROR(W302/H302,"0")+IFERROR(W303/H303,"0")+IFERROR(W304/H304,"0")+IFERROR(W305/H305,"0")+IFERROR(W306/H306,"0")+IFERROR(W307/H307,"0")+IFERROR(W308/H308,"0")</f>
        <v>428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8.8138000000000005</v>
      </c>
      <c r="Y309" s="318"/>
      <c r="Z309" s="31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50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7">
        <f>IFERROR(SUM(V301:V308),"0")</f>
        <v>6000</v>
      </c>
      <c r="W310" s="317">
        <f>IFERROR(SUM(W301:W308),"0")</f>
        <v>6020</v>
      </c>
      <c r="X310" s="37"/>
      <c r="Y310" s="318"/>
      <c r="Z310" s="318"/>
    </row>
    <row r="311" spans="1:53" ht="14.25" hidden="1" customHeight="1" x14ac:dyDescent="0.25">
      <c r="A311" s="337" t="s">
        <v>97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21">
        <v>4607091383980</v>
      </c>
      <c r="E312" s="322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4"/>
      <c r="P312" s="324"/>
      <c r="Q312" s="324"/>
      <c r="R312" s="322"/>
      <c r="S312" s="34"/>
      <c r="T312" s="34"/>
      <c r="U312" s="35" t="s">
        <v>65</v>
      </c>
      <c r="V312" s="315">
        <v>1500</v>
      </c>
      <c r="W312" s="316">
        <f>IFERROR(IF(V312="",0,CEILING((V312/$H312),1)*$H312),"")</f>
        <v>1500</v>
      </c>
      <c r="X312" s="36">
        <f>IFERROR(IF(W312=0,"",ROUNDUP(W312/H312,0)*0.02175),"")</f>
        <v>2.1749999999999998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21">
        <v>4680115883314</v>
      </c>
      <c r="E313" s="322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5" t="s">
        <v>468</v>
      </c>
      <c r="O313" s="324"/>
      <c r="P313" s="324"/>
      <c r="Q313" s="324"/>
      <c r="R313" s="322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469</v>
      </c>
      <c r="B314" s="54" t="s">
        <v>470</v>
      </c>
      <c r="C314" s="31">
        <v>4301020179</v>
      </c>
      <c r="D314" s="321">
        <v>4607091384178</v>
      </c>
      <c r="E314" s="322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4"/>
      <c r="P314" s="324"/>
      <c r="Q314" s="324"/>
      <c r="R314" s="322"/>
      <c r="S314" s="34"/>
      <c r="T314" s="34"/>
      <c r="U314" s="35" t="s">
        <v>65</v>
      </c>
      <c r="V314" s="315">
        <v>40</v>
      </c>
      <c r="W314" s="316">
        <f>IFERROR(IF(V314="",0,CEILING((V314/$H314),1)*$H314),"")</f>
        <v>40</v>
      </c>
      <c r="X314" s="36">
        <f>IFERROR(IF(W314=0,"",ROUNDUP(W314/H314,0)*0.00937),"")</f>
        <v>9.3700000000000006E-2</v>
      </c>
      <c r="Y314" s="56"/>
      <c r="Z314" s="57"/>
      <c r="AD314" s="58"/>
      <c r="BA314" s="231" t="s">
        <v>1</v>
      </c>
    </row>
    <row r="315" spans="1:53" x14ac:dyDescent="0.2">
      <c r="A315" s="349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50"/>
      <c r="N315" s="328" t="s">
        <v>66</v>
      </c>
      <c r="O315" s="329"/>
      <c r="P315" s="329"/>
      <c r="Q315" s="329"/>
      <c r="R315" s="329"/>
      <c r="S315" s="329"/>
      <c r="T315" s="330"/>
      <c r="U315" s="37" t="s">
        <v>67</v>
      </c>
      <c r="V315" s="317">
        <f>IFERROR(V312/H312,"0")+IFERROR(V313/H313,"0")+IFERROR(V314/H314,"0")</f>
        <v>110</v>
      </c>
      <c r="W315" s="317">
        <f>IFERROR(W312/H312,"0")+IFERROR(W313/H313,"0")+IFERROR(W314/H314,"0")</f>
        <v>110</v>
      </c>
      <c r="X315" s="317">
        <f>IFERROR(IF(X312="",0,X312),"0")+IFERROR(IF(X313="",0,X313),"0")+IFERROR(IF(X314="",0,X314),"0")</f>
        <v>2.2686999999999999</v>
      </c>
      <c r="Y315" s="318"/>
      <c r="Z315" s="31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50"/>
      <c r="N316" s="328" t="s">
        <v>66</v>
      </c>
      <c r="O316" s="329"/>
      <c r="P316" s="329"/>
      <c r="Q316" s="329"/>
      <c r="R316" s="329"/>
      <c r="S316" s="329"/>
      <c r="T316" s="330"/>
      <c r="U316" s="37" t="s">
        <v>65</v>
      </c>
      <c r="V316" s="317">
        <f>IFERROR(SUM(V312:V314),"0")</f>
        <v>1540</v>
      </c>
      <c r="W316" s="317">
        <f>IFERROR(SUM(W312:W314),"0")</f>
        <v>1540</v>
      </c>
      <c r="X316" s="37"/>
      <c r="Y316" s="318"/>
      <c r="Z316" s="318"/>
    </row>
    <row r="317" spans="1:53" ht="14.25" hidden="1" customHeight="1" x14ac:dyDescent="0.25">
      <c r="A317" s="337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1"/>
      <c r="Z317" s="311"/>
    </row>
    <row r="318" spans="1:53" ht="27" hidden="1" customHeight="1" x14ac:dyDescent="0.25">
      <c r="A318" s="54" t="s">
        <v>471</v>
      </c>
      <c r="B318" s="54" t="s">
        <v>472</v>
      </c>
      <c r="C318" s="31">
        <v>4301051298</v>
      </c>
      <c r="D318" s="321">
        <v>4607091384260</v>
      </c>
      <c r="E318" s="322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2"/>
      <c r="S318" s="34"/>
      <c r="T318" s="34"/>
      <c r="U318" s="35" t="s">
        <v>65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4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50"/>
      <c r="N319" s="328" t="s">
        <v>66</v>
      </c>
      <c r="O319" s="329"/>
      <c r="P319" s="329"/>
      <c r="Q319" s="329"/>
      <c r="R319" s="329"/>
      <c r="S319" s="329"/>
      <c r="T319" s="330"/>
      <c r="U319" s="37" t="s">
        <v>67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50"/>
      <c r="N320" s="328" t="s">
        <v>66</v>
      </c>
      <c r="O320" s="329"/>
      <c r="P320" s="329"/>
      <c r="Q320" s="329"/>
      <c r="R320" s="329"/>
      <c r="S320" s="329"/>
      <c r="T320" s="330"/>
      <c r="U320" s="37" t="s">
        <v>65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7" t="s">
        <v>223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1"/>
      <c r="Z321" s="311"/>
    </row>
    <row r="322" spans="1:53" ht="16.5" hidden="1" customHeight="1" x14ac:dyDescent="0.25">
      <c r="A322" s="54" t="s">
        <v>473</v>
      </c>
      <c r="B322" s="54" t="s">
        <v>474</v>
      </c>
      <c r="C322" s="31">
        <v>4301060314</v>
      </c>
      <c r="D322" s="321">
        <v>4607091384673</v>
      </c>
      <c r="E322" s="322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2"/>
      <c r="S322" s="34"/>
      <c r="T322" s="34"/>
      <c r="U322" s="35" t="s">
        <v>65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4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50"/>
      <c r="N323" s="328" t="s">
        <v>66</v>
      </c>
      <c r="O323" s="329"/>
      <c r="P323" s="329"/>
      <c r="Q323" s="329"/>
      <c r="R323" s="329"/>
      <c r="S323" s="329"/>
      <c r="T323" s="330"/>
      <c r="U323" s="37" t="s">
        <v>67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50"/>
      <c r="N324" s="328" t="s">
        <v>66</v>
      </c>
      <c r="O324" s="329"/>
      <c r="P324" s="329"/>
      <c r="Q324" s="329"/>
      <c r="R324" s="329"/>
      <c r="S324" s="329"/>
      <c r="T324" s="330"/>
      <c r="U324" s="37" t="s">
        <v>65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60" t="s">
        <v>475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0"/>
      <c r="Z325" s="310"/>
    </row>
    <row r="326" spans="1:53" ht="14.25" hidden="1" customHeight="1" x14ac:dyDescent="0.25">
      <c r="A326" s="337" t="s">
        <v>105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1"/>
      <c r="Z326" s="311"/>
    </row>
    <row r="327" spans="1:53" ht="27" customHeight="1" x14ac:dyDescent="0.25">
      <c r="A327" s="54" t="s">
        <v>476</v>
      </c>
      <c r="B327" s="54" t="s">
        <v>477</v>
      </c>
      <c r="C327" s="31">
        <v>4301011324</v>
      </c>
      <c r="D327" s="321">
        <v>4607091384185</v>
      </c>
      <c r="E327" s="322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2"/>
      <c r="S327" s="34"/>
      <c r="T327" s="34"/>
      <c r="U327" s="35" t="s">
        <v>65</v>
      </c>
      <c r="V327" s="315">
        <v>50</v>
      </c>
      <c r="W327" s="316">
        <f>IFERROR(IF(V327="",0,CEILING((V327/$H327),1)*$H327),"")</f>
        <v>60</v>
      </c>
      <c r="X327" s="36">
        <f>IFERROR(IF(W327=0,"",ROUNDUP(W327/H327,0)*0.02175),"")</f>
        <v>0.10874999999999999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21">
        <v>4607091384192</v>
      </c>
      <c r="E328" s="322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2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21">
        <v>4680115881907</v>
      </c>
      <c r="E329" s="322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2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21">
        <v>4607091384680</v>
      </c>
      <c r="E330" s="322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2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4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50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7">
        <f>IFERROR(V327/H327,"0")+IFERROR(V328/H328,"0")+IFERROR(V329/H329,"0")+IFERROR(V330/H330,"0")</f>
        <v>4.166666666666667</v>
      </c>
      <c r="W331" s="317">
        <f>IFERROR(W327/H327,"0")+IFERROR(W328/H328,"0")+IFERROR(W329/H329,"0")+IFERROR(W330/H330,"0")</f>
        <v>5</v>
      </c>
      <c r="X331" s="317">
        <f>IFERROR(IF(X327="",0,X327),"0")+IFERROR(IF(X328="",0,X328),"0")+IFERROR(IF(X329="",0,X329),"0")+IFERROR(IF(X330="",0,X330),"0")</f>
        <v>0.10874999999999999</v>
      </c>
      <c r="Y331" s="318"/>
      <c r="Z331" s="31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50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7">
        <f>IFERROR(SUM(V327:V330),"0")</f>
        <v>50</v>
      </c>
      <c r="W332" s="317">
        <f>IFERROR(SUM(W327:W330),"0")</f>
        <v>60</v>
      </c>
      <c r="X332" s="37"/>
      <c r="Y332" s="318"/>
      <c r="Z332" s="318"/>
    </row>
    <row r="333" spans="1:53" ht="14.25" hidden="1" customHeight="1" x14ac:dyDescent="0.25">
      <c r="A333" s="337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21">
        <v>4607091384802</v>
      </c>
      <c r="E334" s="322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2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21">
        <v>4607091384826</v>
      </c>
      <c r="E335" s="322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2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50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50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21">
        <v>4607091384246</v>
      </c>
      <c r="E339" s="322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5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2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21">
        <v>4680115881976</v>
      </c>
      <c r="E340" s="322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2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21">
        <v>4607091384253</v>
      </c>
      <c r="E341" s="322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2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21">
        <v>4680115881969</v>
      </c>
      <c r="E342" s="322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2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50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50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223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21">
        <v>4607091389357</v>
      </c>
      <c r="E346" s="322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2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50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50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3" t="s">
        <v>498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48"/>
      <c r="Z349" s="48"/>
    </row>
    <row r="350" spans="1:53" ht="16.5" hidden="1" customHeight="1" x14ac:dyDescent="0.25">
      <c r="A350" s="360" t="s">
        <v>499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0"/>
      <c r="Z350" s="310"/>
    </row>
    <row r="351" spans="1:53" ht="14.25" hidden="1" customHeight="1" x14ac:dyDescent="0.25">
      <c r="A351" s="337" t="s">
        <v>105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21">
        <v>4607091389708</v>
      </c>
      <c r="E352" s="322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2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4301011427</v>
      </c>
      <c r="D353" s="321">
        <v>4607091389692</v>
      </c>
      <c r="E353" s="322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2"/>
      <c r="S353" s="34"/>
      <c r="T353" s="34"/>
      <c r="U353" s="35" t="s">
        <v>65</v>
      </c>
      <c r="V353" s="315">
        <v>112.5</v>
      </c>
      <c r="W353" s="316">
        <f>IFERROR(IF(V353="",0,CEILING((V353/$H353),1)*$H353),"")</f>
        <v>113.4</v>
      </c>
      <c r="X353" s="36">
        <f>IFERROR(IF(W353=0,"",ROUNDUP(W353/H353,0)*0.00753),"")</f>
        <v>0.31625999999999999</v>
      </c>
      <c r="Y353" s="56"/>
      <c r="Z353" s="57"/>
      <c r="AD353" s="58"/>
      <c r="BA353" s="246" t="s">
        <v>1</v>
      </c>
    </row>
    <row r="354" spans="1:53" x14ac:dyDescent="0.2">
      <c r="A354" s="34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50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17">
        <f>IFERROR(V352/H352,"0")+IFERROR(V353/H353,"0")</f>
        <v>41.666666666666664</v>
      </c>
      <c r="W354" s="317">
        <f>IFERROR(W352/H352,"0")+IFERROR(W353/H353,"0")</f>
        <v>42</v>
      </c>
      <c r="X354" s="317">
        <f>IFERROR(IF(X352="",0,X352),"0")+IFERROR(IF(X353="",0,X353),"0")</f>
        <v>0.31625999999999999</v>
      </c>
      <c r="Y354" s="318"/>
      <c r="Z354" s="31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50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17">
        <f>IFERROR(SUM(V352:V353),"0")</f>
        <v>112.5</v>
      </c>
      <c r="W355" s="317">
        <f>IFERROR(SUM(W352:W353),"0")</f>
        <v>113.4</v>
      </c>
      <c r="X355" s="37"/>
      <c r="Y355" s="318"/>
      <c r="Z355" s="318"/>
    </row>
    <row r="356" spans="1:53" ht="14.25" hidden="1" customHeight="1" x14ac:dyDescent="0.25">
      <c r="A356" s="337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21">
        <v>4607091389753</v>
      </c>
      <c r="E357" s="322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2"/>
      <c r="S357" s="34"/>
      <c r="T357" s="34"/>
      <c r="U357" s="35" t="s">
        <v>65</v>
      </c>
      <c r="V357" s="315">
        <v>130</v>
      </c>
      <c r="W357" s="316">
        <f t="shared" ref="W357:W369" si="16">IFERROR(IF(V357="",0,CEILING((V357/$H357),1)*$H357),"")</f>
        <v>130.20000000000002</v>
      </c>
      <c r="X357" s="36">
        <f>IFERROR(IF(W357=0,"",ROUNDUP(W357/H357,0)*0.00753),"")</f>
        <v>0.23343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21">
        <v>4607091389760</v>
      </c>
      <c r="E358" s="322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2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21">
        <v>4607091389746</v>
      </c>
      <c r="E359" s="322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2"/>
      <c r="S359" s="34"/>
      <c r="T359" s="34"/>
      <c r="U359" s="35" t="s">
        <v>65</v>
      </c>
      <c r="V359" s="315">
        <v>80</v>
      </c>
      <c r="W359" s="316">
        <f t="shared" si="16"/>
        <v>84</v>
      </c>
      <c r="X359" s="36">
        <f>IFERROR(IF(W359=0,"",ROUNDUP(W359/H359,0)*0.00753),"")</f>
        <v>0.15060000000000001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21">
        <v>4680115882928</v>
      </c>
      <c r="E360" s="322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2"/>
      <c r="S360" s="34"/>
      <c r="T360" s="34"/>
      <c r="U360" s="35" t="s">
        <v>65</v>
      </c>
      <c r="V360" s="315">
        <v>140</v>
      </c>
      <c r="W360" s="316">
        <f t="shared" si="16"/>
        <v>141.12</v>
      </c>
      <c r="X360" s="36">
        <f>IFERROR(IF(W360=0,"",ROUNDUP(W360/H360,0)*0.00753),"")</f>
        <v>0.63251999999999997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21">
        <v>4680115883147</v>
      </c>
      <c r="E361" s="322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2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21">
        <v>4607091384338</v>
      </c>
      <c r="E362" s="322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2"/>
      <c r="S362" s="34"/>
      <c r="T362" s="34"/>
      <c r="U362" s="35" t="s">
        <v>65</v>
      </c>
      <c r="V362" s="315">
        <v>140</v>
      </c>
      <c r="W362" s="316">
        <f t="shared" si="16"/>
        <v>140.70000000000002</v>
      </c>
      <c r="X362" s="36">
        <f t="shared" si="17"/>
        <v>0.33634000000000003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21">
        <v>4680115883154</v>
      </c>
      <c r="E363" s="322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2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21">
        <v>4607091389524</v>
      </c>
      <c r="E364" s="322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2"/>
      <c r="S364" s="34"/>
      <c r="T364" s="34"/>
      <c r="U364" s="35" t="s">
        <v>65</v>
      </c>
      <c r="V364" s="315">
        <v>105</v>
      </c>
      <c r="W364" s="316">
        <f t="shared" si="16"/>
        <v>105</v>
      </c>
      <c r="X364" s="36">
        <f t="shared" si="17"/>
        <v>0.251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21">
        <v>4680115883161</v>
      </c>
      <c r="E365" s="322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2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21">
        <v>4607091384345</v>
      </c>
      <c r="E366" s="322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2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21">
        <v>4680115883178</v>
      </c>
      <c r="E367" s="322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2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21">
        <v>4607091389531</v>
      </c>
      <c r="E368" s="322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2"/>
      <c r="S368" s="34"/>
      <c r="T368" s="34"/>
      <c r="U368" s="35" t="s">
        <v>65</v>
      </c>
      <c r="V368" s="315">
        <v>140</v>
      </c>
      <c r="W368" s="316">
        <f t="shared" si="16"/>
        <v>140.70000000000002</v>
      </c>
      <c r="X368" s="36">
        <f t="shared" si="17"/>
        <v>0.33634000000000003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21">
        <v>4680115883185</v>
      </c>
      <c r="E369" s="322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05" t="s">
        <v>530</v>
      </c>
      <c r="O369" s="324"/>
      <c r="P369" s="324"/>
      <c r="Q369" s="324"/>
      <c r="R369" s="322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4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50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316.66666666666663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319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1.9402300000000003</v>
      </c>
      <c r="Y370" s="318"/>
      <c r="Z370" s="31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50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17">
        <f>IFERROR(SUM(V357:V369),"0")</f>
        <v>735</v>
      </c>
      <c r="W371" s="317">
        <f>IFERROR(SUM(W357:W369),"0")</f>
        <v>741.72000000000014</v>
      </c>
      <c r="X371" s="37"/>
      <c r="Y371" s="318"/>
      <c r="Z371" s="318"/>
    </row>
    <row r="372" spans="1:53" ht="14.25" hidden="1" customHeight="1" x14ac:dyDescent="0.25">
      <c r="A372" s="337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21">
        <v>4607091389685</v>
      </c>
      <c r="E373" s="322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2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21">
        <v>4607091389654</v>
      </c>
      <c r="E374" s="322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2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21">
        <v>4607091384352</v>
      </c>
      <c r="E375" s="322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2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21">
        <v>4607091389661</v>
      </c>
      <c r="E376" s="322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2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50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50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223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21">
        <v>4680115881648</v>
      </c>
      <c r="E380" s="322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2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50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50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83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21">
        <v>4680115884359</v>
      </c>
      <c r="E384" s="322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4" t="s">
        <v>545</v>
      </c>
      <c r="O384" s="324"/>
      <c r="P384" s="324"/>
      <c r="Q384" s="324"/>
      <c r="R384" s="322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21">
        <v>4680115884335</v>
      </c>
      <c r="E385" s="322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4" t="s">
        <v>548</v>
      </c>
      <c r="O385" s="324"/>
      <c r="P385" s="324"/>
      <c r="Q385" s="324"/>
      <c r="R385" s="322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21">
        <v>4680115884342</v>
      </c>
      <c r="E386" s="322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92" t="s">
        <v>551</v>
      </c>
      <c r="O386" s="324"/>
      <c r="P386" s="324"/>
      <c r="Q386" s="324"/>
      <c r="R386" s="322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21">
        <v>4680115884113</v>
      </c>
      <c r="E387" s="322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6" t="s">
        <v>554</v>
      </c>
      <c r="O387" s="324"/>
      <c r="P387" s="324"/>
      <c r="Q387" s="324"/>
      <c r="R387" s="322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50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50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92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21">
        <v>4680115884090</v>
      </c>
      <c r="E391" s="322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7" t="s">
        <v>557</v>
      </c>
      <c r="O391" s="324"/>
      <c r="P391" s="324"/>
      <c r="Q391" s="324"/>
      <c r="R391" s="322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21">
        <v>4680115882997</v>
      </c>
      <c r="E392" s="322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5" t="s">
        <v>560</v>
      </c>
      <c r="O392" s="324"/>
      <c r="P392" s="324"/>
      <c r="Q392" s="324"/>
      <c r="R392" s="322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9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50"/>
      <c r="N393" s="328" t="s">
        <v>66</v>
      </c>
      <c r="O393" s="329"/>
      <c r="P393" s="329"/>
      <c r="Q393" s="329"/>
      <c r="R393" s="329"/>
      <c r="S393" s="329"/>
      <c r="T393" s="330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50"/>
      <c r="N394" s="328" t="s">
        <v>66</v>
      </c>
      <c r="O394" s="329"/>
      <c r="P394" s="329"/>
      <c r="Q394" s="329"/>
      <c r="R394" s="329"/>
      <c r="S394" s="329"/>
      <c r="T394" s="330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0" t="s">
        <v>561</v>
      </c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10"/>
      <c r="Z395" s="310"/>
    </row>
    <row r="396" spans="1:53" ht="14.25" hidden="1" customHeight="1" x14ac:dyDescent="0.25">
      <c r="A396" s="337" t="s">
        <v>97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21">
        <v>4607091389388</v>
      </c>
      <c r="E397" s="322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4"/>
      <c r="P397" s="324"/>
      <c r="Q397" s="324"/>
      <c r="R397" s="322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21">
        <v>4607091389364</v>
      </c>
      <c r="E398" s="322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4"/>
      <c r="P398" s="324"/>
      <c r="Q398" s="324"/>
      <c r="R398" s="322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9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50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50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60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21">
        <v>4607091389739</v>
      </c>
      <c r="E402" s="322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4"/>
      <c r="P402" s="324"/>
      <c r="Q402" s="324"/>
      <c r="R402" s="322"/>
      <c r="S402" s="34"/>
      <c r="T402" s="34"/>
      <c r="U402" s="35" t="s">
        <v>65</v>
      </c>
      <c r="V402" s="315">
        <v>100</v>
      </c>
      <c r="W402" s="316">
        <f t="shared" ref="W402:W408" si="18">IFERROR(IF(V402="",0,CEILING((V402/$H402),1)*$H402),"")</f>
        <v>100.80000000000001</v>
      </c>
      <c r="X402" s="36">
        <f>IFERROR(IF(W402=0,"",ROUNDUP(W402/H402,0)*0.00753),"")</f>
        <v>0.18071999999999999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21">
        <v>4680115883048</v>
      </c>
      <c r="E403" s="322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4"/>
      <c r="P403" s="324"/>
      <c r="Q403" s="324"/>
      <c r="R403" s="322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21">
        <v>4607091389425</v>
      </c>
      <c r="E404" s="322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4"/>
      <c r="P404" s="324"/>
      <c r="Q404" s="324"/>
      <c r="R404" s="322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21">
        <v>4680115882911</v>
      </c>
      <c r="E405" s="322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2" t="s">
        <v>574</v>
      </c>
      <c r="O405" s="324"/>
      <c r="P405" s="324"/>
      <c r="Q405" s="324"/>
      <c r="R405" s="322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21">
        <v>4680115880771</v>
      </c>
      <c r="E406" s="322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4"/>
      <c r="P406" s="324"/>
      <c r="Q406" s="324"/>
      <c r="R406" s="322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4301031173</v>
      </c>
      <c r="D407" s="321">
        <v>4607091389500</v>
      </c>
      <c r="E407" s="322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4"/>
      <c r="P407" s="324"/>
      <c r="Q407" s="324"/>
      <c r="R407" s="322"/>
      <c r="S407" s="34"/>
      <c r="T407" s="34"/>
      <c r="U407" s="35" t="s">
        <v>65</v>
      </c>
      <c r="V407" s="315">
        <v>52.5</v>
      </c>
      <c r="W407" s="316">
        <f t="shared" si="18"/>
        <v>52.5</v>
      </c>
      <c r="X407" s="36">
        <f>IFERROR(IF(W407=0,"",ROUNDUP(W407/H407,0)*0.00502),"")</f>
        <v>0.1255</v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21">
        <v>4680115881983</v>
      </c>
      <c r="E408" s="322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4"/>
      <c r="P408" s="324"/>
      <c r="Q408" s="324"/>
      <c r="R408" s="322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49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50"/>
      <c r="N409" s="328" t="s">
        <v>66</v>
      </c>
      <c r="O409" s="329"/>
      <c r="P409" s="329"/>
      <c r="Q409" s="329"/>
      <c r="R409" s="329"/>
      <c r="S409" s="329"/>
      <c r="T409" s="330"/>
      <c r="U409" s="37" t="s">
        <v>67</v>
      </c>
      <c r="V409" s="317">
        <f>IFERROR(V402/H402,"0")+IFERROR(V403/H403,"0")+IFERROR(V404/H404,"0")+IFERROR(V405/H405,"0")+IFERROR(V406/H406,"0")+IFERROR(V407/H407,"0")+IFERROR(V408/H408,"0")</f>
        <v>48.80952380952381</v>
      </c>
      <c r="W409" s="317">
        <f>IFERROR(W402/H402,"0")+IFERROR(W403/H403,"0")+IFERROR(W404/H404,"0")+IFERROR(W405/H405,"0")+IFERROR(W406/H406,"0")+IFERROR(W407/H407,"0")+IFERROR(W408/H408,"0")</f>
        <v>49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0.30621999999999999</v>
      </c>
      <c r="Y409" s="318"/>
      <c r="Z409" s="318"/>
    </row>
    <row r="410" spans="1:53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50"/>
      <c r="N410" s="328" t="s">
        <v>66</v>
      </c>
      <c r="O410" s="329"/>
      <c r="P410" s="329"/>
      <c r="Q410" s="329"/>
      <c r="R410" s="329"/>
      <c r="S410" s="329"/>
      <c r="T410" s="330"/>
      <c r="U410" s="37" t="s">
        <v>65</v>
      </c>
      <c r="V410" s="317">
        <f>IFERROR(SUM(V402:V408),"0")</f>
        <v>152.5</v>
      </c>
      <c r="W410" s="317">
        <f>IFERROR(SUM(W402:W408),"0")</f>
        <v>153.30000000000001</v>
      </c>
      <c r="X410" s="37"/>
      <c r="Y410" s="318"/>
      <c r="Z410" s="318"/>
    </row>
    <row r="411" spans="1:53" ht="27.75" hidden="1" customHeight="1" x14ac:dyDescent="0.2">
      <c r="A411" s="393" t="s">
        <v>581</v>
      </c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  <c r="X411" s="394"/>
      <c r="Y411" s="48"/>
      <c r="Z411" s="48"/>
    </row>
    <row r="412" spans="1:53" ht="16.5" hidden="1" customHeight="1" x14ac:dyDescent="0.25">
      <c r="A412" s="360" t="s">
        <v>581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0"/>
      <c r="Z412" s="310"/>
    </row>
    <row r="413" spans="1:53" ht="14.25" hidden="1" customHeight="1" x14ac:dyDescent="0.25">
      <c r="A413" s="337" t="s">
        <v>105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21">
        <v>4607091389067</v>
      </c>
      <c r="E414" s="322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4"/>
      <c r="P414" s="324"/>
      <c r="Q414" s="324"/>
      <c r="R414" s="322"/>
      <c r="S414" s="34"/>
      <c r="T414" s="34"/>
      <c r="U414" s="35" t="s">
        <v>65</v>
      </c>
      <c r="V414" s="315">
        <v>100</v>
      </c>
      <c r="W414" s="316">
        <f t="shared" ref="W414:W422" si="19">IFERROR(IF(V414="",0,CEILING((V414/$H414),1)*$H414),"")</f>
        <v>100.32000000000001</v>
      </c>
      <c r="X414" s="36">
        <f>IFERROR(IF(W414=0,"",ROUNDUP(W414/H414,0)*0.01196),"")</f>
        <v>0.22724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21">
        <v>4607091383522</v>
      </c>
      <c r="E415" s="322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4"/>
      <c r="P415" s="324"/>
      <c r="Q415" s="324"/>
      <c r="R415" s="322"/>
      <c r="S415" s="34"/>
      <c r="T415" s="34"/>
      <c r="U415" s="35" t="s">
        <v>65</v>
      </c>
      <c r="V415" s="315">
        <v>200</v>
      </c>
      <c r="W415" s="316">
        <f t="shared" si="19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4301011431</v>
      </c>
      <c r="D416" s="321">
        <v>4607091384437</v>
      </c>
      <c r="E416" s="322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4"/>
      <c r="P416" s="324"/>
      <c r="Q416" s="324"/>
      <c r="R416" s="322"/>
      <c r="S416" s="34"/>
      <c r="T416" s="34"/>
      <c r="U416" s="35" t="s">
        <v>65</v>
      </c>
      <c r="V416" s="315">
        <v>20</v>
      </c>
      <c r="W416" s="316">
        <f t="shared" si="19"/>
        <v>21.12</v>
      </c>
      <c r="X416" s="36">
        <f>IFERROR(IF(W416=0,"",ROUNDUP(W416/H416,0)*0.01196),"")</f>
        <v>4.7840000000000001E-2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21">
        <v>4607091389104</v>
      </c>
      <c r="E417" s="322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4"/>
      <c r="P417" s="324"/>
      <c r="Q417" s="324"/>
      <c r="R417" s="322"/>
      <c r="S417" s="34"/>
      <c r="T417" s="34"/>
      <c r="U417" s="35" t="s">
        <v>65</v>
      </c>
      <c r="V417" s="315">
        <v>250</v>
      </c>
      <c r="W417" s="316">
        <f t="shared" si="19"/>
        <v>253.44</v>
      </c>
      <c r="X417" s="36">
        <f>IFERROR(IF(W417=0,"",ROUNDUP(W417/H417,0)*0.01196),"")</f>
        <v>0.57408000000000003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590</v>
      </c>
      <c r="B418" s="54" t="s">
        <v>591</v>
      </c>
      <c r="C418" s="31">
        <v>4301011367</v>
      </c>
      <c r="D418" s="321">
        <v>4680115880603</v>
      </c>
      <c r="E418" s="322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4"/>
      <c r="P418" s="324"/>
      <c r="Q418" s="324"/>
      <c r="R418" s="322"/>
      <c r="S418" s="34"/>
      <c r="T418" s="34"/>
      <c r="U418" s="35" t="s">
        <v>65</v>
      </c>
      <c r="V418" s="315">
        <v>0</v>
      </c>
      <c r="W418" s="316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21">
        <v>4607091389999</v>
      </c>
      <c r="E419" s="322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4"/>
      <c r="P419" s="324"/>
      <c r="Q419" s="324"/>
      <c r="R419" s="322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21">
        <v>4680115882782</v>
      </c>
      <c r="E420" s="322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4"/>
      <c r="P420" s="324"/>
      <c r="Q420" s="324"/>
      <c r="R420" s="322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21">
        <v>4607091389098</v>
      </c>
      <c r="E421" s="322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4"/>
      <c r="P421" s="324"/>
      <c r="Q421" s="324"/>
      <c r="R421" s="322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598</v>
      </c>
      <c r="B422" s="54" t="s">
        <v>599</v>
      </c>
      <c r="C422" s="31">
        <v>4301011366</v>
      </c>
      <c r="D422" s="321">
        <v>4607091389982</v>
      </c>
      <c r="E422" s="322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4"/>
      <c r="P422" s="324"/>
      <c r="Q422" s="324"/>
      <c r="R422" s="322"/>
      <c r="S422" s="34"/>
      <c r="T422" s="34"/>
      <c r="U422" s="35" t="s">
        <v>65</v>
      </c>
      <c r="V422" s="315">
        <v>0</v>
      </c>
      <c r="W422" s="31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49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50"/>
      <c r="N423" s="328" t="s">
        <v>66</v>
      </c>
      <c r="O423" s="329"/>
      <c r="P423" s="329"/>
      <c r="Q423" s="329"/>
      <c r="R423" s="329"/>
      <c r="S423" s="329"/>
      <c r="T423" s="330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107.95454545454544</v>
      </c>
      <c r="W423" s="317">
        <f>IFERROR(W414/H414,"0")+IFERROR(W415/H415,"0")+IFERROR(W416/H416,"0")+IFERROR(W417/H417,"0")+IFERROR(W418/H418,"0")+IFERROR(W419/H419,"0")+IFERROR(W420/H420,"0")+IFERROR(W421/H421,"0")+IFERROR(W422/H422,"0")</f>
        <v>109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1.3036400000000001</v>
      </c>
      <c r="Y423" s="318"/>
      <c r="Z423" s="31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50"/>
      <c r="N424" s="328" t="s">
        <v>66</v>
      </c>
      <c r="O424" s="329"/>
      <c r="P424" s="329"/>
      <c r="Q424" s="329"/>
      <c r="R424" s="329"/>
      <c r="S424" s="329"/>
      <c r="T424" s="330"/>
      <c r="U424" s="37" t="s">
        <v>65</v>
      </c>
      <c r="V424" s="317">
        <f>IFERROR(SUM(V414:V422),"0")</f>
        <v>570</v>
      </c>
      <c r="W424" s="317">
        <f>IFERROR(SUM(W414:W422),"0")</f>
        <v>575.52</v>
      </c>
      <c r="X424" s="37"/>
      <c r="Y424" s="318"/>
      <c r="Z424" s="318"/>
    </row>
    <row r="425" spans="1:53" ht="14.25" hidden="1" customHeight="1" x14ac:dyDescent="0.25">
      <c r="A425" s="337" t="s">
        <v>97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21">
        <v>4607091388930</v>
      </c>
      <c r="E426" s="322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4"/>
      <c r="P426" s="324"/>
      <c r="Q426" s="324"/>
      <c r="R426" s="322"/>
      <c r="S426" s="34"/>
      <c r="T426" s="34"/>
      <c r="U426" s="35" t="s">
        <v>65</v>
      </c>
      <c r="V426" s="315">
        <v>150</v>
      </c>
      <c r="W426" s="316">
        <f>IFERROR(IF(V426="",0,CEILING((V426/$H426),1)*$H426),"")</f>
        <v>153.12</v>
      </c>
      <c r="X426" s="36">
        <f>IFERROR(IF(W426=0,"",ROUNDUP(W426/H426,0)*0.01196),"")</f>
        <v>0.34683999999999998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21">
        <v>4680115880054</v>
      </c>
      <c r="E427" s="322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4"/>
      <c r="P427" s="324"/>
      <c r="Q427" s="324"/>
      <c r="R427" s="322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49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50"/>
      <c r="N428" s="328" t="s">
        <v>66</v>
      </c>
      <c r="O428" s="329"/>
      <c r="P428" s="329"/>
      <c r="Q428" s="329"/>
      <c r="R428" s="329"/>
      <c r="S428" s="329"/>
      <c r="T428" s="330"/>
      <c r="U428" s="37" t="s">
        <v>67</v>
      </c>
      <c r="V428" s="317">
        <f>IFERROR(V426/H426,"0")+IFERROR(V427/H427,"0")</f>
        <v>28.409090909090907</v>
      </c>
      <c r="W428" s="317">
        <f>IFERROR(W426/H426,"0")+IFERROR(W427/H427,"0")</f>
        <v>29</v>
      </c>
      <c r="X428" s="317">
        <f>IFERROR(IF(X426="",0,X426),"0")+IFERROR(IF(X427="",0,X427),"0")</f>
        <v>0.34683999999999998</v>
      </c>
      <c r="Y428" s="318"/>
      <c r="Z428" s="318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50"/>
      <c r="N429" s="328" t="s">
        <v>66</v>
      </c>
      <c r="O429" s="329"/>
      <c r="P429" s="329"/>
      <c r="Q429" s="329"/>
      <c r="R429" s="329"/>
      <c r="S429" s="329"/>
      <c r="T429" s="330"/>
      <c r="U429" s="37" t="s">
        <v>65</v>
      </c>
      <c r="V429" s="317">
        <f>IFERROR(SUM(V426:V427),"0")</f>
        <v>150</v>
      </c>
      <c r="W429" s="317">
        <f>IFERROR(SUM(W426:W427),"0")</f>
        <v>153.12</v>
      </c>
      <c r="X429" s="37"/>
      <c r="Y429" s="318"/>
      <c r="Z429" s="318"/>
    </row>
    <row r="430" spans="1:53" ht="14.25" hidden="1" customHeight="1" x14ac:dyDescent="0.25">
      <c r="A430" s="337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21">
        <v>4680115883116</v>
      </c>
      <c r="E431" s="322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4"/>
      <c r="P431" s="324"/>
      <c r="Q431" s="324"/>
      <c r="R431" s="322"/>
      <c r="S431" s="34"/>
      <c r="T431" s="34"/>
      <c r="U431" s="35" t="s">
        <v>65</v>
      </c>
      <c r="V431" s="315">
        <v>70</v>
      </c>
      <c r="W431" s="316">
        <f t="shared" ref="W431:W436" si="20">IFERROR(IF(V431="",0,CEILING((V431/$H431),1)*$H431),"")</f>
        <v>73.92</v>
      </c>
      <c r="X431" s="36">
        <f>IFERROR(IF(W431=0,"",ROUNDUP(W431/H431,0)*0.01196),"")</f>
        <v>0.16744000000000001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21">
        <v>4680115883093</v>
      </c>
      <c r="E432" s="322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4"/>
      <c r="P432" s="324"/>
      <c r="Q432" s="324"/>
      <c r="R432" s="322"/>
      <c r="S432" s="34"/>
      <c r="T432" s="34"/>
      <c r="U432" s="35" t="s">
        <v>65</v>
      </c>
      <c r="V432" s="315">
        <v>50</v>
      </c>
      <c r="W432" s="316">
        <f t="shared" si="20"/>
        <v>52.800000000000004</v>
      </c>
      <c r="X432" s="36">
        <f>IFERROR(IF(W432=0,"",ROUNDUP(W432/H432,0)*0.01196),"")</f>
        <v>0.1196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21">
        <v>4680115883109</v>
      </c>
      <c r="E433" s="322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4"/>
      <c r="P433" s="324"/>
      <c r="Q433" s="324"/>
      <c r="R433" s="322"/>
      <c r="S433" s="34"/>
      <c r="T433" s="34"/>
      <c r="U433" s="35" t="s">
        <v>65</v>
      </c>
      <c r="V433" s="315">
        <v>70</v>
      </c>
      <c r="W433" s="316">
        <f t="shared" si="20"/>
        <v>73.92</v>
      </c>
      <c r="X433" s="36">
        <f>IFERROR(IF(W433=0,"",ROUNDUP(W433/H433,0)*0.01196),"")</f>
        <v>0.16744000000000001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610</v>
      </c>
      <c r="B434" s="54" t="s">
        <v>611</v>
      </c>
      <c r="C434" s="31">
        <v>4301031249</v>
      </c>
      <c r="D434" s="321">
        <v>4680115882072</v>
      </c>
      <c r="E434" s="322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2" t="s">
        <v>612</v>
      </c>
      <c r="O434" s="324"/>
      <c r="P434" s="324"/>
      <c r="Q434" s="324"/>
      <c r="R434" s="322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4301031251</v>
      </c>
      <c r="D435" s="321">
        <v>4680115882102</v>
      </c>
      <c r="E435" s="322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6" t="s">
        <v>615</v>
      </c>
      <c r="O435" s="324"/>
      <c r="P435" s="324"/>
      <c r="Q435" s="324"/>
      <c r="R435" s="322"/>
      <c r="S435" s="34"/>
      <c r="T435" s="34"/>
      <c r="U435" s="35" t="s">
        <v>65</v>
      </c>
      <c r="V435" s="315">
        <v>0</v>
      </c>
      <c r="W435" s="316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616</v>
      </c>
      <c r="B436" s="54" t="s">
        <v>617</v>
      </c>
      <c r="C436" s="31">
        <v>4301031253</v>
      </c>
      <c r="D436" s="321">
        <v>4680115882096</v>
      </c>
      <c r="E436" s="322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58" t="s">
        <v>618</v>
      </c>
      <c r="O436" s="324"/>
      <c r="P436" s="324"/>
      <c r="Q436" s="324"/>
      <c r="R436" s="322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49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50"/>
      <c r="N437" s="328" t="s">
        <v>66</v>
      </c>
      <c r="O437" s="329"/>
      <c r="P437" s="329"/>
      <c r="Q437" s="329"/>
      <c r="R437" s="329"/>
      <c r="S437" s="329"/>
      <c r="T437" s="330"/>
      <c r="U437" s="37" t="s">
        <v>67</v>
      </c>
      <c r="V437" s="317">
        <f>IFERROR(V431/H431,"0")+IFERROR(V432/H432,"0")+IFERROR(V433/H433,"0")+IFERROR(V434/H434,"0")+IFERROR(V435/H435,"0")+IFERROR(V436/H436,"0")</f>
        <v>35.984848484848484</v>
      </c>
      <c r="W437" s="317">
        <f>IFERROR(W431/H431,"0")+IFERROR(W432/H432,"0")+IFERROR(W433/H433,"0")+IFERROR(W434/H434,"0")+IFERROR(W435/H435,"0")+IFERROR(W436/H436,"0")</f>
        <v>38</v>
      </c>
      <c r="X437" s="317">
        <f>IFERROR(IF(X431="",0,X431),"0")+IFERROR(IF(X432="",0,X432),"0")+IFERROR(IF(X433="",0,X433),"0")+IFERROR(IF(X434="",0,X434),"0")+IFERROR(IF(X435="",0,X435),"0")+IFERROR(IF(X436="",0,X436),"0")</f>
        <v>0.45448</v>
      </c>
      <c r="Y437" s="318"/>
      <c r="Z437" s="31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50"/>
      <c r="N438" s="328" t="s">
        <v>66</v>
      </c>
      <c r="O438" s="329"/>
      <c r="P438" s="329"/>
      <c r="Q438" s="329"/>
      <c r="R438" s="329"/>
      <c r="S438" s="329"/>
      <c r="T438" s="330"/>
      <c r="U438" s="37" t="s">
        <v>65</v>
      </c>
      <c r="V438" s="317">
        <f>IFERROR(SUM(V431:V436),"0")</f>
        <v>190</v>
      </c>
      <c r="W438" s="317">
        <f>IFERROR(SUM(W431:W436),"0")</f>
        <v>200.64</v>
      </c>
      <c r="X438" s="37"/>
      <c r="Y438" s="318"/>
      <c r="Z438" s="318"/>
    </row>
    <row r="439" spans="1:53" ht="14.25" hidden="1" customHeight="1" x14ac:dyDescent="0.25">
      <c r="A439" s="337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21">
        <v>4607091383409</v>
      </c>
      <c r="E440" s="322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4"/>
      <c r="P440" s="324"/>
      <c r="Q440" s="324"/>
      <c r="R440" s="322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21">
        <v>4607091383416</v>
      </c>
      <c r="E441" s="322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4"/>
      <c r="P441" s="324"/>
      <c r="Q441" s="324"/>
      <c r="R441" s="322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9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50"/>
      <c r="N442" s="328" t="s">
        <v>66</v>
      </c>
      <c r="O442" s="329"/>
      <c r="P442" s="329"/>
      <c r="Q442" s="329"/>
      <c r="R442" s="329"/>
      <c r="S442" s="329"/>
      <c r="T442" s="330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50"/>
      <c r="N443" s="328" t="s">
        <v>66</v>
      </c>
      <c r="O443" s="329"/>
      <c r="P443" s="329"/>
      <c r="Q443" s="329"/>
      <c r="R443" s="329"/>
      <c r="S443" s="329"/>
      <c r="T443" s="330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3" t="s">
        <v>623</v>
      </c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  <c r="X444" s="394"/>
      <c r="Y444" s="48"/>
      <c r="Z444" s="48"/>
    </row>
    <row r="445" spans="1:53" ht="16.5" hidden="1" customHeight="1" x14ac:dyDescent="0.25">
      <c r="A445" s="360" t="s">
        <v>624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0"/>
      <c r="Z445" s="310"/>
    </row>
    <row r="446" spans="1:53" ht="14.25" hidden="1" customHeight="1" x14ac:dyDescent="0.25">
      <c r="A446" s="337" t="s">
        <v>105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21">
        <v>4640242180441</v>
      </c>
      <c r="E447" s="322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5" t="s">
        <v>627</v>
      </c>
      <c r="O447" s="324"/>
      <c r="P447" s="324"/>
      <c r="Q447" s="324"/>
      <c r="R447" s="322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628</v>
      </c>
      <c r="B448" s="54" t="s">
        <v>629</v>
      </c>
      <c r="C448" s="31">
        <v>4301011584</v>
      </c>
      <c r="D448" s="321">
        <v>4640242180564</v>
      </c>
      <c r="E448" s="322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5" t="s">
        <v>630</v>
      </c>
      <c r="O448" s="324"/>
      <c r="P448" s="324"/>
      <c r="Q448" s="324"/>
      <c r="R448" s="322"/>
      <c r="S448" s="34"/>
      <c r="T448" s="34"/>
      <c r="U448" s="35" t="s">
        <v>65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49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50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50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7" t="s">
        <v>97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21">
        <v>4640242180526</v>
      </c>
      <c r="E452" s="322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2" t="s">
        <v>633</v>
      </c>
      <c r="O452" s="324"/>
      <c r="P452" s="324"/>
      <c r="Q452" s="324"/>
      <c r="R452" s="322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21">
        <v>4640242180519</v>
      </c>
      <c r="E453" s="322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5" t="s">
        <v>636</v>
      </c>
      <c r="O453" s="324"/>
      <c r="P453" s="324"/>
      <c r="Q453" s="324"/>
      <c r="R453" s="322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9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50"/>
      <c r="N454" s="328" t="s">
        <v>66</v>
      </c>
      <c r="O454" s="329"/>
      <c r="P454" s="329"/>
      <c r="Q454" s="329"/>
      <c r="R454" s="329"/>
      <c r="S454" s="329"/>
      <c r="T454" s="330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50"/>
      <c r="N455" s="328" t="s">
        <v>66</v>
      </c>
      <c r="O455" s="329"/>
      <c r="P455" s="329"/>
      <c r="Q455" s="329"/>
      <c r="R455" s="329"/>
      <c r="S455" s="329"/>
      <c r="T455" s="330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21">
        <v>4640242180816</v>
      </c>
      <c r="E457" s="322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0" t="s">
        <v>639</v>
      </c>
      <c r="O457" s="324"/>
      <c r="P457" s="324"/>
      <c r="Q457" s="324"/>
      <c r="R457" s="322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21">
        <v>4640242180595</v>
      </c>
      <c r="E458" s="322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7" t="s">
        <v>642</v>
      </c>
      <c r="O458" s="324"/>
      <c r="P458" s="324"/>
      <c r="Q458" s="324"/>
      <c r="R458" s="322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9"/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50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8"/>
      <c r="B460" s="338"/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50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68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21">
        <v>4640242180540</v>
      </c>
      <c r="E462" s="322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8" t="s">
        <v>645</v>
      </c>
      <c r="O462" s="324"/>
      <c r="P462" s="324"/>
      <c r="Q462" s="324"/>
      <c r="R462" s="322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21">
        <v>4640242180557</v>
      </c>
      <c r="E463" s="322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6" t="s">
        <v>648</v>
      </c>
      <c r="O463" s="324"/>
      <c r="P463" s="324"/>
      <c r="Q463" s="324"/>
      <c r="R463" s="322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50"/>
      <c r="N464" s="328" t="s">
        <v>66</v>
      </c>
      <c r="O464" s="329"/>
      <c r="P464" s="329"/>
      <c r="Q464" s="329"/>
      <c r="R464" s="329"/>
      <c r="S464" s="329"/>
      <c r="T464" s="330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50"/>
      <c r="N465" s="328" t="s">
        <v>66</v>
      </c>
      <c r="O465" s="329"/>
      <c r="P465" s="329"/>
      <c r="Q465" s="329"/>
      <c r="R465" s="329"/>
      <c r="S465" s="329"/>
      <c r="T465" s="330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0" t="s">
        <v>649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0"/>
      <c r="Z466" s="310"/>
    </row>
    <row r="467" spans="1:53" ht="14.25" hidden="1" customHeight="1" x14ac:dyDescent="0.25">
      <c r="A467" s="337" t="s">
        <v>68</v>
      </c>
      <c r="B467" s="338"/>
      <c r="C467" s="338"/>
      <c r="D467" s="338"/>
      <c r="E467" s="338"/>
      <c r="F467" s="338"/>
      <c r="G467" s="338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21">
        <v>4680115880870</v>
      </c>
      <c r="E468" s="322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4"/>
      <c r="P468" s="324"/>
      <c r="Q468" s="324"/>
      <c r="R468" s="322"/>
      <c r="S468" s="34"/>
      <c r="T468" s="34"/>
      <c r="U468" s="35" t="s">
        <v>65</v>
      </c>
      <c r="V468" s="315">
        <v>200</v>
      </c>
      <c r="W468" s="316">
        <f>IFERROR(IF(V468="",0,CEILING((V468/$H468),1)*$H468),"")</f>
        <v>202.79999999999998</v>
      </c>
      <c r="X468" s="36">
        <f>IFERROR(IF(W468=0,"",ROUNDUP(W468/H468,0)*0.02175),"")</f>
        <v>0.5655</v>
      </c>
      <c r="Y468" s="56"/>
      <c r="Z468" s="57"/>
      <c r="AD468" s="58"/>
      <c r="BA468" s="307" t="s">
        <v>1</v>
      </c>
    </row>
    <row r="469" spans="1:53" x14ac:dyDescent="0.2">
      <c r="A469" s="349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50"/>
      <c r="N469" s="328" t="s">
        <v>66</v>
      </c>
      <c r="O469" s="329"/>
      <c r="P469" s="329"/>
      <c r="Q469" s="329"/>
      <c r="R469" s="329"/>
      <c r="S469" s="329"/>
      <c r="T469" s="330"/>
      <c r="U469" s="37" t="s">
        <v>67</v>
      </c>
      <c r="V469" s="317">
        <f>IFERROR(V468/H468,"0")</f>
        <v>25.641025641025642</v>
      </c>
      <c r="W469" s="317">
        <f>IFERROR(W468/H468,"0")</f>
        <v>26</v>
      </c>
      <c r="X469" s="317">
        <f>IFERROR(IF(X468="",0,X468),"0")</f>
        <v>0.5655</v>
      </c>
      <c r="Y469" s="318"/>
      <c r="Z469" s="31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50"/>
      <c r="N470" s="328" t="s">
        <v>66</v>
      </c>
      <c r="O470" s="329"/>
      <c r="P470" s="329"/>
      <c r="Q470" s="329"/>
      <c r="R470" s="329"/>
      <c r="S470" s="329"/>
      <c r="T470" s="330"/>
      <c r="U470" s="37" t="s">
        <v>65</v>
      </c>
      <c r="V470" s="317">
        <f>IFERROR(SUM(V468:V468),"0")</f>
        <v>200</v>
      </c>
      <c r="W470" s="317">
        <f>IFERROR(SUM(W468:W468),"0")</f>
        <v>202.79999999999998</v>
      </c>
      <c r="X470" s="37"/>
      <c r="Y470" s="318"/>
      <c r="Z470" s="318"/>
    </row>
    <row r="471" spans="1:53" ht="15" customHeight="1" x14ac:dyDescent="0.2">
      <c r="A471" s="41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55"/>
      <c r="N471" s="363" t="s">
        <v>652</v>
      </c>
      <c r="O471" s="364"/>
      <c r="P471" s="364"/>
      <c r="Q471" s="364"/>
      <c r="R471" s="364"/>
      <c r="S471" s="364"/>
      <c r="T471" s="341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15422.7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15561.959999999997</v>
      </c>
      <c r="X471" s="37"/>
      <c r="Y471" s="318"/>
      <c r="Z471" s="31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55"/>
      <c r="N472" s="363" t="s">
        <v>653</v>
      </c>
      <c r="O472" s="364"/>
      <c r="P472" s="364"/>
      <c r="Q472" s="364"/>
      <c r="R472" s="364"/>
      <c r="S472" s="364"/>
      <c r="T472" s="341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16218.707329768436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16366.463999999993</v>
      </c>
      <c r="X472" s="37"/>
      <c r="Y472" s="318"/>
      <c r="Z472" s="31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55"/>
      <c r="N473" s="363" t="s">
        <v>654</v>
      </c>
      <c r="O473" s="364"/>
      <c r="P473" s="364"/>
      <c r="Q473" s="364"/>
      <c r="R473" s="364"/>
      <c r="S473" s="364"/>
      <c r="T473" s="341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27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27</v>
      </c>
      <c r="X473" s="37"/>
      <c r="Y473" s="318"/>
      <c r="Z473" s="31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5"/>
      <c r="N474" s="363" t="s">
        <v>656</v>
      </c>
      <c r="O474" s="364"/>
      <c r="P474" s="364"/>
      <c r="Q474" s="364"/>
      <c r="R474" s="364"/>
      <c r="S474" s="364"/>
      <c r="T474" s="341"/>
      <c r="U474" s="37" t="s">
        <v>65</v>
      </c>
      <c r="V474" s="317">
        <f>GrossWeightTotal+PalletQtyTotal*25</f>
        <v>16893.707329768436</v>
      </c>
      <c r="W474" s="317">
        <f>GrossWeightTotalR+PalletQtyTotalR*25</f>
        <v>17041.463999999993</v>
      </c>
      <c r="X474" s="37"/>
      <c r="Y474" s="318"/>
      <c r="Z474" s="31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5"/>
      <c r="N475" s="363" t="s">
        <v>657</v>
      </c>
      <c r="O475" s="364"/>
      <c r="P475" s="364"/>
      <c r="Q475" s="364"/>
      <c r="R475" s="364"/>
      <c r="S475" s="364"/>
      <c r="T475" s="341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2596.6987956756561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2622</v>
      </c>
      <c r="X475" s="37"/>
      <c r="Y475" s="318"/>
      <c r="Z475" s="318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5"/>
      <c r="N476" s="363" t="s">
        <v>658</v>
      </c>
      <c r="O476" s="364"/>
      <c r="P476" s="364"/>
      <c r="Q476" s="364"/>
      <c r="R476" s="364"/>
      <c r="S476" s="364"/>
      <c r="T476" s="341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29.543380000000003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19" t="s">
        <v>95</v>
      </c>
      <c r="D478" s="351"/>
      <c r="E478" s="351"/>
      <c r="F478" s="320"/>
      <c r="G478" s="319" t="s">
        <v>246</v>
      </c>
      <c r="H478" s="351"/>
      <c r="I478" s="351"/>
      <c r="J478" s="351"/>
      <c r="K478" s="351"/>
      <c r="L478" s="351"/>
      <c r="M478" s="351"/>
      <c r="N478" s="320"/>
      <c r="O478" s="319" t="s">
        <v>448</v>
      </c>
      <c r="P478" s="320"/>
      <c r="Q478" s="319" t="s">
        <v>498</v>
      </c>
      <c r="R478" s="320"/>
      <c r="S478" s="308" t="s">
        <v>581</v>
      </c>
      <c r="T478" s="319" t="s">
        <v>623</v>
      </c>
      <c r="U478" s="320"/>
      <c r="Z478" s="52"/>
      <c r="AC478" s="309"/>
    </row>
    <row r="479" spans="1:53" ht="14.25" customHeight="1" thickTop="1" x14ac:dyDescent="0.2">
      <c r="A479" s="372" t="s">
        <v>661</v>
      </c>
      <c r="B479" s="319" t="s">
        <v>59</v>
      </c>
      <c r="C479" s="319" t="s">
        <v>96</v>
      </c>
      <c r="D479" s="319" t="s">
        <v>104</v>
      </c>
      <c r="E479" s="319" t="s">
        <v>95</v>
      </c>
      <c r="F479" s="319" t="s">
        <v>238</v>
      </c>
      <c r="G479" s="319" t="s">
        <v>247</v>
      </c>
      <c r="H479" s="319" t="s">
        <v>254</v>
      </c>
      <c r="I479" s="319" t="s">
        <v>274</v>
      </c>
      <c r="J479" s="319" t="s">
        <v>340</v>
      </c>
      <c r="K479" s="309"/>
      <c r="L479" s="319" t="s">
        <v>343</v>
      </c>
      <c r="M479" s="319" t="s">
        <v>421</v>
      </c>
      <c r="N479" s="319" t="s">
        <v>439</v>
      </c>
      <c r="O479" s="319" t="s">
        <v>449</v>
      </c>
      <c r="P479" s="319" t="s">
        <v>475</v>
      </c>
      <c r="Q479" s="319" t="s">
        <v>499</v>
      </c>
      <c r="R479" s="319" t="s">
        <v>561</v>
      </c>
      <c r="S479" s="319" t="s">
        <v>581</v>
      </c>
      <c r="T479" s="319" t="s">
        <v>624</v>
      </c>
      <c r="U479" s="319" t="s">
        <v>649</v>
      </c>
      <c r="Z479" s="52"/>
      <c r="AC479" s="309"/>
    </row>
    <row r="480" spans="1:53" ht="13.5" customHeight="1" thickBot="1" x14ac:dyDescent="0.25">
      <c r="A480" s="373"/>
      <c r="B480" s="339"/>
      <c r="C480" s="339"/>
      <c r="D480" s="339"/>
      <c r="E480" s="339"/>
      <c r="F480" s="339"/>
      <c r="G480" s="339"/>
      <c r="H480" s="339"/>
      <c r="I480" s="339"/>
      <c r="J480" s="339"/>
      <c r="K480" s="30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199.8</v>
      </c>
      <c r="D481" s="46">
        <f>IFERROR(W56*1,"0")+IFERROR(W57*1,"0")+IFERROR(W58*1,"0")+IFERROR(W59*1,"0")</f>
        <v>655.20000000000005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2225.8199999999997</v>
      </c>
      <c r="F481" s="46">
        <f>IFERROR(W131*1,"0")+IFERROR(W132*1,"0")+IFERROR(W133*1,"0")</f>
        <v>327.60000000000002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386.4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1344.6</v>
      </c>
      <c r="J481" s="46">
        <f>IFERROR(W204*1,"0")</f>
        <v>350.7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210.77999999999997</v>
      </c>
      <c r="M481" s="46">
        <f>IFERROR(W267*1,"0")+IFERROR(W268*1,"0")+IFERROR(W269*1,"0")+IFERROR(W270*1,"0")+IFERROR(W271*1,"0")+IFERROR(W272*1,"0")+IFERROR(W273*1,"0")+IFERROR(W277*1,"0")+IFERROR(W278*1,"0")</f>
        <v>54</v>
      </c>
      <c r="N481" s="46">
        <f>IFERROR(W283*1,"0")+IFERROR(W287*1,"0")+IFERROR(W291*1,"0")+IFERROR(W295*1,"0")</f>
        <v>46.56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7560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60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855.12000000000012</v>
      </c>
      <c r="R481" s="46">
        <f>IFERROR(W397*1,"0")+IFERROR(W398*1,"0")+IFERROR(W402*1,"0")+IFERROR(W403*1,"0")+IFERROR(W404*1,"0")+IFERROR(W405*1,"0")+IFERROR(W406*1,"0")+IFERROR(W407*1,"0")+IFERROR(W408*1,"0")</f>
        <v>153.30000000000001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929.27999999999986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202.79999999999998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400,00"/>
        <filter val="1 500,00"/>
        <filter val="1 540,00"/>
        <filter val="1 760,00"/>
        <filter val="10,48"/>
        <filter val="100,00"/>
        <filter val="101,79"/>
        <filter val="105,00"/>
        <filter val="107,95"/>
        <filter val="110,00"/>
        <filter val="112,50"/>
        <filter val="118,52"/>
        <filter val="130,00"/>
        <filter val="140,00"/>
        <filter val="15 422,70"/>
        <filter val="15,20"/>
        <filter val="150,00"/>
        <filter val="150,57"/>
        <filter val="152,50"/>
        <filter val="157,41"/>
        <filter val="16 218,71"/>
        <filter val="16 893,71"/>
        <filter val="16,67"/>
        <filter val="160,00"/>
        <filter val="165,00"/>
        <filter val="166,67"/>
        <filter val="175,00"/>
        <filter val="180,00"/>
        <filter val="183,33"/>
        <filter val="190,00"/>
        <filter val="2 596,70"/>
        <filter val="20,00"/>
        <filter val="200,00"/>
        <filter val="225,00"/>
        <filter val="25,00"/>
        <filter val="25,64"/>
        <filter val="250,00"/>
        <filter val="27"/>
        <filter val="28,41"/>
        <filter val="3 300,00"/>
        <filter val="30,00"/>
        <filter val="300,00"/>
        <filter val="305,28"/>
        <filter val="31,25"/>
        <filter val="316,67"/>
        <filter val="325,00"/>
        <filter val="33,00"/>
        <filter val="35,98"/>
        <filter val="350,00"/>
        <filter val="358,00"/>
        <filter val="360,00"/>
        <filter val="37,00"/>
        <filter val="385,00"/>
        <filter val="4,17"/>
        <filter val="4,63"/>
        <filter val="40,00"/>
        <filter val="400,00"/>
        <filter val="41,67"/>
        <filter val="42,59"/>
        <filter val="426,67"/>
        <filter val="450,00"/>
        <filter val="470,00"/>
        <filter val="48,81"/>
        <filter val="50,00"/>
        <filter val="52,50"/>
        <filter val="570,00"/>
        <filter val="59,65"/>
        <filter val="6 000,00"/>
        <filter val="6,67"/>
        <filter val="650,00"/>
        <filter val="7,00"/>
        <filter val="70,00"/>
        <filter val="735,00"/>
        <filter val="80,00"/>
        <filter val="85,00"/>
        <filter val="850,00"/>
        <filter val="87,50"/>
        <filter val="90,00"/>
        <filter val="95,24"/>
      </filters>
    </filterColumn>
  </autoFilter>
  <mergeCells count="857"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12:L12"/>
    <mergeCell ref="N291:R291"/>
    <mergeCell ref="A456:X456"/>
    <mergeCell ref="N142:T142"/>
    <mergeCell ref="D101:E101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