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F4F4A45-43D6-441F-84B2-1E35B654DB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3" i="1"/>
  <c r="V462" i="1"/>
  <c r="W461" i="1"/>
  <c r="X461" i="1" s="1"/>
  <c r="W460" i="1"/>
  <c r="X460" i="1" s="1"/>
  <c r="W459" i="1"/>
  <c r="N459" i="1"/>
  <c r="V457" i="1"/>
  <c r="V456" i="1"/>
  <c r="W455" i="1"/>
  <c r="X455" i="1" s="1"/>
  <c r="W454" i="1"/>
  <c r="V452" i="1"/>
  <c r="W451" i="1"/>
  <c r="V451" i="1"/>
  <c r="X450" i="1"/>
  <c r="W450" i="1"/>
  <c r="X449" i="1"/>
  <c r="X451" i="1" s="1"/>
  <c r="W449" i="1"/>
  <c r="W452" i="1" s="1"/>
  <c r="V447" i="1"/>
  <c r="V446" i="1"/>
  <c r="W445" i="1"/>
  <c r="X445" i="1" s="1"/>
  <c r="W444" i="1"/>
  <c r="V440" i="1"/>
  <c r="V439" i="1"/>
  <c r="W438" i="1"/>
  <c r="X438" i="1" s="1"/>
  <c r="N438" i="1"/>
  <c r="W437" i="1"/>
  <c r="X437" i="1" s="1"/>
  <c r="N437" i="1"/>
  <c r="X436" i="1"/>
  <c r="W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X424" i="1" s="1"/>
  <c r="N422" i="1"/>
  <c r="V420" i="1"/>
  <c r="V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W410" i="1"/>
  <c r="W420" i="1" s="1"/>
  <c r="N410" i="1"/>
  <c r="V406" i="1"/>
  <c r="V405" i="1"/>
  <c r="W404" i="1"/>
  <c r="W406" i="1" s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W396" i="1"/>
  <c r="X396" i="1" s="1"/>
  <c r="N396" i="1"/>
  <c r="W395" i="1"/>
  <c r="X395" i="1" s="1"/>
  <c r="N395" i="1"/>
  <c r="W394" i="1"/>
  <c r="N394" i="1"/>
  <c r="V392" i="1"/>
  <c r="V391" i="1"/>
  <c r="W390" i="1"/>
  <c r="X390" i="1" s="1"/>
  <c r="N390" i="1"/>
  <c r="W389" i="1"/>
  <c r="N389" i="1"/>
  <c r="V386" i="1"/>
  <c r="V385" i="1"/>
  <c r="W384" i="1"/>
  <c r="X384" i="1" s="1"/>
  <c r="W383" i="1"/>
  <c r="X383" i="1" s="1"/>
  <c r="W382" i="1"/>
  <c r="X382" i="1" s="1"/>
  <c r="W381" i="1"/>
  <c r="V379" i="1"/>
  <c r="V378" i="1"/>
  <c r="W377" i="1"/>
  <c r="W379" i="1" s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N354" i="1"/>
  <c r="V352" i="1"/>
  <c r="V351" i="1"/>
  <c r="W350" i="1"/>
  <c r="X350" i="1" s="1"/>
  <c r="N350" i="1"/>
  <c r="W349" i="1"/>
  <c r="N349" i="1"/>
  <c r="V345" i="1"/>
  <c r="V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V334" i="1"/>
  <c r="V333" i="1"/>
  <c r="W332" i="1"/>
  <c r="X332" i="1" s="1"/>
  <c r="N332" i="1"/>
  <c r="W331" i="1"/>
  <c r="N331" i="1"/>
  <c r="V329" i="1"/>
  <c r="V328" i="1"/>
  <c r="W327" i="1"/>
  <c r="X327" i="1" s="1"/>
  <c r="N327" i="1"/>
  <c r="X326" i="1"/>
  <c r="W326" i="1"/>
  <c r="N326" i="1"/>
  <c r="W325" i="1"/>
  <c r="X325" i="1" s="1"/>
  <c r="N325" i="1"/>
  <c r="W324" i="1"/>
  <c r="N324" i="1"/>
  <c r="V321" i="1"/>
  <c r="V320" i="1"/>
  <c r="W319" i="1"/>
  <c r="W321" i="1" s="1"/>
  <c r="N319" i="1"/>
  <c r="V317" i="1"/>
  <c r="V316" i="1"/>
  <c r="W315" i="1"/>
  <c r="W317" i="1" s="1"/>
  <c r="N315" i="1"/>
  <c r="V313" i="1"/>
  <c r="V312" i="1"/>
  <c r="W311" i="1"/>
  <c r="X311" i="1" s="1"/>
  <c r="N311" i="1"/>
  <c r="W310" i="1"/>
  <c r="X310" i="1" s="1"/>
  <c r="W309" i="1"/>
  <c r="N309" i="1"/>
  <c r="V307" i="1"/>
  <c r="V306" i="1"/>
  <c r="W305" i="1"/>
  <c r="X305" i="1" s="1"/>
  <c r="N305" i="1"/>
  <c r="W304" i="1"/>
  <c r="X304" i="1" s="1"/>
  <c r="N304" i="1"/>
  <c r="W303" i="1"/>
  <c r="X303" i="1" s="1"/>
  <c r="W302" i="1"/>
  <c r="X302" i="1" s="1"/>
  <c r="N302" i="1"/>
  <c r="W301" i="1"/>
  <c r="X301" i="1" s="1"/>
  <c r="N301" i="1"/>
  <c r="W300" i="1"/>
  <c r="X300" i="1" s="1"/>
  <c r="N300" i="1"/>
  <c r="W299" i="1"/>
  <c r="X299" i="1" s="1"/>
  <c r="N299" i="1"/>
  <c r="W298" i="1"/>
  <c r="N298" i="1"/>
  <c r="V294" i="1"/>
  <c r="V293" i="1"/>
  <c r="W292" i="1"/>
  <c r="N292" i="1"/>
  <c r="V290" i="1"/>
  <c r="V289" i="1"/>
  <c r="W288" i="1"/>
  <c r="N288" i="1"/>
  <c r="V286" i="1"/>
  <c r="V285" i="1"/>
  <c r="W284" i="1"/>
  <c r="N284" i="1"/>
  <c r="V282" i="1"/>
  <c r="V281" i="1"/>
  <c r="W280" i="1"/>
  <c r="N280" i="1"/>
  <c r="V277" i="1"/>
  <c r="V276" i="1"/>
  <c r="W275" i="1"/>
  <c r="X275" i="1" s="1"/>
  <c r="N275" i="1"/>
  <c r="W274" i="1"/>
  <c r="X274" i="1" s="1"/>
  <c r="X276" i="1" s="1"/>
  <c r="N274" i="1"/>
  <c r="V272" i="1"/>
  <c r="V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X265" i="1" s="1"/>
  <c r="N265" i="1"/>
  <c r="W264" i="1"/>
  <c r="N264" i="1"/>
  <c r="V261" i="1"/>
  <c r="V260" i="1"/>
  <c r="W259" i="1"/>
  <c r="X259" i="1" s="1"/>
  <c r="N259" i="1"/>
  <c r="W258" i="1"/>
  <c r="X258" i="1" s="1"/>
  <c r="N258" i="1"/>
  <c r="W257" i="1"/>
  <c r="N257" i="1"/>
  <c r="V255" i="1"/>
  <c r="V254" i="1"/>
  <c r="W253" i="1"/>
  <c r="X253" i="1" s="1"/>
  <c r="N253" i="1"/>
  <c r="W252" i="1"/>
  <c r="X252" i="1" s="1"/>
  <c r="W251" i="1"/>
  <c r="X251" i="1" s="1"/>
  <c r="V249" i="1"/>
  <c r="V248" i="1"/>
  <c r="W247" i="1"/>
  <c r="X247" i="1" s="1"/>
  <c r="N247" i="1"/>
  <c r="W246" i="1"/>
  <c r="X246" i="1" s="1"/>
  <c r="N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W236" i="1"/>
  <c r="X236" i="1" s="1"/>
  <c r="W235" i="1"/>
  <c r="X235" i="1" s="1"/>
  <c r="N235" i="1"/>
  <c r="W234" i="1"/>
  <c r="X234" i="1" s="1"/>
  <c r="N234" i="1"/>
  <c r="W233" i="1"/>
  <c r="N233" i="1"/>
  <c r="V231" i="1"/>
  <c r="V230" i="1"/>
  <c r="W229" i="1"/>
  <c r="X229" i="1" s="1"/>
  <c r="N229" i="1"/>
  <c r="X228" i="1"/>
  <c r="W228" i="1"/>
  <c r="N228" i="1"/>
  <c r="W227" i="1"/>
  <c r="N227" i="1"/>
  <c r="V225" i="1"/>
  <c r="V224" i="1"/>
  <c r="W223" i="1"/>
  <c r="N223" i="1"/>
  <c r="V221" i="1"/>
  <c r="V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N205" i="1"/>
  <c r="V202" i="1"/>
  <c r="V201" i="1"/>
  <c r="W200" i="1"/>
  <c r="W201" i="1" s="1"/>
  <c r="N200" i="1"/>
  <c r="V197" i="1"/>
  <c r="V196" i="1"/>
  <c r="W195" i="1"/>
  <c r="X195" i="1" s="1"/>
  <c r="N195" i="1"/>
  <c r="W194" i="1"/>
  <c r="X194" i="1" s="1"/>
  <c r="N194" i="1"/>
  <c r="W193" i="1"/>
  <c r="X193" i="1" s="1"/>
  <c r="W192" i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W165" i="1"/>
  <c r="W169" i="1" s="1"/>
  <c r="N165" i="1"/>
  <c r="V163" i="1"/>
  <c r="V162" i="1"/>
  <c r="W161" i="1"/>
  <c r="X161" i="1" s="1"/>
  <c r="N161" i="1"/>
  <c r="W160" i="1"/>
  <c r="W163" i="1" s="1"/>
  <c r="V158" i="1"/>
  <c r="V157" i="1"/>
  <c r="W156" i="1"/>
  <c r="X156" i="1" s="1"/>
  <c r="N156" i="1"/>
  <c r="W155" i="1"/>
  <c r="N155" i="1"/>
  <c r="V152" i="1"/>
  <c r="V151" i="1"/>
  <c r="W150" i="1"/>
  <c r="X150" i="1" s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V139" i="1"/>
  <c r="V138" i="1"/>
  <c r="W137" i="1"/>
  <c r="X137" i="1" s="1"/>
  <c r="N137" i="1"/>
  <c r="W136" i="1"/>
  <c r="X136" i="1" s="1"/>
  <c r="N136" i="1"/>
  <c r="W135" i="1"/>
  <c r="X135" i="1" s="1"/>
  <c r="N135" i="1"/>
  <c r="V131" i="1"/>
  <c r="V130" i="1"/>
  <c r="W129" i="1"/>
  <c r="X129" i="1" s="1"/>
  <c r="N129" i="1"/>
  <c r="W128" i="1"/>
  <c r="X128" i="1" s="1"/>
  <c r="N128" i="1"/>
  <c r="W127" i="1"/>
  <c r="W131" i="1" s="1"/>
  <c r="V124" i="1"/>
  <c r="V123" i="1"/>
  <c r="W122" i="1"/>
  <c r="X122" i="1" s="1"/>
  <c r="W121" i="1"/>
  <c r="X121" i="1" s="1"/>
  <c r="N121" i="1"/>
  <c r="W120" i="1"/>
  <c r="X120" i="1" s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3" i="1" s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X84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W65" i="1"/>
  <c r="X65" i="1" s="1"/>
  <c r="W64" i="1"/>
  <c r="X64" i="1" s="1"/>
  <c r="V61" i="1"/>
  <c r="V60" i="1"/>
  <c r="W59" i="1"/>
  <c r="X59" i="1" s="1"/>
  <c r="W58" i="1"/>
  <c r="X58" i="1" s="1"/>
  <c r="N58" i="1"/>
  <c r="W57" i="1"/>
  <c r="X57" i="1" s="1"/>
  <c r="W56" i="1"/>
  <c r="X56" i="1" s="1"/>
  <c r="N56" i="1"/>
  <c r="V53" i="1"/>
  <c r="V52" i="1"/>
  <c r="W51" i="1"/>
  <c r="X51" i="1" s="1"/>
  <c r="N51" i="1"/>
  <c r="W50" i="1"/>
  <c r="C474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N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J9" i="1" l="1"/>
  <c r="W197" i="1"/>
  <c r="X254" i="1"/>
  <c r="X377" i="1"/>
  <c r="X378" i="1" s="1"/>
  <c r="W378" i="1"/>
  <c r="W401" i="1"/>
  <c r="V467" i="1"/>
  <c r="V464" i="1"/>
  <c r="W33" i="1"/>
  <c r="W367" i="1"/>
  <c r="X81" i="1"/>
  <c r="X138" i="1"/>
  <c r="W189" i="1"/>
  <c r="P474" i="1"/>
  <c r="X340" i="1"/>
  <c r="X151" i="1"/>
  <c r="W202" i="1"/>
  <c r="X22" i="1"/>
  <c r="X23" i="1" s="1"/>
  <c r="X26" i="1"/>
  <c r="X33" i="1" s="1"/>
  <c r="W91" i="1"/>
  <c r="W114" i="1"/>
  <c r="W123" i="1"/>
  <c r="X127" i="1"/>
  <c r="X130" i="1" s="1"/>
  <c r="I474" i="1"/>
  <c r="X165" i="1"/>
  <c r="X192" i="1"/>
  <c r="X196" i="1" s="1"/>
  <c r="X200" i="1"/>
  <c r="X201" i="1" s="1"/>
  <c r="W276" i="1"/>
  <c r="X315" i="1"/>
  <c r="X316" i="1" s="1"/>
  <c r="W316" i="1"/>
  <c r="X319" i="1"/>
  <c r="X320" i="1" s="1"/>
  <c r="W320" i="1"/>
  <c r="X324" i="1"/>
  <c r="X328" i="1" s="1"/>
  <c r="W340" i="1"/>
  <c r="X354" i="1"/>
  <c r="X394" i="1"/>
  <c r="X404" i="1"/>
  <c r="X405" i="1" s="1"/>
  <c r="W405" i="1"/>
  <c r="X410" i="1"/>
  <c r="W424" i="1"/>
  <c r="W440" i="1"/>
  <c r="W439" i="1"/>
  <c r="X60" i="1"/>
  <c r="X91" i="1"/>
  <c r="X169" i="1"/>
  <c r="W42" i="1"/>
  <c r="W46" i="1"/>
  <c r="W52" i="1"/>
  <c r="W115" i="1"/>
  <c r="W130" i="1"/>
  <c r="W138" i="1"/>
  <c r="W152" i="1"/>
  <c r="W242" i="1"/>
  <c r="X233" i="1"/>
  <c r="X242" i="1" s="1"/>
  <c r="W249" i="1"/>
  <c r="W260" i="1"/>
  <c r="X257" i="1"/>
  <c r="X260" i="1" s="1"/>
  <c r="W329" i="1"/>
  <c r="W334" i="1"/>
  <c r="X331" i="1"/>
  <c r="X333" i="1" s="1"/>
  <c r="W333" i="1"/>
  <c r="F474" i="1"/>
  <c r="O474" i="1"/>
  <c r="W34" i="1"/>
  <c r="W38" i="1"/>
  <c r="W61" i="1"/>
  <c r="W82" i="1"/>
  <c r="W92" i="1"/>
  <c r="W102" i="1"/>
  <c r="W124" i="1"/>
  <c r="W157" i="1"/>
  <c r="W162" i="1"/>
  <c r="W170" i="1"/>
  <c r="W190" i="1"/>
  <c r="W196" i="1"/>
  <c r="L474" i="1"/>
  <c r="W220" i="1"/>
  <c r="X205" i="1"/>
  <c r="X220" i="1" s="1"/>
  <c r="W231" i="1"/>
  <c r="W255" i="1"/>
  <c r="H9" i="1"/>
  <c r="W466" i="1"/>
  <c r="W465" i="1"/>
  <c r="V468" i="1"/>
  <c r="W24" i="1"/>
  <c r="X36" i="1"/>
  <c r="X37" i="1" s="1"/>
  <c r="X40" i="1"/>
  <c r="X41" i="1" s="1"/>
  <c r="X44" i="1"/>
  <c r="X45" i="1" s="1"/>
  <c r="X50" i="1"/>
  <c r="X52" i="1" s="1"/>
  <c r="W53" i="1"/>
  <c r="D474" i="1"/>
  <c r="W60" i="1"/>
  <c r="E474" i="1"/>
  <c r="W81" i="1"/>
  <c r="X94" i="1"/>
  <c r="X102" i="1" s="1"/>
  <c r="X105" i="1"/>
  <c r="X114" i="1" s="1"/>
  <c r="X117" i="1"/>
  <c r="X123" i="1" s="1"/>
  <c r="G474" i="1"/>
  <c r="W139" i="1"/>
  <c r="H474" i="1"/>
  <c r="W151" i="1"/>
  <c r="X155" i="1"/>
  <c r="X157" i="1" s="1"/>
  <c r="W158" i="1"/>
  <c r="X160" i="1"/>
  <c r="X162" i="1" s="1"/>
  <c r="X172" i="1"/>
  <c r="X189" i="1" s="1"/>
  <c r="W221" i="1"/>
  <c r="W224" i="1"/>
  <c r="X223" i="1"/>
  <c r="X224" i="1" s="1"/>
  <c r="W225" i="1"/>
  <c r="W230" i="1"/>
  <c r="X227" i="1"/>
  <c r="X230" i="1" s="1"/>
  <c r="W243" i="1"/>
  <c r="W248" i="1"/>
  <c r="X245" i="1"/>
  <c r="X248" i="1" s="1"/>
  <c r="W254" i="1"/>
  <c r="W261" i="1"/>
  <c r="M474" i="1"/>
  <c r="W272" i="1"/>
  <c r="X264" i="1"/>
  <c r="X271" i="1" s="1"/>
  <c r="W271" i="1"/>
  <c r="W277" i="1"/>
  <c r="N474" i="1"/>
  <c r="W281" i="1"/>
  <c r="X280" i="1"/>
  <c r="X281" i="1" s="1"/>
  <c r="W282" i="1"/>
  <c r="W285" i="1"/>
  <c r="X284" i="1"/>
  <c r="X285" i="1" s="1"/>
  <c r="W286" i="1"/>
  <c r="W289" i="1"/>
  <c r="X288" i="1"/>
  <c r="X289" i="1" s="1"/>
  <c r="W290" i="1"/>
  <c r="W293" i="1"/>
  <c r="X292" i="1"/>
  <c r="X293" i="1" s="1"/>
  <c r="W294" i="1"/>
  <c r="W306" i="1"/>
  <c r="X298" i="1"/>
  <c r="X306" i="1" s="1"/>
  <c r="W307" i="1"/>
  <c r="W313" i="1"/>
  <c r="X309" i="1"/>
  <c r="X312" i="1" s="1"/>
  <c r="W312" i="1"/>
  <c r="W341" i="1"/>
  <c r="W344" i="1"/>
  <c r="X343" i="1"/>
  <c r="X344" i="1" s="1"/>
  <c r="W345" i="1"/>
  <c r="W352" i="1"/>
  <c r="X349" i="1"/>
  <c r="X351" i="1" s="1"/>
  <c r="Q474" i="1"/>
  <c r="W351" i="1"/>
  <c r="X367" i="1"/>
  <c r="W386" i="1"/>
  <c r="R474" i="1"/>
  <c r="W392" i="1"/>
  <c r="X389" i="1"/>
  <c r="X391" i="1" s="1"/>
  <c r="W391" i="1"/>
  <c r="X401" i="1"/>
  <c r="T474" i="1"/>
  <c r="W446" i="1"/>
  <c r="X444" i="1"/>
  <c r="X446" i="1" s="1"/>
  <c r="W447" i="1"/>
  <c r="W457" i="1"/>
  <c r="W462" i="1"/>
  <c r="X459" i="1"/>
  <c r="X462" i="1" s="1"/>
  <c r="W463" i="1"/>
  <c r="B474" i="1"/>
  <c r="J474" i="1"/>
  <c r="S474" i="1"/>
  <c r="W368" i="1"/>
  <c r="W375" i="1"/>
  <c r="X370" i="1"/>
  <c r="X374" i="1" s="1"/>
  <c r="W374" i="1"/>
  <c r="W385" i="1"/>
  <c r="X381" i="1"/>
  <c r="X385" i="1" s="1"/>
  <c r="W402" i="1"/>
  <c r="X419" i="1"/>
  <c r="W419" i="1"/>
  <c r="W425" i="1"/>
  <c r="W433" i="1"/>
  <c r="X427" i="1"/>
  <c r="X433" i="1" s="1"/>
  <c r="W434" i="1"/>
  <c r="X439" i="1"/>
  <c r="W456" i="1"/>
  <c r="X454" i="1"/>
  <c r="X456" i="1" s="1"/>
  <c r="W328" i="1"/>
  <c r="W468" i="1" l="1"/>
  <c r="X469" i="1"/>
  <c r="W464" i="1"/>
  <c r="W467" i="1"/>
</calcChain>
</file>

<file path=xl/sharedStrings.xml><?xml version="1.0" encoding="utf-8"?>
<sst xmlns="http://schemas.openxmlformats.org/spreadsheetml/2006/main" count="1984" uniqueCount="685">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</sst>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1" fillId="0" borderId="15" xfId="0" applyFont="1" applyBorder="1" applyAlignment="1">
      <alignment horizontal="left" vertical="center" wrapText="1"/>
    </xf>
    <xf numFmtId="0" fontId="0" fillId="0" borderId="19" xfId="0" applyBorder="1"/>
    <xf numFmtId="0" fontId="46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7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5" t="s">
        <v>0</v>
      </c>
      <c r="E1" s="416"/>
      <c r="F1" s="416"/>
      <c r="G1" s="12" t="s">
        <v>1</v>
      </c>
      <c r="H1" s="415" t="s">
        <v>2</v>
      </c>
      <c r="I1" s="416"/>
      <c r="J1" s="416"/>
      <c r="K1" s="416"/>
      <c r="L1" s="416"/>
      <c r="M1" s="416"/>
      <c r="N1" s="416"/>
      <c r="O1" s="416"/>
      <c r="P1" s="642" t="s">
        <v>3</v>
      </c>
      <c r="Q1" s="416"/>
      <c r="R1" s="41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5"/>
      <c r="P2" s="325"/>
      <c r="Q2" s="325"/>
      <c r="R2" s="325"/>
      <c r="S2" s="325"/>
      <c r="T2" s="325"/>
      <c r="U2" s="325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5"/>
      <c r="O3" s="325"/>
      <c r="P3" s="325"/>
      <c r="Q3" s="325"/>
      <c r="R3" s="325"/>
      <c r="S3" s="325"/>
      <c r="T3" s="325"/>
      <c r="U3" s="325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01" t="s">
        <v>8</v>
      </c>
      <c r="B5" s="342"/>
      <c r="C5" s="343"/>
      <c r="D5" s="394"/>
      <c r="E5" s="395"/>
      <c r="F5" s="648" t="s">
        <v>9</v>
      </c>
      <c r="G5" s="343"/>
      <c r="H5" s="394"/>
      <c r="I5" s="403"/>
      <c r="J5" s="403"/>
      <c r="K5" s="403"/>
      <c r="L5" s="395"/>
      <c r="N5" s="24" t="s">
        <v>10</v>
      </c>
      <c r="O5" s="564">
        <v>45283</v>
      </c>
      <c r="P5" s="398"/>
      <c r="R5" s="645" t="s">
        <v>11</v>
      </c>
      <c r="S5" s="335"/>
      <c r="T5" s="506" t="s">
        <v>12</v>
      </c>
      <c r="U5" s="398"/>
      <c r="Z5" s="51"/>
      <c r="AA5" s="51"/>
      <c r="AB5" s="51"/>
    </row>
    <row r="6" spans="1:29" s="310" customFormat="1" ht="24" customHeight="1" x14ac:dyDescent="0.2">
      <c r="A6" s="401" t="s">
        <v>13</v>
      </c>
      <c r="B6" s="342"/>
      <c r="C6" s="343"/>
      <c r="D6" s="649" t="s">
        <v>14</v>
      </c>
      <c r="E6" s="650"/>
      <c r="F6" s="650"/>
      <c r="G6" s="650"/>
      <c r="H6" s="650"/>
      <c r="I6" s="650"/>
      <c r="J6" s="650"/>
      <c r="K6" s="650"/>
      <c r="L6" s="398"/>
      <c r="N6" s="24" t="s">
        <v>15</v>
      </c>
      <c r="O6" s="432" t="str">
        <f>IF(O5=0," ",CHOOSE(WEEKDAY(O5,2),"Понедельник","Вторник","Среда","Четверг","Пятница","Суббота","Воскресенье"))</f>
        <v>Суббота</v>
      </c>
      <c r="P6" s="317"/>
      <c r="R6" s="334" t="s">
        <v>16</v>
      </c>
      <c r="S6" s="335"/>
      <c r="T6" s="470" t="s">
        <v>17</v>
      </c>
      <c r="U6" s="414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16" t="str">
        <f>IFERROR(VLOOKUP(DeliveryAddress,Table,3,0),1)</f>
        <v>1</v>
      </c>
      <c r="E7" s="517"/>
      <c r="F7" s="517"/>
      <c r="G7" s="517"/>
      <c r="H7" s="517"/>
      <c r="I7" s="517"/>
      <c r="J7" s="517"/>
      <c r="K7" s="517"/>
      <c r="L7" s="518"/>
      <c r="N7" s="24"/>
      <c r="O7" s="42"/>
      <c r="P7" s="42"/>
      <c r="R7" s="325"/>
      <c r="S7" s="335"/>
      <c r="T7" s="471"/>
      <c r="U7" s="472"/>
      <c r="Z7" s="51"/>
      <c r="AA7" s="51"/>
      <c r="AB7" s="51"/>
    </row>
    <row r="8" spans="1:29" s="310" customFormat="1" ht="25.5" customHeight="1" x14ac:dyDescent="0.2">
      <c r="A8" s="646" t="s">
        <v>18</v>
      </c>
      <c r="B8" s="319"/>
      <c r="C8" s="320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397">
        <v>0.54166666666666663</v>
      </c>
      <c r="P8" s="398"/>
      <c r="R8" s="325"/>
      <c r="S8" s="335"/>
      <c r="T8" s="471"/>
      <c r="U8" s="472"/>
      <c r="Z8" s="51"/>
      <c r="AA8" s="51"/>
      <c r="AB8" s="51"/>
    </row>
    <row r="9" spans="1:29" s="310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65"/>
      <c r="E9" s="328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N9" s="26" t="s">
        <v>20</v>
      </c>
      <c r="O9" s="564"/>
      <c r="P9" s="398"/>
      <c r="R9" s="325"/>
      <c r="S9" s="335"/>
      <c r="T9" s="473"/>
      <c r="U9" s="474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65"/>
      <c r="E10" s="328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568" t="str">
        <f>IFERROR(VLOOKUP($D$10,Proxy,2,FALSE),"")</f>
        <v/>
      </c>
      <c r="I10" s="325"/>
      <c r="J10" s="325"/>
      <c r="K10" s="325"/>
      <c r="L10" s="325"/>
      <c r="N10" s="26" t="s">
        <v>21</v>
      </c>
      <c r="O10" s="397"/>
      <c r="P10" s="398"/>
      <c r="S10" s="24" t="s">
        <v>22</v>
      </c>
      <c r="T10" s="413" t="s">
        <v>23</v>
      </c>
      <c r="U10" s="414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89" t="s">
        <v>27</v>
      </c>
      <c r="U11" s="590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588" t="s">
        <v>28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3"/>
      <c r="N12" s="24" t="s">
        <v>29</v>
      </c>
      <c r="O12" s="582"/>
      <c r="P12" s="518"/>
      <c r="Q12" s="23"/>
      <c r="S12" s="24"/>
      <c r="T12" s="416"/>
      <c r="U12" s="325"/>
      <c r="Z12" s="51"/>
      <c r="AA12" s="51"/>
      <c r="AB12" s="51"/>
    </row>
    <row r="13" spans="1:29" s="310" customFormat="1" ht="23.25" customHeight="1" x14ac:dyDescent="0.2">
      <c r="A13" s="588" t="s">
        <v>30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3"/>
      <c r="M13" s="26"/>
      <c r="N13" s="26" t="s">
        <v>31</v>
      </c>
      <c r="O13" s="589"/>
      <c r="P13" s="590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588" t="s">
        <v>32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3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44" t="s">
        <v>33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3"/>
      <c r="N15" s="467" t="s">
        <v>34</v>
      </c>
      <c r="O15" s="416"/>
      <c r="P15" s="416"/>
      <c r="Q15" s="416"/>
      <c r="R15" s="41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8"/>
      <c r="O16" s="468"/>
      <c r="P16" s="468"/>
      <c r="Q16" s="468"/>
      <c r="R16" s="46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7" t="s">
        <v>37</v>
      </c>
      <c r="D17" s="346" t="s">
        <v>38</v>
      </c>
      <c r="E17" s="425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24"/>
      <c r="P17" s="424"/>
      <c r="Q17" s="424"/>
      <c r="R17" s="425"/>
      <c r="S17" s="635" t="s">
        <v>48</v>
      </c>
      <c r="T17" s="343"/>
      <c r="U17" s="346" t="s">
        <v>49</v>
      </c>
      <c r="V17" s="346" t="s">
        <v>50</v>
      </c>
      <c r="W17" s="359" t="s">
        <v>51</v>
      </c>
      <c r="X17" s="346" t="s">
        <v>52</v>
      </c>
      <c r="Y17" s="379" t="s">
        <v>53</v>
      </c>
      <c r="Z17" s="379" t="s">
        <v>54</v>
      </c>
      <c r="AA17" s="379" t="s">
        <v>55</v>
      </c>
      <c r="AB17" s="380"/>
      <c r="AC17" s="381"/>
      <c r="AD17" s="449"/>
      <c r="BA17" s="370" t="s">
        <v>56</v>
      </c>
    </row>
    <row r="18" spans="1:53" ht="14.25" customHeight="1" x14ac:dyDescent="0.2">
      <c r="A18" s="347"/>
      <c r="B18" s="347"/>
      <c r="C18" s="347"/>
      <c r="D18" s="426"/>
      <c r="E18" s="428"/>
      <c r="F18" s="347"/>
      <c r="G18" s="347"/>
      <c r="H18" s="347"/>
      <c r="I18" s="347"/>
      <c r="J18" s="347"/>
      <c r="K18" s="347"/>
      <c r="L18" s="347"/>
      <c r="M18" s="347"/>
      <c r="N18" s="426"/>
      <c r="O18" s="427"/>
      <c r="P18" s="427"/>
      <c r="Q18" s="427"/>
      <c r="R18" s="428"/>
      <c r="S18" s="309" t="s">
        <v>57</v>
      </c>
      <c r="T18" s="309" t="s">
        <v>58</v>
      </c>
      <c r="U18" s="347"/>
      <c r="V18" s="347"/>
      <c r="W18" s="360"/>
      <c r="X18" s="347"/>
      <c r="Y18" s="570"/>
      <c r="Z18" s="570"/>
      <c r="AA18" s="382"/>
      <c r="AB18" s="383"/>
      <c r="AC18" s="384"/>
      <c r="AD18" s="450"/>
      <c r="BA18" s="325"/>
    </row>
    <row r="19" spans="1:53" ht="27.75" hidden="1" customHeight="1" x14ac:dyDescent="0.2">
      <c r="A19" s="373" t="s">
        <v>59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48"/>
      <c r="Z19" s="48"/>
    </row>
    <row r="20" spans="1:53" ht="16.5" hidden="1" customHeight="1" x14ac:dyDescent="0.25">
      <c r="A20" s="324" t="s">
        <v>59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08"/>
      <c r="Z20" s="308"/>
    </row>
    <row r="21" spans="1:53" ht="14.25" hidden="1" customHeight="1" x14ac:dyDescent="0.25">
      <c r="A21" s="326" t="s">
        <v>60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07"/>
      <c r="Z21" s="30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16">
        <v>4607091389258</v>
      </c>
      <c r="E22" s="317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17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4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45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45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hidden="1" customHeight="1" x14ac:dyDescent="0.25">
      <c r="A25" s="326" t="s">
        <v>68</v>
      </c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07"/>
      <c r="Z25" s="30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16">
        <v>4607091383881</v>
      </c>
      <c r="E26" s="317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17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16">
        <v>4607091388237</v>
      </c>
      <c r="E27" s="317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17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16">
        <v>4607091388237</v>
      </c>
      <c r="E28" s="317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30" t="s">
        <v>74</v>
      </c>
      <c r="O28" s="322"/>
      <c r="P28" s="322"/>
      <c r="Q28" s="322"/>
      <c r="R28" s="317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16">
        <v>4607091383935</v>
      </c>
      <c r="E29" s="317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2"/>
      <c r="P29" s="322"/>
      <c r="Q29" s="322"/>
      <c r="R29" s="317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16">
        <v>4680115881853</v>
      </c>
      <c r="E30" s="317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2"/>
      <c r="P30" s="322"/>
      <c r="Q30" s="322"/>
      <c r="R30" s="317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16">
        <v>4607091383911</v>
      </c>
      <c r="E31" s="317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4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2"/>
      <c r="P31" s="322"/>
      <c r="Q31" s="322"/>
      <c r="R31" s="317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16">
        <v>4607091388244</v>
      </c>
      <c r="E32" s="317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2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2"/>
      <c r="P32" s="322"/>
      <c r="Q32" s="322"/>
      <c r="R32" s="317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4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45"/>
      <c r="N33" s="318" t="s">
        <v>66</v>
      </c>
      <c r="O33" s="319"/>
      <c r="P33" s="319"/>
      <c r="Q33" s="319"/>
      <c r="R33" s="319"/>
      <c r="S33" s="319"/>
      <c r="T33" s="320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hidden="1" x14ac:dyDescent="0.2">
      <c r="A34" s="325"/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45"/>
      <c r="N34" s="318" t="s">
        <v>66</v>
      </c>
      <c r="O34" s="319"/>
      <c r="P34" s="319"/>
      <c r="Q34" s="319"/>
      <c r="R34" s="319"/>
      <c r="S34" s="319"/>
      <c r="T34" s="320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hidden="1" customHeight="1" x14ac:dyDescent="0.25">
      <c r="A35" s="326" t="s">
        <v>84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07"/>
      <c r="Z35" s="307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16">
        <v>4607091388503</v>
      </c>
      <c r="E36" s="317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3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2"/>
      <c r="P36" s="322"/>
      <c r="Q36" s="322"/>
      <c r="R36" s="317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44"/>
      <c r="B37" s="325"/>
      <c r="C37" s="325"/>
      <c r="D37" s="325"/>
      <c r="E37" s="325"/>
      <c r="F37" s="325"/>
      <c r="G37" s="325"/>
      <c r="H37" s="325"/>
      <c r="I37" s="325"/>
      <c r="J37" s="325"/>
      <c r="K37" s="325"/>
      <c r="L37" s="325"/>
      <c r="M37" s="345"/>
      <c r="N37" s="318" t="s">
        <v>66</v>
      </c>
      <c r="O37" s="319"/>
      <c r="P37" s="319"/>
      <c r="Q37" s="319"/>
      <c r="R37" s="319"/>
      <c r="S37" s="319"/>
      <c r="T37" s="320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hidden="1" x14ac:dyDescent="0.2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45"/>
      <c r="N38" s="318" t="s">
        <v>66</v>
      </c>
      <c r="O38" s="319"/>
      <c r="P38" s="319"/>
      <c r="Q38" s="319"/>
      <c r="R38" s="319"/>
      <c r="S38" s="319"/>
      <c r="T38" s="320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hidden="1" customHeight="1" x14ac:dyDescent="0.25">
      <c r="A39" s="326" t="s">
        <v>89</v>
      </c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25"/>
      <c r="P39" s="325"/>
      <c r="Q39" s="325"/>
      <c r="R39" s="325"/>
      <c r="S39" s="325"/>
      <c r="T39" s="325"/>
      <c r="U39" s="325"/>
      <c r="V39" s="325"/>
      <c r="W39" s="325"/>
      <c r="X39" s="325"/>
      <c r="Y39" s="307"/>
      <c r="Z39" s="307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16">
        <v>4607091388282</v>
      </c>
      <c r="E40" s="317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2"/>
      <c r="P40" s="322"/>
      <c r="Q40" s="322"/>
      <c r="R40" s="317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44"/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45"/>
      <c r="N41" s="318" t="s">
        <v>66</v>
      </c>
      <c r="O41" s="319"/>
      <c r="P41" s="319"/>
      <c r="Q41" s="319"/>
      <c r="R41" s="319"/>
      <c r="S41" s="319"/>
      <c r="T41" s="320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hidden="1" x14ac:dyDescent="0.2">
      <c r="A42" s="325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45"/>
      <c r="N42" s="318" t="s">
        <v>66</v>
      </c>
      <c r="O42" s="319"/>
      <c r="P42" s="319"/>
      <c r="Q42" s="319"/>
      <c r="R42" s="319"/>
      <c r="S42" s="319"/>
      <c r="T42" s="320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hidden="1" customHeight="1" x14ac:dyDescent="0.25">
      <c r="A43" s="326" t="s">
        <v>93</v>
      </c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07"/>
      <c r="Z43" s="307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16">
        <v>4607091389111</v>
      </c>
      <c r="E44" s="317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52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2"/>
      <c r="P44" s="322"/>
      <c r="Q44" s="322"/>
      <c r="R44" s="317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44"/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45"/>
      <c r="N45" s="318" t="s">
        <v>66</v>
      </c>
      <c r="O45" s="319"/>
      <c r="P45" s="319"/>
      <c r="Q45" s="319"/>
      <c r="R45" s="319"/>
      <c r="S45" s="319"/>
      <c r="T45" s="320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hidden="1" x14ac:dyDescent="0.2">
      <c r="A46" s="325"/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45"/>
      <c r="N46" s="318" t="s">
        <v>66</v>
      </c>
      <c r="O46" s="319"/>
      <c r="P46" s="319"/>
      <c r="Q46" s="319"/>
      <c r="R46" s="319"/>
      <c r="S46" s="319"/>
      <c r="T46" s="320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hidden="1" customHeight="1" x14ac:dyDescent="0.2">
      <c r="A47" s="373" t="s">
        <v>96</v>
      </c>
      <c r="B47" s="374"/>
      <c r="C47" s="374"/>
      <c r="D47" s="374"/>
      <c r="E47" s="374"/>
      <c r="F47" s="374"/>
      <c r="G47" s="374"/>
      <c r="H47" s="374"/>
      <c r="I47" s="374"/>
      <c r="J47" s="374"/>
      <c r="K47" s="374"/>
      <c r="L47" s="374"/>
      <c r="M47" s="374"/>
      <c r="N47" s="374"/>
      <c r="O47" s="374"/>
      <c r="P47" s="374"/>
      <c r="Q47" s="374"/>
      <c r="R47" s="374"/>
      <c r="S47" s="374"/>
      <c r="T47" s="374"/>
      <c r="U47" s="374"/>
      <c r="V47" s="374"/>
      <c r="W47" s="374"/>
      <c r="X47" s="374"/>
      <c r="Y47" s="48"/>
      <c r="Z47" s="48"/>
    </row>
    <row r="48" spans="1:53" ht="16.5" hidden="1" customHeight="1" x14ac:dyDescent="0.25">
      <c r="A48" s="324" t="s">
        <v>97</v>
      </c>
      <c r="B48" s="325"/>
      <c r="C48" s="325"/>
      <c r="D48" s="325"/>
      <c r="E48" s="325"/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  <c r="Y48" s="308"/>
      <c r="Z48" s="308"/>
    </row>
    <row r="49" spans="1:53" ht="14.25" hidden="1" customHeight="1" x14ac:dyDescent="0.25">
      <c r="A49" s="326" t="s">
        <v>98</v>
      </c>
      <c r="B49" s="325"/>
      <c r="C49" s="325"/>
      <c r="D49" s="325"/>
      <c r="E49" s="325"/>
      <c r="F49" s="325"/>
      <c r="G49" s="325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5"/>
      <c r="W49" s="325"/>
      <c r="X49" s="325"/>
      <c r="Y49" s="307"/>
      <c r="Z49" s="307"/>
    </row>
    <row r="50" spans="1:53" ht="27" customHeight="1" x14ac:dyDescent="0.25">
      <c r="A50" s="54" t="s">
        <v>99</v>
      </c>
      <c r="B50" s="54" t="s">
        <v>100</v>
      </c>
      <c r="C50" s="31">
        <v>4301020234</v>
      </c>
      <c r="D50" s="316">
        <v>4680115881440</v>
      </c>
      <c r="E50" s="317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4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2"/>
      <c r="P50" s="322"/>
      <c r="Q50" s="322"/>
      <c r="R50" s="317"/>
      <c r="S50" s="34"/>
      <c r="T50" s="34"/>
      <c r="U50" s="35" t="s">
        <v>65</v>
      </c>
      <c r="V50" s="312">
        <v>170</v>
      </c>
      <c r="W50" s="313">
        <f>IFERROR(IF(V50="",0,CEILING((V50/$H50),1)*$H50),"")</f>
        <v>172.8</v>
      </c>
      <c r="X50" s="36">
        <f>IFERROR(IF(W50=0,"",ROUNDUP(W50/H50,0)*0.02175),"")</f>
        <v>0.34799999999999998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103</v>
      </c>
      <c r="B51" s="54" t="s">
        <v>104</v>
      </c>
      <c r="C51" s="31">
        <v>4301020232</v>
      </c>
      <c r="D51" s="316">
        <v>4680115881433</v>
      </c>
      <c r="E51" s="317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5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2"/>
      <c r="P51" s="322"/>
      <c r="Q51" s="322"/>
      <c r="R51" s="317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44"/>
      <c r="B52" s="325"/>
      <c r="C52" s="325"/>
      <c r="D52" s="325"/>
      <c r="E52" s="325"/>
      <c r="F52" s="325"/>
      <c r="G52" s="325"/>
      <c r="H52" s="325"/>
      <c r="I52" s="325"/>
      <c r="J52" s="325"/>
      <c r="K52" s="325"/>
      <c r="L52" s="325"/>
      <c r="M52" s="345"/>
      <c r="N52" s="318" t="s">
        <v>66</v>
      </c>
      <c r="O52" s="319"/>
      <c r="P52" s="319"/>
      <c r="Q52" s="319"/>
      <c r="R52" s="319"/>
      <c r="S52" s="319"/>
      <c r="T52" s="320"/>
      <c r="U52" s="37" t="s">
        <v>67</v>
      </c>
      <c r="V52" s="314">
        <f>IFERROR(V50/H50,"0")+IFERROR(V51/H51,"0")</f>
        <v>15.74074074074074</v>
      </c>
      <c r="W52" s="314">
        <f>IFERROR(W50/H50,"0")+IFERROR(W51/H51,"0")</f>
        <v>16</v>
      </c>
      <c r="X52" s="314">
        <f>IFERROR(IF(X50="",0,X50),"0")+IFERROR(IF(X51="",0,X51),"0")</f>
        <v>0.34799999999999998</v>
      </c>
      <c r="Y52" s="315"/>
      <c r="Z52" s="315"/>
    </row>
    <row r="53" spans="1:53" x14ac:dyDescent="0.2">
      <c r="A53" s="325"/>
      <c r="B53" s="325"/>
      <c r="C53" s="325"/>
      <c r="D53" s="325"/>
      <c r="E53" s="325"/>
      <c r="F53" s="325"/>
      <c r="G53" s="325"/>
      <c r="H53" s="325"/>
      <c r="I53" s="325"/>
      <c r="J53" s="325"/>
      <c r="K53" s="325"/>
      <c r="L53" s="325"/>
      <c r="M53" s="345"/>
      <c r="N53" s="318" t="s">
        <v>66</v>
      </c>
      <c r="O53" s="319"/>
      <c r="P53" s="319"/>
      <c r="Q53" s="319"/>
      <c r="R53" s="319"/>
      <c r="S53" s="319"/>
      <c r="T53" s="320"/>
      <c r="U53" s="37" t="s">
        <v>65</v>
      </c>
      <c r="V53" s="314">
        <f>IFERROR(SUM(V50:V51),"0")</f>
        <v>170</v>
      </c>
      <c r="W53" s="314">
        <f>IFERROR(SUM(W50:W51),"0")</f>
        <v>172.8</v>
      </c>
      <c r="X53" s="37"/>
      <c r="Y53" s="315"/>
      <c r="Z53" s="315"/>
    </row>
    <row r="54" spans="1:53" ht="16.5" hidden="1" customHeight="1" x14ac:dyDescent="0.25">
      <c r="A54" s="324" t="s">
        <v>105</v>
      </c>
      <c r="B54" s="325"/>
      <c r="C54" s="325"/>
      <c r="D54" s="325"/>
      <c r="E54" s="325"/>
      <c r="F54" s="325"/>
      <c r="G54" s="325"/>
      <c r="H54" s="325"/>
      <c r="I54" s="325"/>
      <c r="J54" s="325"/>
      <c r="K54" s="325"/>
      <c r="L54" s="325"/>
      <c r="M54" s="325"/>
      <c r="N54" s="325"/>
      <c r="O54" s="325"/>
      <c r="P54" s="325"/>
      <c r="Q54" s="325"/>
      <c r="R54" s="325"/>
      <c r="S54" s="325"/>
      <c r="T54" s="325"/>
      <c r="U54" s="325"/>
      <c r="V54" s="325"/>
      <c r="W54" s="325"/>
      <c r="X54" s="325"/>
      <c r="Y54" s="308"/>
      <c r="Z54" s="308"/>
    </row>
    <row r="55" spans="1:53" ht="14.25" hidden="1" customHeight="1" x14ac:dyDescent="0.25">
      <c r="A55" s="326" t="s">
        <v>106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5"/>
      <c r="N55" s="325"/>
      <c r="O55" s="325"/>
      <c r="P55" s="325"/>
      <c r="Q55" s="325"/>
      <c r="R55" s="325"/>
      <c r="S55" s="325"/>
      <c r="T55" s="325"/>
      <c r="U55" s="325"/>
      <c r="V55" s="325"/>
      <c r="W55" s="325"/>
      <c r="X55" s="325"/>
      <c r="Y55" s="307"/>
      <c r="Z55" s="307"/>
    </row>
    <row r="56" spans="1:53" ht="27" customHeight="1" x14ac:dyDescent="0.25">
      <c r="A56" s="54" t="s">
        <v>107</v>
      </c>
      <c r="B56" s="54" t="s">
        <v>108</v>
      </c>
      <c r="C56" s="31">
        <v>4301011452</v>
      </c>
      <c r="D56" s="316">
        <v>4680115881426</v>
      </c>
      <c r="E56" s="317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3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2"/>
      <c r="P56" s="322"/>
      <c r="Q56" s="322"/>
      <c r="R56" s="317"/>
      <c r="S56" s="34"/>
      <c r="T56" s="34"/>
      <c r="U56" s="35" t="s">
        <v>65</v>
      </c>
      <c r="V56" s="312">
        <v>120</v>
      </c>
      <c r="W56" s="313">
        <f>IFERROR(IF(V56="",0,CEILING((V56/$H56),1)*$H56),"")</f>
        <v>129.60000000000002</v>
      </c>
      <c r="X56" s="36">
        <f>IFERROR(IF(W56=0,"",ROUNDUP(W56/H56,0)*0.02175),"")</f>
        <v>0.26100000000000001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16">
        <v>4680115881426</v>
      </c>
      <c r="E57" s="317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610" t="s">
        <v>111</v>
      </c>
      <c r="O57" s="322"/>
      <c r="P57" s="322"/>
      <c r="Q57" s="322"/>
      <c r="R57" s="317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112</v>
      </c>
      <c r="B58" s="54" t="s">
        <v>113</v>
      </c>
      <c r="C58" s="31">
        <v>4301011437</v>
      </c>
      <c r="D58" s="316">
        <v>4680115881419</v>
      </c>
      <c r="E58" s="317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2"/>
      <c r="P58" s="322"/>
      <c r="Q58" s="322"/>
      <c r="R58" s="317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16">
        <v>4680115881525</v>
      </c>
      <c r="E59" s="317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362" t="s">
        <v>116</v>
      </c>
      <c r="O59" s="322"/>
      <c r="P59" s="322"/>
      <c r="Q59" s="322"/>
      <c r="R59" s="317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44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45"/>
      <c r="N60" s="318" t="s">
        <v>66</v>
      </c>
      <c r="O60" s="319"/>
      <c r="P60" s="319"/>
      <c r="Q60" s="319"/>
      <c r="R60" s="319"/>
      <c r="S60" s="319"/>
      <c r="T60" s="320"/>
      <c r="U60" s="37" t="s">
        <v>67</v>
      </c>
      <c r="V60" s="314">
        <f>IFERROR(V56/H56,"0")+IFERROR(V57/H57,"0")+IFERROR(V58/H58,"0")+IFERROR(V59/H59,"0")</f>
        <v>11.111111111111111</v>
      </c>
      <c r="W60" s="314">
        <f>IFERROR(W56/H56,"0")+IFERROR(W57/H57,"0")+IFERROR(W58/H58,"0")+IFERROR(W59/H59,"0")</f>
        <v>12.000000000000002</v>
      </c>
      <c r="X60" s="314">
        <f>IFERROR(IF(X56="",0,X56),"0")+IFERROR(IF(X57="",0,X57),"0")+IFERROR(IF(X58="",0,X58),"0")+IFERROR(IF(X59="",0,X59),"0")</f>
        <v>0.26100000000000001</v>
      </c>
      <c r="Y60" s="315"/>
      <c r="Z60" s="315"/>
    </row>
    <row r="61" spans="1:53" x14ac:dyDescent="0.2">
      <c r="A61" s="325"/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45"/>
      <c r="N61" s="318" t="s">
        <v>66</v>
      </c>
      <c r="O61" s="319"/>
      <c r="P61" s="319"/>
      <c r="Q61" s="319"/>
      <c r="R61" s="319"/>
      <c r="S61" s="319"/>
      <c r="T61" s="320"/>
      <c r="U61" s="37" t="s">
        <v>65</v>
      </c>
      <c r="V61" s="314">
        <f>IFERROR(SUM(V56:V59),"0")</f>
        <v>120</v>
      </c>
      <c r="W61" s="314">
        <f>IFERROR(SUM(W56:W59),"0")</f>
        <v>129.60000000000002</v>
      </c>
      <c r="X61" s="37"/>
      <c r="Y61" s="315"/>
      <c r="Z61" s="315"/>
    </row>
    <row r="62" spans="1:53" ht="16.5" hidden="1" customHeight="1" x14ac:dyDescent="0.25">
      <c r="A62" s="324" t="s">
        <v>96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08"/>
      <c r="Z62" s="308"/>
    </row>
    <row r="63" spans="1:53" ht="14.25" hidden="1" customHeight="1" x14ac:dyDescent="0.25">
      <c r="A63" s="326" t="s">
        <v>106</v>
      </c>
      <c r="B63" s="325"/>
      <c r="C63" s="325"/>
      <c r="D63" s="325"/>
      <c r="E63" s="325"/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5"/>
      <c r="Y63" s="307"/>
      <c r="Z63" s="307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16">
        <v>4680115883956</v>
      </c>
      <c r="E64" s="317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386" t="s">
        <v>119</v>
      </c>
      <c r="O64" s="322"/>
      <c r="P64" s="322"/>
      <c r="Q64" s="322"/>
      <c r="R64" s="317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16">
        <v>4680115883949</v>
      </c>
      <c r="E65" s="317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419" t="s">
        <v>124</v>
      </c>
      <c r="O65" s="322"/>
      <c r="P65" s="322"/>
      <c r="Q65" s="322"/>
      <c r="R65" s="317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16">
        <v>4607091382945</v>
      </c>
      <c r="E66" s="317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569" t="s">
        <v>127</v>
      </c>
      <c r="O66" s="322"/>
      <c r="P66" s="322"/>
      <c r="Q66" s="322"/>
      <c r="R66" s="317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4301011540</v>
      </c>
      <c r="D67" s="316">
        <v>4607091385670</v>
      </c>
      <c r="E67" s="317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586" t="s">
        <v>131</v>
      </c>
      <c r="O67" s="322"/>
      <c r="P67" s="322"/>
      <c r="Q67" s="322"/>
      <c r="R67" s="317"/>
      <c r="S67" s="34"/>
      <c r="T67" s="34"/>
      <c r="U67" s="35" t="s">
        <v>65</v>
      </c>
      <c r="V67" s="312">
        <v>120</v>
      </c>
      <c r="W67" s="313">
        <f t="shared" si="2"/>
        <v>123.19999999999999</v>
      </c>
      <c r="X67" s="36">
        <f>IFERROR(IF(W67=0,"",ROUNDUP(W67/H67,0)*0.02175),"")</f>
        <v>0.23924999999999999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132</v>
      </c>
      <c r="B68" s="54" t="s">
        <v>133</v>
      </c>
      <c r="C68" s="31">
        <v>4301011468</v>
      </c>
      <c r="D68" s="316">
        <v>4680115881327</v>
      </c>
      <c r="E68" s="317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5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2"/>
      <c r="P68" s="322"/>
      <c r="Q68" s="322"/>
      <c r="R68" s="317"/>
      <c r="S68" s="34"/>
      <c r="T68" s="34"/>
      <c r="U68" s="35" t="s">
        <v>65</v>
      </c>
      <c r="V68" s="312">
        <v>200</v>
      </c>
      <c r="W68" s="313">
        <f t="shared" si="2"/>
        <v>205.20000000000002</v>
      </c>
      <c r="X68" s="36">
        <f>IFERROR(IF(W68=0,"",ROUNDUP(W68/H68,0)*0.02175),"")</f>
        <v>0.41324999999999995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135</v>
      </c>
      <c r="B69" s="54" t="s">
        <v>136</v>
      </c>
      <c r="C69" s="31">
        <v>4301011703</v>
      </c>
      <c r="D69" s="316">
        <v>4680115882133</v>
      </c>
      <c r="E69" s="317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614" t="s">
        <v>137</v>
      </c>
      <c r="O69" s="322"/>
      <c r="P69" s="322"/>
      <c r="Q69" s="322"/>
      <c r="R69" s="317"/>
      <c r="S69" s="34"/>
      <c r="T69" s="34"/>
      <c r="U69" s="35" t="s">
        <v>65</v>
      </c>
      <c r="V69" s="312">
        <v>100</v>
      </c>
      <c r="W69" s="313">
        <f t="shared" si="2"/>
        <v>100.8</v>
      </c>
      <c r="X69" s="36">
        <f>IFERROR(IF(W69=0,"",ROUNDUP(W69/H69,0)*0.02175),"")</f>
        <v>0.19574999999999998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138</v>
      </c>
      <c r="B70" s="54" t="s">
        <v>139</v>
      </c>
      <c r="C70" s="31">
        <v>4301011192</v>
      </c>
      <c r="D70" s="316">
        <v>4607091382952</v>
      </c>
      <c r="E70" s="317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46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2"/>
      <c r="P70" s="322"/>
      <c r="Q70" s="322"/>
      <c r="R70" s="317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140</v>
      </c>
      <c r="B71" s="54" t="s">
        <v>141</v>
      </c>
      <c r="C71" s="31">
        <v>4301011382</v>
      </c>
      <c r="D71" s="316">
        <v>4607091385687</v>
      </c>
      <c r="E71" s="317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45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2"/>
      <c r="P71" s="322"/>
      <c r="Q71" s="322"/>
      <c r="R71" s="317"/>
      <c r="S71" s="34"/>
      <c r="T71" s="34"/>
      <c r="U71" s="35" t="s">
        <v>65</v>
      </c>
      <c r="V71" s="312">
        <v>4</v>
      </c>
      <c r="W71" s="313">
        <f t="shared" si="2"/>
        <v>4</v>
      </c>
      <c r="X71" s="36">
        <f t="shared" ref="X71:X76" si="3">IFERROR(IF(W71=0,"",ROUNDUP(W71/H71,0)*0.00937),"")</f>
        <v>9.3699999999999999E-3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16">
        <v>4680115882539</v>
      </c>
      <c r="E72" s="317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53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22"/>
      <c r="P72" s="322"/>
      <c r="Q72" s="322"/>
      <c r="R72" s="317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16">
        <v>4607091384604</v>
      </c>
      <c r="E73" s="317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2"/>
      <c r="P73" s="322"/>
      <c r="Q73" s="322"/>
      <c r="R73" s="317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146</v>
      </c>
      <c r="B74" s="54" t="s">
        <v>147</v>
      </c>
      <c r="C74" s="31">
        <v>4301011386</v>
      </c>
      <c r="D74" s="316">
        <v>4680115880283</v>
      </c>
      <c r="E74" s="317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2"/>
      <c r="P74" s="322"/>
      <c r="Q74" s="322"/>
      <c r="R74" s="317"/>
      <c r="S74" s="34"/>
      <c r="T74" s="34"/>
      <c r="U74" s="35" t="s">
        <v>65</v>
      </c>
      <c r="V74" s="312">
        <v>6</v>
      </c>
      <c r="W74" s="313">
        <f t="shared" si="2"/>
        <v>9.6</v>
      </c>
      <c r="X74" s="36">
        <f t="shared" si="3"/>
        <v>1.874E-2</v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148</v>
      </c>
      <c r="B75" s="54" t="s">
        <v>149</v>
      </c>
      <c r="C75" s="31">
        <v>4301011443</v>
      </c>
      <c r="D75" s="316">
        <v>4680115881303</v>
      </c>
      <c r="E75" s="317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39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2"/>
      <c r="P75" s="322"/>
      <c r="Q75" s="322"/>
      <c r="R75" s="317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150</v>
      </c>
      <c r="B76" s="54" t="s">
        <v>151</v>
      </c>
      <c r="C76" s="31">
        <v>4301011432</v>
      </c>
      <c r="D76" s="316">
        <v>4680115882720</v>
      </c>
      <c r="E76" s="317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505" t="s">
        <v>152</v>
      </c>
      <c r="O76" s="322"/>
      <c r="P76" s="322"/>
      <c r="Q76" s="322"/>
      <c r="R76" s="317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153</v>
      </c>
      <c r="B77" s="54" t="s">
        <v>154</v>
      </c>
      <c r="C77" s="31">
        <v>4301011352</v>
      </c>
      <c r="D77" s="316">
        <v>4607091388466</v>
      </c>
      <c r="E77" s="317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50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17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155</v>
      </c>
      <c r="B78" s="54" t="s">
        <v>156</v>
      </c>
      <c r="C78" s="31">
        <v>4301011417</v>
      </c>
      <c r="D78" s="316">
        <v>4680115880269</v>
      </c>
      <c r="E78" s="317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17"/>
      <c r="S78" s="34"/>
      <c r="T78" s="34"/>
      <c r="U78" s="35" t="s">
        <v>65</v>
      </c>
      <c r="V78" s="312">
        <v>4.5</v>
      </c>
      <c r="W78" s="313">
        <f t="shared" si="2"/>
        <v>7.5</v>
      </c>
      <c r="X78" s="36">
        <f>IFERROR(IF(W78=0,"",ROUNDUP(W78/H78,0)*0.00937),"")</f>
        <v>1.874E-2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157</v>
      </c>
      <c r="B79" s="54" t="s">
        <v>158</v>
      </c>
      <c r="C79" s="31">
        <v>4301011415</v>
      </c>
      <c r="D79" s="316">
        <v>4680115880429</v>
      </c>
      <c r="E79" s="317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6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17"/>
      <c r="S79" s="34"/>
      <c r="T79" s="34"/>
      <c r="U79" s="35" t="s">
        <v>65</v>
      </c>
      <c r="V79" s="312">
        <v>7</v>
      </c>
      <c r="W79" s="313">
        <f t="shared" si="2"/>
        <v>9</v>
      </c>
      <c r="X79" s="36">
        <f>IFERROR(IF(W79=0,"",ROUNDUP(W79/H79,0)*0.00937),"")</f>
        <v>1.874E-2</v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159</v>
      </c>
      <c r="B80" s="54" t="s">
        <v>160</v>
      </c>
      <c r="C80" s="31">
        <v>4301011462</v>
      </c>
      <c r="D80" s="316">
        <v>4680115881457</v>
      </c>
      <c r="E80" s="317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17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44"/>
      <c r="B81" s="325"/>
      <c r="C81" s="325"/>
      <c r="D81" s="325"/>
      <c r="E81" s="325"/>
      <c r="F81" s="325"/>
      <c r="G81" s="325"/>
      <c r="H81" s="325"/>
      <c r="I81" s="325"/>
      <c r="J81" s="325"/>
      <c r="K81" s="325"/>
      <c r="L81" s="325"/>
      <c r="M81" s="345"/>
      <c r="N81" s="318" t="s">
        <v>66</v>
      </c>
      <c r="O81" s="319"/>
      <c r="P81" s="319"/>
      <c r="Q81" s="319"/>
      <c r="R81" s="319"/>
      <c r="S81" s="319"/>
      <c r="T81" s="320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43.166931216931225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46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0.91383999999999987</v>
      </c>
      <c r="Y81" s="315"/>
      <c r="Z81" s="315"/>
    </row>
    <row r="82" spans="1:53" x14ac:dyDescent="0.2">
      <c r="A82" s="325"/>
      <c r="B82" s="325"/>
      <c r="C82" s="325"/>
      <c r="D82" s="325"/>
      <c r="E82" s="325"/>
      <c r="F82" s="325"/>
      <c r="G82" s="325"/>
      <c r="H82" s="325"/>
      <c r="I82" s="325"/>
      <c r="J82" s="325"/>
      <c r="K82" s="325"/>
      <c r="L82" s="325"/>
      <c r="M82" s="345"/>
      <c r="N82" s="318" t="s">
        <v>66</v>
      </c>
      <c r="O82" s="319"/>
      <c r="P82" s="319"/>
      <c r="Q82" s="319"/>
      <c r="R82" s="319"/>
      <c r="S82" s="319"/>
      <c r="T82" s="320"/>
      <c r="U82" s="37" t="s">
        <v>65</v>
      </c>
      <c r="V82" s="314">
        <f>IFERROR(SUM(V64:V80),"0")</f>
        <v>441.5</v>
      </c>
      <c r="W82" s="314">
        <f>IFERROR(SUM(W64:W80),"0")</f>
        <v>459.3</v>
      </c>
      <c r="X82" s="37"/>
      <c r="Y82" s="315"/>
      <c r="Z82" s="315"/>
    </row>
    <row r="83" spans="1:53" ht="14.25" hidden="1" customHeight="1" x14ac:dyDescent="0.25">
      <c r="A83" s="326" t="s">
        <v>98</v>
      </c>
      <c r="B83" s="325"/>
      <c r="C83" s="325"/>
      <c r="D83" s="325"/>
      <c r="E83" s="325"/>
      <c r="F83" s="325"/>
      <c r="G83" s="325"/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5"/>
      <c r="W83" s="325"/>
      <c r="X83" s="325"/>
      <c r="Y83" s="307"/>
      <c r="Z83" s="307"/>
    </row>
    <row r="84" spans="1:53" ht="27" hidden="1" customHeight="1" x14ac:dyDescent="0.25">
      <c r="A84" s="54" t="s">
        <v>161</v>
      </c>
      <c r="B84" s="54" t="s">
        <v>162</v>
      </c>
      <c r="C84" s="31">
        <v>4301020189</v>
      </c>
      <c r="D84" s="316">
        <v>4607091384789</v>
      </c>
      <c r="E84" s="317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537" t="s">
        <v>163</v>
      </c>
      <c r="O84" s="322"/>
      <c r="P84" s="322"/>
      <c r="Q84" s="322"/>
      <c r="R84" s="317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164</v>
      </c>
      <c r="B85" s="54" t="s">
        <v>165</v>
      </c>
      <c r="C85" s="31">
        <v>4301020235</v>
      </c>
      <c r="D85" s="316">
        <v>4680115881488</v>
      </c>
      <c r="E85" s="317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2"/>
      <c r="P85" s="322"/>
      <c r="Q85" s="322"/>
      <c r="R85" s="317"/>
      <c r="S85" s="34"/>
      <c r="T85" s="34"/>
      <c r="U85" s="35" t="s">
        <v>65</v>
      </c>
      <c r="V85" s="312">
        <v>80</v>
      </c>
      <c r="W85" s="313">
        <f t="shared" si="4"/>
        <v>86.4</v>
      </c>
      <c r="X85" s="36">
        <f>IFERROR(IF(W85=0,"",ROUNDUP(W85/H85,0)*0.02175),"")</f>
        <v>0.17399999999999999</v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166</v>
      </c>
      <c r="B86" s="54" t="s">
        <v>167</v>
      </c>
      <c r="C86" s="31">
        <v>4301020183</v>
      </c>
      <c r="D86" s="316">
        <v>4607091384765</v>
      </c>
      <c r="E86" s="317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480" t="s">
        <v>168</v>
      </c>
      <c r="O86" s="322"/>
      <c r="P86" s="322"/>
      <c r="Q86" s="322"/>
      <c r="R86" s="317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169</v>
      </c>
      <c r="B87" s="54" t="s">
        <v>170</v>
      </c>
      <c r="C87" s="31">
        <v>4301020228</v>
      </c>
      <c r="D87" s="316">
        <v>4680115882751</v>
      </c>
      <c r="E87" s="317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493" t="s">
        <v>171</v>
      </c>
      <c r="O87" s="322"/>
      <c r="P87" s="322"/>
      <c r="Q87" s="322"/>
      <c r="R87" s="317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172</v>
      </c>
      <c r="B88" s="54" t="s">
        <v>173</v>
      </c>
      <c r="C88" s="31">
        <v>4301020258</v>
      </c>
      <c r="D88" s="316">
        <v>4680115882775</v>
      </c>
      <c r="E88" s="317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625" t="s">
        <v>175</v>
      </c>
      <c r="O88" s="322"/>
      <c r="P88" s="322"/>
      <c r="Q88" s="322"/>
      <c r="R88" s="317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176</v>
      </c>
      <c r="B89" s="54" t="s">
        <v>177</v>
      </c>
      <c r="C89" s="31">
        <v>4301020217</v>
      </c>
      <c r="D89" s="316">
        <v>4680115880658</v>
      </c>
      <c r="E89" s="317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47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2"/>
      <c r="P89" s="322"/>
      <c r="Q89" s="322"/>
      <c r="R89" s="317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4301020223</v>
      </c>
      <c r="D90" s="316">
        <v>4607091381962</v>
      </c>
      <c r="E90" s="317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6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2"/>
      <c r="P90" s="322"/>
      <c r="Q90" s="322"/>
      <c r="R90" s="317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44"/>
      <c r="B91" s="325"/>
      <c r="C91" s="325"/>
      <c r="D91" s="325"/>
      <c r="E91" s="325"/>
      <c r="F91" s="325"/>
      <c r="G91" s="325"/>
      <c r="H91" s="325"/>
      <c r="I91" s="325"/>
      <c r="J91" s="325"/>
      <c r="K91" s="325"/>
      <c r="L91" s="325"/>
      <c r="M91" s="345"/>
      <c r="N91" s="318" t="s">
        <v>66</v>
      </c>
      <c r="O91" s="319"/>
      <c r="P91" s="319"/>
      <c r="Q91" s="319"/>
      <c r="R91" s="319"/>
      <c r="S91" s="319"/>
      <c r="T91" s="320"/>
      <c r="U91" s="37" t="s">
        <v>67</v>
      </c>
      <c r="V91" s="314">
        <f>IFERROR(V84/H84,"0")+IFERROR(V85/H85,"0")+IFERROR(V86/H86,"0")+IFERROR(V87/H87,"0")+IFERROR(V88/H88,"0")+IFERROR(V89/H89,"0")+IFERROR(V90/H90,"0")</f>
        <v>7.4074074074074066</v>
      </c>
      <c r="W91" s="314">
        <f>IFERROR(W84/H84,"0")+IFERROR(W85/H85,"0")+IFERROR(W86/H86,"0")+IFERROR(W87/H87,"0")+IFERROR(W88/H88,"0")+IFERROR(W89/H89,"0")+IFERROR(W90/H90,"0")</f>
        <v>8</v>
      </c>
      <c r="X91" s="314">
        <f>IFERROR(IF(X84="",0,X84),"0")+IFERROR(IF(X85="",0,X85),"0")+IFERROR(IF(X86="",0,X86),"0")+IFERROR(IF(X87="",0,X87),"0")+IFERROR(IF(X88="",0,X88),"0")+IFERROR(IF(X89="",0,X89),"0")+IFERROR(IF(X90="",0,X90),"0")</f>
        <v>0.17399999999999999</v>
      </c>
      <c r="Y91" s="315"/>
      <c r="Z91" s="315"/>
    </row>
    <row r="92" spans="1:53" x14ac:dyDescent="0.2">
      <c r="A92" s="325"/>
      <c r="B92" s="325"/>
      <c r="C92" s="325"/>
      <c r="D92" s="325"/>
      <c r="E92" s="325"/>
      <c r="F92" s="325"/>
      <c r="G92" s="325"/>
      <c r="H92" s="325"/>
      <c r="I92" s="325"/>
      <c r="J92" s="325"/>
      <c r="K92" s="325"/>
      <c r="L92" s="325"/>
      <c r="M92" s="345"/>
      <c r="N92" s="318" t="s">
        <v>66</v>
      </c>
      <c r="O92" s="319"/>
      <c r="P92" s="319"/>
      <c r="Q92" s="319"/>
      <c r="R92" s="319"/>
      <c r="S92" s="319"/>
      <c r="T92" s="320"/>
      <c r="U92" s="37" t="s">
        <v>65</v>
      </c>
      <c r="V92" s="314">
        <f>IFERROR(SUM(V84:V90),"0")</f>
        <v>80</v>
      </c>
      <c r="W92" s="314">
        <f>IFERROR(SUM(W84:W90),"0")</f>
        <v>86.4</v>
      </c>
      <c r="X92" s="37"/>
      <c r="Y92" s="315"/>
      <c r="Z92" s="315"/>
    </row>
    <row r="93" spans="1:53" ht="14.25" hidden="1" customHeight="1" x14ac:dyDescent="0.25">
      <c r="A93" s="326" t="s">
        <v>60</v>
      </c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5"/>
      <c r="W93" s="325"/>
      <c r="X93" s="325"/>
      <c r="Y93" s="307"/>
      <c r="Z93" s="307"/>
    </row>
    <row r="94" spans="1:53" ht="16.5" customHeight="1" x14ac:dyDescent="0.25">
      <c r="A94" s="54" t="s">
        <v>180</v>
      </c>
      <c r="B94" s="54" t="s">
        <v>181</v>
      </c>
      <c r="C94" s="31">
        <v>4301030895</v>
      </c>
      <c r="D94" s="316">
        <v>4607091387667</v>
      </c>
      <c r="E94" s="317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3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2"/>
      <c r="P94" s="322"/>
      <c r="Q94" s="322"/>
      <c r="R94" s="317"/>
      <c r="S94" s="34"/>
      <c r="T94" s="34"/>
      <c r="U94" s="35" t="s">
        <v>65</v>
      </c>
      <c r="V94" s="312">
        <v>15</v>
      </c>
      <c r="W94" s="313">
        <f t="shared" ref="W94:W101" si="5">IFERROR(IF(V94="",0,CEILING((V94/$H94),1)*$H94),"")</f>
        <v>18</v>
      </c>
      <c r="X94" s="36">
        <f>IFERROR(IF(W94=0,"",ROUNDUP(W94/H94,0)*0.02175),"")</f>
        <v>4.3499999999999997E-2</v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182</v>
      </c>
      <c r="B95" s="54" t="s">
        <v>183</v>
      </c>
      <c r="C95" s="31">
        <v>4301030961</v>
      </c>
      <c r="D95" s="316">
        <v>4607091387636</v>
      </c>
      <c r="E95" s="317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2"/>
      <c r="P95" s="322"/>
      <c r="Q95" s="322"/>
      <c r="R95" s="317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4301031078</v>
      </c>
      <c r="D96" s="316">
        <v>4607091384727</v>
      </c>
      <c r="E96" s="317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2"/>
      <c r="P96" s="322"/>
      <c r="Q96" s="322"/>
      <c r="R96" s="317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4301031080</v>
      </c>
      <c r="D97" s="316">
        <v>4607091386745</v>
      </c>
      <c r="E97" s="317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2"/>
      <c r="P97" s="322"/>
      <c r="Q97" s="322"/>
      <c r="R97" s="317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188</v>
      </c>
      <c r="B98" s="54" t="s">
        <v>189</v>
      </c>
      <c r="C98" s="31">
        <v>4301030963</v>
      </c>
      <c r="D98" s="316">
        <v>4607091382426</v>
      </c>
      <c r="E98" s="317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2"/>
      <c r="P98" s="322"/>
      <c r="Q98" s="322"/>
      <c r="R98" s="317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190</v>
      </c>
      <c r="B99" s="54" t="s">
        <v>191</v>
      </c>
      <c r="C99" s="31">
        <v>4301030962</v>
      </c>
      <c r="D99" s="316">
        <v>4607091386547</v>
      </c>
      <c r="E99" s="317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2"/>
      <c r="P99" s="322"/>
      <c r="Q99" s="322"/>
      <c r="R99" s="317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192</v>
      </c>
      <c r="B100" s="54" t="s">
        <v>193</v>
      </c>
      <c r="C100" s="31">
        <v>4301031079</v>
      </c>
      <c r="D100" s="316">
        <v>4607091384734</v>
      </c>
      <c r="E100" s="317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3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2"/>
      <c r="P100" s="322"/>
      <c r="Q100" s="322"/>
      <c r="R100" s="317"/>
      <c r="S100" s="34"/>
      <c r="T100" s="34"/>
      <c r="U100" s="35" t="s">
        <v>65</v>
      </c>
      <c r="V100" s="312">
        <v>9</v>
      </c>
      <c r="W100" s="313">
        <f t="shared" si="5"/>
        <v>10.5</v>
      </c>
      <c r="X100" s="36">
        <f>IFERROR(IF(W100=0,"",ROUNDUP(W100/H100,0)*0.00502),"")</f>
        <v>2.5100000000000001E-2</v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4301030964</v>
      </c>
      <c r="D101" s="316">
        <v>4607091382464</v>
      </c>
      <c r="E101" s="317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2"/>
      <c r="P101" s="322"/>
      <c r="Q101" s="322"/>
      <c r="R101" s="317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x14ac:dyDescent="0.2">
      <c r="A102" s="344"/>
      <c r="B102" s="325"/>
      <c r="C102" s="325"/>
      <c r="D102" s="325"/>
      <c r="E102" s="325"/>
      <c r="F102" s="325"/>
      <c r="G102" s="325"/>
      <c r="H102" s="325"/>
      <c r="I102" s="325"/>
      <c r="J102" s="325"/>
      <c r="K102" s="325"/>
      <c r="L102" s="325"/>
      <c r="M102" s="345"/>
      <c r="N102" s="318" t="s">
        <v>66</v>
      </c>
      <c r="O102" s="319"/>
      <c r="P102" s="319"/>
      <c r="Q102" s="319"/>
      <c r="R102" s="319"/>
      <c r="S102" s="319"/>
      <c r="T102" s="320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5.9523809523809526</v>
      </c>
      <c r="W102" s="314">
        <f>IFERROR(W94/H94,"0")+IFERROR(W95/H95,"0")+IFERROR(W96/H96,"0")+IFERROR(W97/H97,"0")+IFERROR(W98/H98,"0")+IFERROR(W99/H99,"0")+IFERROR(W100/H100,"0")+IFERROR(W101/H101,"0")</f>
        <v>7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6.8599999999999994E-2</v>
      </c>
      <c r="Y102" s="315"/>
      <c r="Z102" s="315"/>
    </row>
    <row r="103" spans="1:53" x14ac:dyDescent="0.2">
      <c r="A103" s="325"/>
      <c r="B103" s="325"/>
      <c r="C103" s="325"/>
      <c r="D103" s="325"/>
      <c r="E103" s="325"/>
      <c r="F103" s="325"/>
      <c r="G103" s="325"/>
      <c r="H103" s="325"/>
      <c r="I103" s="325"/>
      <c r="J103" s="325"/>
      <c r="K103" s="325"/>
      <c r="L103" s="325"/>
      <c r="M103" s="345"/>
      <c r="N103" s="318" t="s">
        <v>66</v>
      </c>
      <c r="O103" s="319"/>
      <c r="P103" s="319"/>
      <c r="Q103" s="319"/>
      <c r="R103" s="319"/>
      <c r="S103" s="319"/>
      <c r="T103" s="320"/>
      <c r="U103" s="37" t="s">
        <v>65</v>
      </c>
      <c r="V103" s="314">
        <f>IFERROR(SUM(V94:V101),"0")</f>
        <v>24</v>
      </c>
      <c r="W103" s="314">
        <f>IFERROR(SUM(W94:W101),"0")</f>
        <v>28.5</v>
      </c>
      <c r="X103" s="37"/>
      <c r="Y103" s="315"/>
      <c r="Z103" s="315"/>
    </row>
    <row r="104" spans="1:53" ht="14.25" hidden="1" customHeight="1" x14ac:dyDescent="0.25">
      <c r="A104" s="326" t="s">
        <v>68</v>
      </c>
      <c r="B104" s="325"/>
      <c r="C104" s="325"/>
      <c r="D104" s="325"/>
      <c r="E104" s="325"/>
      <c r="F104" s="325"/>
      <c r="G104" s="325"/>
      <c r="H104" s="325"/>
      <c r="I104" s="325"/>
      <c r="J104" s="325"/>
      <c r="K104" s="325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5"/>
      <c r="W104" s="325"/>
      <c r="X104" s="325"/>
      <c r="Y104" s="307"/>
      <c r="Z104" s="307"/>
    </row>
    <row r="105" spans="1:53" ht="27" hidden="1" customHeight="1" x14ac:dyDescent="0.25">
      <c r="A105" s="54" t="s">
        <v>196</v>
      </c>
      <c r="B105" s="54" t="s">
        <v>197</v>
      </c>
      <c r="C105" s="31">
        <v>4301051437</v>
      </c>
      <c r="D105" s="316">
        <v>4607091386967</v>
      </c>
      <c r="E105" s="317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597" t="s">
        <v>198</v>
      </c>
      <c r="O105" s="322"/>
      <c r="P105" s="322"/>
      <c r="Q105" s="322"/>
      <c r="R105" s="317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199</v>
      </c>
      <c r="C106" s="31">
        <v>4301051543</v>
      </c>
      <c r="D106" s="316">
        <v>4607091386967</v>
      </c>
      <c r="E106" s="317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349" t="s">
        <v>200</v>
      </c>
      <c r="O106" s="322"/>
      <c r="P106" s="322"/>
      <c r="Q106" s="322"/>
      <c r="R106" s="317"/>
      <c r="S106" s="34"/>
      <c r="T106" s="34"/>
      <c r="U106" s="35" t="s">
        <v>65</v>
      </c>
      <c r="V106" s="312">
        <v>140</v>
      </c>
      <c r="W106" s="313">
        <f t="shared" si="6"/>
        <v>142.80000000000001</v>
      </c>
      <c r="X106" s="36">
        <f>IFERROR(IF(W106=0,"",ROUNDUP(W106/H106,0)*0.02175),"")</f>
        <v>0.36974999999999997</v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201</v>
      </c>
      <c r="B107" s="54" t="s">
        <v>202</v>
      </c>
      <c r="C107" s="31">
        <v>4301051611</v>
      </c>
      <c r="D107" s="316">
        <v>4607091385304</v>
      </c>
      <c r="E107" s="317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599" t="s">
        <v>203</v>
      </c>
      <c r="O107" s="322"/>
      <c r="P107" s="322"/>
      <c r="Q107" s="322"/>
      <c r="R107" s="317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204</v>
      </c>
      <c r="B108" s="54" t="s">
        <v>205</v>
      </c>
      <c r="C108" s="31">
        <v>4301051306</v>
      </c>
      <c r="D108" s="316">
        <v>4607091386264</v>
      </c>
      <c r="E108" s="317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2"/>
      <c r="P108" s="322"/>
      <c r="Q108" s="322"/>
      <c r="R108" s="317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206</v>
      </c>
      <c r="B109" s="54" t="s">
        <v>207</v>
      </c>
      <c r="C109" s="31">
        <v>4301051436</v>
      </c>
      <c r="D109" s="316">
        <v>4607091385731</v>
      </c>
      <c r="E109" s="317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541" t="s">
        <v>208</v>
      </c>
      <c r="O109" s="322"/>
      <c r="P109" s="322"/>
      <c r="Q109" s="322"/>
      <c r="R109" s="317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209</v>
      </c>
      <c r="B110" s="54" t="s">
        <v>210</v>
      </c>
      <c r="C110" s="31">
        <v>4301051439</v>
      </c>
      <c r="D110" s="316">
        <v>4680115880214</v>
      </c>
      <c r="E110" s="317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616" t="s">
        <v>211</v>
      </c>
      <c r="O110" s="322"/>
      <c r="P110" s="322"/>
      <c r="Q110" s="322"/>
      <c r="R110" s="317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212</v>
      </c>
      <c r="B111" s="54" t="s">
        <v>213</v>
      </c>
      <c r="C111" s="31">
        <v>4301051438</v>
      </c>
      <c r="D111" s="316">
        <v>4680115880894</v>
      </c>
      <c r="E111" s="317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572" t="s">
        <v>214</v>
      </c>
      <c r="O111" s="322"/>
      <c r="P111" s="322"/>
      <c r="Q111" s="322"/>
      <c r="R111" s="317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215</v>
      </c>
      <c r="B112" s="54" t="s">
        <v>216</v>
      </c>
      <c r="C112" s="31">
        <v>4301051313</v>
      </c>
      <c r="D112" s="316">
        <v>4607091385427</v>
      </c>
      <c r="E112" s="317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2"/>
      <c r="P112" s="322"/>
      <c r="Q112" s="322"/>
      <c r="R112" s="317"/>
      <c r="S112" s="34"/>
      <c r="T112" s="34"/>
      <c r="U112" s="35" t="s">
        <v>65</v>
      </c>
      <c r="V112" s="312">
        <v>5</v>
      </c>
      <c r="W112" s="313">
        <f t="shared" si="6"/>
        <v>6</v>
      </c>
      <c r="X112" s="36">
        <f>IFERROR(IF(W112=0,"",ROUNDUP(W112/H112,0)*0.00753),"")</f>
        <v>1.506E-2</v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217</v>
      </c>
      <c r="B113" s="54" t="s">
        <v>218</v>
      </c>
      <c r="C113" s="31">
        <v>4301051480</v>
      </c>
      <c r="D113" s="316">
        <v>4680115882645</v>
      </c>
      <c r="E113" s="317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2" t="s">
        <v>219</v>
      </c>
      <c r="O113" s="322"/>
      <c r="P113" s="322"/>
      <c r="Q113" s="322"/>
      <c r="R113" s="317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44"/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45"/>
      <c r="N114" s="318" t="s">
        <v>66</v>
      </c>
      <c r="O114" s="319"/>
      <c r="P114" s="319"/>
      <c r="Q114" s="319"/>
      <c r="R114" s="319"/>
      <c r="S114" s="319"/>
      <c r="T114" s="320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18.333333333333332</v>
      </c>
      <c r="W114" s="314">
        <f>IFERROR(W105/H105,"0")+IFERROR(W106/H106,"0")+IFERROR(W107/H107,"0")+IFERROR(W108/H108,"0")+IFERROR(W109/H109,"0")+IFERROR(W110/H110,"0")+IFERROR(W111/H111,"0")+IFERROR(W112/H112,"0")+IFERROR(W113/H113,"0")</f>
        <v>19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0.38480999999999999</v>
      </c>
      <c r="Y114" s="315"/>
      <c r="Z114" s="315"/>
    </row>
    <row r="115" spans="1:53" x14ac:dyDescent="0.2">
      <c r="A115" s="325"/>
      <c r="B115" s="325"/>
      <c r="C115" s="325"/>
      <c r="D115" s="325"/>
      <c r="E115" s="325"/>
      <c r="F115" s="325"/>
      <c r="G115" s="325"/>
      <c r="H115" s="325"/>
      <c r="I115" s="325"/>
      <c r="J115" s="325"/>
      <c r="K115" s="325"/>
      <c r="L115" s="325"/>
      <c r="M115" s="345"/>
      <c r="N115" s="318" t="s">
        <v>66</v>
      </c>
      <c r="O115" s="319"/>
      <c r="P115" s="319"/>
      <c r="Q115" s="319"/>
      <c r="R115" s="319"/>
      <c r="S115" s="319"/>
      <c r="T115" s="320"/>
      <c r="U115" s="37" t="s">
        <v>65</v>
      </c>
      <c r="V115" s="314">
        <f>IFERROR(SUM(V105:V113),"0")</f>
        <v>145</v>
      </c>
      <c r="W115" s="314">
        <f>IFERROR(SUM(W105:W113),"0")</f>
        <v>148.80000000000001</v>
      </c>
      <c r="X115" s="37"/>
      <c r="Y115" s="315"/>
      <c r="Z115" s="315"/>
    </row>
    <row r="116" spans="1:53" ht="14.25" hidden="1" customHeight="1" x14ac:dyDescent="0.25">
      <c r="A116" s="326" t="s">
        <v>220</v>
      </c>
      <c r="B116" s="325"/>
      <c r="C116" s="325"/>
      <c r="D116" s="325"/>
      <c r="E116" s="325"/>
      <c r="F116" s="325"/>
      <c r="G116" s="325"/>
      <c r="H116" s="325"/>
      <c r="I116" s="325"/>
      <c r="J116" s="325"/>
      <c r="K116" s="325"/>
      <c r="L116" s="325"/>
      <c r="M116" s="325"/>
      <c r="N116" s="325"/>
      <c r="O116" s="325"/>
      <c r="P116" s="325"/>
      <c r="Q116" s="325"/>
      <c r="R116" s="325"/>
      <c r="S116" s="325"/>
      <c r="T116" s="325"/>
      <c r="U116" s="325"/>
      <c r="V116" s="325"/>
      <c r="W116" s="325"/>
      <c r="X116" s="325"/>
      <c r="Y116" s="307"/>
      <c r="Z116" s="307"/>
    </row>
    <row r="117" spans="1:53" ht="27" hidden="1" customHeight="1" x14ac:dyDescent="0.25">
      <c r="A117" s="54" t="s">
        <v>221</v>
      </c>
      <c r="B117" s="54" t="s">
        <v>222</v>
      </c>
      <c r="C117" s="31">
        <v>4301060296</v>
      </c>
      <c r="D117" s="316">
        <v>4607091383065</v>
      </c>
      <c r="E117" s="317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2"/>
      <c r="P117" s="322"/>
      <c r="Q117" s="322"/>
      <c r="R117" s="317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223</v>
      </c>
      <c r="B118" s="54" t="s">
        <v>224</v>
      </c>
      <c r="C118" s="31">
        <v>4301060350</v>
      </c>
      <c r="D118" s="316">
        <v>4680115881532</v>
      </c>
      <c r="E118" s="317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42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2"/>
      <c r="P118" s="322"/>
      <c r="Q118" s="322"/>
      <c r="R118" s="317"/>
      <c r="S118" s="34"/>
      <c r="T118" s="34"/>
      <c r="U118" s="35" t="s">
        <v>65</v>
      </c>
      <c r="V118" s="312">
        <v>0</v>
      </c>
      <c r="W118" s="313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225</v>
      </c>
      <c r="C119" s="31">
        <v>4301060371</v>
      </c>
      <c r="D119" s="316">
        <v>4680115881532</v>
      </c>
      <c r="E119" s="317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573" t="s">
        <v>226</v>
      </c>
      <c r="O119" s="322"/>
      <c r="P119" s="322"/>
      <c r="Q119" s="322"/>
      <c r="R119" s="317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227</v>
      </c>
      <c r="B120" s="54" t="s">
        <v>228</v>
      </c>
      <c r="C120" s="31">
        <v>4301060356</v>
      </c>
      <c r="D120" s="316">
        <v>4680115882652</v>
      </c>
      <c r="E120" s="317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387" t="s">
        <v>229</v>
      </c>
      <c r="O120" s="322"/>
      <c r="P120" s="322"/>
      <c r="Q120" s="322"/>
      <c r="R120" s="317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customHeight="1" x14ac:dyDescent="0.25">
      <c r="A121" s="54" t="s">
        <v>230</v>
      </c>
      <c r="B121" s="54" t="s">
        <v>231</v>
      </c>
      <c r="C121" s="31">
        <v>4301060309</v>
      </c>
      <c r="D121" s="316">
        <v>4680115880238</v>
      </c>
      <c r="E121" s="317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51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22"/>
      <c r="P121" s="322"/>
      <c r="Q121" s="322"/>
      <c r="R121" s="317"/>
      <c r="S121" s="34"/>
      <c r="T121" s="34"/>
      <c r="U121" s="35" t="s">
        <v>65</v>
      </c>
      <c r="V121" s="312">
        <v>6.6000000000000014</v>
      </c>
      <c r="W121" s="313">
        <f t="shared" si="7"/>
        <v>7.92</v>
      </c>
      <c r="X121" s="36">
        <f>IFERROR(IF(W121=0,"",ROUNDUP(W121/H121,0)*0.00753),"")</f>
        <v>3.0120000000000001E-2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232</v>
      </c>
      <c r="B122" s="54" t="s">
        <v>233</v>
      </c>
      <c r="C122" s="31">
        <v>4301060351</v>
      </c>
      <c r="D122" s="316">
        <v>4680115881464</v>
      </c>
      <c r="E122" s="317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596" t="s">
        <v>234</v>
      </c>
      <c r="O122" s="322"/>
      <c r="P122" s="322"/>
      <c r="Q122" s="322"/>
      <c r="R122" s="317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44"/>
      <c r="B123" s="325"/>
      <c r="C123" s="325"/>
      <c r="D123" s="325"/>
      <c r="E123" s="325"/>
      <c r="F123" s="325"/>
      <c r="G123" s="325"/>
      <c r="H123" s="325"/>
      <c r="I123" s="325"/>
      <c r="J123" s="325"/>
      <c r="K123" s="325"/>
      <c r="L123" s="325"/>
      <c r="M123" s="345"/>
      <c r="N123" s="318" t="s">
        <v>66</v>
      </c>
      <c r="O123" s="319"/>
      <c r="P123" s="319"/>
      <c r="Q123" s="319"/>
      <c r="R123" s="319"/>
      <c r="S123" s="319"/>
      <c r="T123" s="320"/>
      <c r="U123" s="37" t="s">
        <v>67</v>
      </c>
      <c r="V123" s="314">
        <f>IFERROR(V117/H117,"0")+IFERROR(V118/H118,"0")+IFERROR(V119/H119,"0")+IFERROR(V120/H120,"0")+IFERROR(V121/H121,"0")+IFERROR(V122/H122,"0")</f>
        <v>3.3333333333333339</v>
      </c>
      <c r="W123" s="314">
        <f>IFERROR(W117/H117,"0")+IFERROR(W118/H118,"0")+IFERROR(W119/H119,"0")+IFERROR(W120/H120,"0")+IFERROR(W121/H121,"0")+IFERROR(W122/H122,"0")</f>
        <v>4</v>
      </c>
      <c r="X123" s="314">
        <f>IFERROR(IF(X117="",0,X117),"0")+IFERROR(IF(X118="",0,X118),"0")+IFERROR(IF(X119="",0,X119),"0")+IFERROR(IF(X120="",0,X120),"0")+IFERROR(IF(X121="",0,X121),"0")+IFERROR(IF(X122="",0,X122),"0")</f>
        <v>3.0120000000000001E-2</v>
      </c>
      <c r="Y123" s="315"/>
      <c r="Z123" s="315"/>
    </row>
    <row r="124" spans="1:53" x14ac:dyDescent="0.2">
      <c r="A124" s="325"/>
      <c r="B124" s="325"/>
      <c r="C124" s="325"/>
      <c r="D124" s="325"/>
      <c r="E124" s="325"/>
      <c r="F124" s="325"/>
      <c r="G124" s="325"/>
      <c r="H124" s="325"/>
      <c r="I124" s="325"/>
      <c r="J124" s="325"/>
      <c r="K124" s="325"/>
      <c r="L124" s="325"/>
      <c r="M124" s="345"/>
      <c r="N124" s="318" t="s">
        <v>66</v>
      </c>
      <c r="O124" s="319"/>
      <c r="P124" s="319"/>
      <c r="Q124" s="319"/>
      <c r="R124" s="319"/>
      <c r="S124" s="319"/>
      <c r="T124" s="320"/>
      <c r="U124" s="37" t="s">
        <v>65</v>
      </c>
      <c r="V124" s="314">
        <f>IFERROR(SUM(V117:V122),"0")</f>
        <v>6.6000000000000014</v>
      </c>
      <c r="W124" s="314">
        <f>IFERROR(SUM(W117:W122),"0")</f>
        <v>7.92</v>
      </c>
      <c r="X124" s="37"/>
      <c r="Y124" s="315"/>
      <c r="Z124" s="315"/>
    </row>
    <row r="125" spans="1:53" ht="16.5" hidden="1" customHeight="1" x14ac:dyDescent="0.25">
      <c r="A125" s="324" t="s">
        <v>235</v>
      </c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25"/>
      <c r="P125" s="325"/>
      <c r="Q125" s="325"/>
      <c r="R125" s="325"/>
      <c r="S125" s="325"/>
      <c r="T125" s="325"/>
      <c r="U125" s="325"/>
      <c r="V125" s="325"/>
      <c r="W125" s="325"/>
      <c r="X125" s="325"/>
      <c r="Y125" s="308"/>
      <c r="Z125" s="308"/>
    </row>
    <row r="126" spans="1:53" ht="14.25" hidden="1" customHeight="1" x14ac:dyDescent="0.25">
      <c r="A126" s="326" t="s">
        <v>68</v>
      </c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25"/>
      <c r="P126" s="325"/>
      <c r="Q126" s="325"/>
      <c r="R126" s="325"/>
      <c r="S126" s="325"/>
      <c r="T126" s="325"/>
      <c r="U126" s="325"/>
      <c r="V126" s="325"/>
      <c r="W126" s="325"/>
      <c r="X126" s="325"/>
      <c r="Y126" s="307"/>
      <c r="Z126" s="307"/>
    </row>
    <row r="127" spans="1:53" ht="27" customHeight="1" x14ac:dyDescent="0.25">
      <c r="A127" s="54" t="s">
        <v>236</v>
      </c>
      <c r="B127" s="54" t="s">
        <v>237</v>
      </c>
      <c r="C127" s="31">
        <v>4301051612</v>
      </c>
      <c r="D127" s="316">
        <v>4607091385168</v>
      </c>
      <c r="E127" s="317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336" t="s">
        <v>238</v>
      </c>
      <c r="O127" s="322"/>
      <c r="P127" s="322"/>
      <c r="Q127" s="322"/>
      <c r="R127" s="317"/>
      <c r="S127" s="34"/>
      <c r="T127" s="34"/>
      <c r="U127" s="35" t="s">
        <v>65</v>
      </c>
      <c r="V127" s="312">
        <v>200</v>
      </c>
      <c r="W127" s="313">
        <f>IFERROR(IF(V127="",0,CEILING((V127/$H127),1)*$H127),"")</f>
        <v>201.60000000000002</v>
      </c>
      <c r="X127" s="36">
        <f>IFERROR(IF(W127=0,"",ROUNDUP(W127/H127,0)*0.02175),"")</f>
        <v>0.52200000000000002</v>
      </c>
      <c r="Y127" s="56"/>
      <c r="Z127" s="57"/>
      <c r="AD127" s="58"/>
      <c r="BA127" s="123" t="s">
        <v>1</v>
      </c>
    </row>
    <row r="128" spans="1:53" ht="16.5" hidden="1" customHeight="1" x14ac:dyDescent="0.25">
      <c r="A128" s="54" t="s">
        <v>239</v>
      </c>
      <c r="B128" s="54" t="s">
        <v>240</v>
      </c>
      <c r="C128" s="31">
        <v>4301051362</v>
      </c>
      <c r="D128" s="316">
        <v>4607091383256</v>
      </c>
      <c r="E128" s="317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3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22"/>
      <c r="P128" s="322"/>
      <c r="Q128" s="322"/>
      <c r="R128" s="317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241</v>
      </c>
      <c r="B129" s="54" t="s">
        <v>242</v>
      </c>
      <c r="C129" s="31">
        <v>4301051358</v>
      </c>
      <c r="D129" s="316">
        <v>4607091385748</v>
      </c>
      <c r="E129" s="317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43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22"/>
      <c r="P129" s="322"/>
      <c r="Q129" s="322"/>
      <c r="R129" s="317"/>
      <c r="S129" s="34"/>
      <c r="T129" s="34"/>
      <c r="U129" s="35" t="s">
        <v>65</v>
      </c>
      <c r="V129" s="312">
        <v>40</v>
      </c>
      <c r="W129" s="313">
        <f>IFERROR(IF(V129="",0,CEILING((V129/$H129),1)*$H129),"")</f>
        <v>40.5</v>
      </c>
      <c r="X129" s="36">
        <f>IFERROR(IF(W129=0,"",ROUNDUP(W129/H129,0)*0.00753),"")</f>
        <v>0.11295000000000001</v>
      </c>
      <c r="Y129" s="56"/>
      <c r="Z129" s="57"/>
      <c r="AD129" s="58"/>
      <c r="BA129" s="125" t="s">
        <v>1</v>
      </c>
    </row>
    <row r="130" spans="1:53" x14ac:dyDescent="0.2">
      <c r="A130" s="344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45"/>
      <c r="N130" s="318" t="s">
        <v>66</v>
      </c>
      <c r="O130" s="319"/>
      <c r="P130" s="319"/>
      <c r="Q130" s="319"/>
      <c r="R130" s="319"/>
      <c r="S130" s="319"/>
      <c r="T130" s="320"/>
      <c r="U130" s="37" t="s">
        <v>67</v>
      </c>
      <c r="V130" s="314">
        <f>IFERROR(V127/H127,"0")+IFERROR(V128/H128,"0")+IFERROR(V129/H129,"0")</f>
        <v>38.62433862433862</v>
      </c>
      <c r="W130" s="314">
        <f>IFERROR(W127/H127,"0")+IFERROR(W128/H128,"0")+IFERROR(W129/H129,"0")</f>
        <v>39</v>
      </c>
      <c r="X130" s="314">
        <f>IFERROR(IF(X127="",0,X127),"0")+IFERROR(IF(X128="",0,X128),"0")+IFERROR(IF(X129="",0,X129),"0")</f>
        <v>0.63495000000000001</v>
      </c>
      <c r="Y130" s="315"/>
      <c r="Z130" s="315"/>
    </row>
    <row r="131" spans="1:53" x14ac:dyDescent="0.2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45"/>
      <c r="N131" s="318" t="s">
        <v>66</v>
      </c>
      <c r="O131" s="319"/>
      <c r="P131" s="319"/>
      <c r="Q131" s="319"/>
      <c r="R131" s="319"/>
      <c r="S131" s="319"/>
      <c r="T131" s="320"/>
      <c r="U131" s="37" t="s">
        <v>65</v>
      </c>
      <c r="V131" s="314">
        <f>IFERROR(SUM(V127:V129),"0")</f>
        <v>240</v>
      </c>
      <c r="W131" s="314">
        <f>IFERROR(SUM(W127:W129),"0")</f>
        <v>242.10000000000002</v>
      </c>
      <c r="X131" s="37"/>
      <c r="Y131" s="315"/>
      <c r="Z131" s="315"/>
    </row>
    <row r="132" spans="1:53" ht="27.75" hidden="1" customHeight="1" x14ac:dyDescent="0.2">
      <c r="A132" s="373" t="s">
        <v>243</v>
      </c>
      <c r="B132" s="374"/>
      <c r="C132" s="374"/>
      <c r="D132" s="374"/>
      <c r="E132" s="374"/>
      <c r="F132" s="374"/>
      <c r="G132" s="374"/>
      <c r="H132" s="374"/>
      <c r="I132" s="374"/>
      <c r="J132" s="374"/>
      <c r="K132" s="374"/>
      <c r="L132" s="374"/>
      <c r="M132" s="374"/>
      <c r="N132" s="374"/>
      <c r="O132" s="374"/>
      <c r="P132" s="374"/>
      <c r="Q132" s="374"/>
      <c r="R132" s="374"/>
      <c r="S132" s="374"/>
      <c r="T132" s="374"/>
      <c r="U132" s="374"/>
      <c r="V132" s="374"/>
      <c r="W132" s="374"/>
      <c r="X132" s="374"/>
      <c r="Y132" s="48"/>
      <c r="Z132" s="48"/>
    </row>
    <row r="133" spans="1:53" ht="16.5" hidden="1" customHeight="1" x14ac:dyDescent="0.25">
      <c r="A133" s="324" t="s">
        <v>244</v>
      </c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08"/>
      <c r="Z133" s="308"/>
    </row>
    <row r="134" spans="1:53" ht="14.25" hidden="1" customHeight="1" x14ac:dyDescent="0.25">
      <c r="A134" s="326" t="s">
        <v>106</v>
      </c>
      <c r="B134" s="325"/>
      <c r="C134" s="325"/>
      <c r="D134" s="325"/>
      <c r="E134" s="325"/>
      <c r="F134" s="325"/>
      <c r="G134" s="325"/>
      <c r="H134" s="325"/>
      <c r="I134" s="325"/>
      <c r="J134" s="325"/>
      <c r="K134" s="325"/>
      <c r="L134" s="325"/>
      <c r="M134" s="325"/>
      <c r="N134" s="325"/>
      <c r="O134" s="325"/>
      <c r="P134" s="325"/>
      <c r="Q134" s="325"/>
      <c r="R134" s="325"/>
      <c r="S134" s="325"/>
      <c r="T134" s="325"/>
      <c r="U134" s="325"/>
      <c r="V134" s="325"/>
      <c r="W134" s="325"/>
      <c r="X134" s="325"/>
      <c r="Y134" s="307"/>
      <c r="Z134" s="307"/>
    </row>
    <row r="135" spans="1:53" ht="27" customHeight="1" x14ac:dyDescent="0.25">
      <c r="A135" s="54" t="s">
        <v>245</v>
      </c>
      <c r="B135" s="54" t="s">
        <v>246</v>
      </c>
      <c r="C135" s="31">
        <v>4301011223</v>
      </c>
      <c r="D135" s="316">
        <v>4607091383423</v>
      </c>
      <c r="E135" s="317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6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22"/>
      <c r="P135" s="322"/>
      <c r="Q135" s="322"/>
      <c r="R135" s="317"/>
      <c r="S135" s="34"/>
      <c r="T135" s="34"/>
      <c r="U135" s="35" t="s">
        <v>65</v>
      </c>
      <c r="V135" s="312">
        <v>14</v>
      </c>
      <c r="W135" s="313">
        <f>IFERROR(IF(V135="",0,CEILING((V135/$H135),1)*$H135),"")</f>
        <v>21.6</v>
      </c>
      <c r="X135" s="36">
        <f>IFERROR(IF(W135=0,"",ROUNDUP(W135/H135,0)*0.02175),"")</f>
        <v>4.3499999999999997E-2</v>
      </c>
      <c r="Y135" s="56"/>
      <c r="Z135" s="57"/>
      <c r="AD135" s="58"/>
      <c r="BA135" s="126" t="s">
        <v>1</v>
      </c>
    </row>
    <row r="136" spans="1:53" ht="27" hidden="1" customHeight="1" x14ac:dyDescent="0.25">
      <c r="A136" s="54" t="s">
        <v>247</v>
      </c>
      <c r="B136" s="54" t="s">
        <v>248</v>
      </c>
      <c r="C136" s="31">
        <v>4301011338</v>
      </c>
      <c r="D136" s="316">
        <v>4607091381405</v>
      </c>
      <c r="E136" s="317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6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22"/>
      <c r="P136" s="322"/>
      <c r="Q136" s="322"/>
      <c r="R136" s="317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4301011333</v>
      </c>
      <c r="D137" s="316">
        <v>4607091386516</v>
      </c>
      <c r="E137" s="317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22"/>
      <c r="P137" s="322"/>
      <c r="Q137" s="322"/>
      <c r="R137" s="317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x14ac:dyDescent="0.2">
      <c r="A138" s="344"/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45"/>
      <c r="N138" s="318" t="s">
        <v>66</v>
      </c>
      <c r="O138" s="319"/>
      <c r="P138" s="319"/>
      <c r="Q138" s="319"/>
      <c r="R138" s="319"/>
      <c r="S138" s="319"/>
      <c r="T138" s="320"/>
      <c r="U138" s="37" t="s">
        <v>67</v>
      </c>
      <c r="V138" s="314">
        <f>IFERROR(V135/H135,"0")+IFERROR(V136/H136,"0")+IFERROR(V137/H137,"0")</f>
        <v>1.2962962962962963</v>
      </c>
      <c r="W138" s="314">
        <f>IFERROR(W135/H135,"0")+IFERROR(W136/H136,"0")+IFERROR(W137/H137,"0")</f>
        <v>2</v>
      </c>
      <c r="X138" s="314">
        <f>IFERROR(IF(X135="",0,X135),"0")+IFERROR(IF(X136="",0,X136),"0")+IFERROR(IF(X137="",0,X137),"0")</f>
        <v>4.3499999999999997E-2</v>
      </c>
      <c r="Y138" s="315"/>
      <c r="Z138" s="315"/>
    </row>
    <row r="139" spans="1:53" x14ac:dyDescent="0.2">
      <c r="A139" s="325"/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45"/>
      <c r="N139" s="318" t="s">
        <v>66</v>
      </c>
      <c r="O139" s="319"/>
      <c r="P139" s="319"/>
      <c r="Q139" s="319"/>
      <c r="R139" s="319"/>
      <c r="S139" s="319"/>
      <c r="T139" s="320"/>
      <c r="U139" s="37" t="s">
        <v>65</v>
      </c>
      <c r="V139" s="314">
        <f>IFERROR(SUM(V135:V137),"0")</f>
        <v>14</v>
      </c>
      <c r="W139" s="314">
        <f>IFERROR(SUM(W135:W137),"0")</f>
        <v>21.6</v>
      </c>
      <c r="X139" s="37"/>
      <c r="Y139" s="315"/>
      <c r="Z139" s="315"/>
    </row>
    <row r="140" spans="1:53" ht="16.5" hidden="1" customHeight="1" x14ac:dyDescent="0.25">
      <c r="A140" s="324" t="s">
        <v>251</v>
      </c>
      <c r="B140" s="325"/>
      <c r="C140" s="325"/>
      <c r="D140" s="325"/>
      <c r="E140" s="325"/>
      <c r="F140" s="325"/>
      <c r="G140" s="325"/>
      <c r="H140" s="325"/>
      <c r="I140" s="325"/>
      <c r="J140" s="325"/>
      <c r="K140" s="325"/>
      <c r="L140" s="325"/>
      <c r="M140" s="325"/>
      <c r="N140" s="325"/>
      <c r="O140" s="325"/>
      <c r="P140" s="325"/>
      <c r="Q140" s="325"/>
      <c r="R140" s="325"/>
      <c r="S140" s="325"/>
      <c r="T140" s="325"/>
      <c r="U140" s="325"/>
      <c r="V140" s="325"/>
      <c r="W140" s="325"/>
      <c r="X140" s="325"/>
      <c r="Y140" s="308"/>
      <c r="Z140" s="308"/>
    </row>
    <row r="141" spans="1:53" ht="14.25" hidden="1" customHeight="1" x14ac:dyDescent="0.25">
      <c r="A141" s="326" t="s">
        <v>60</v>
      </c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25"/>
      <c r="P141" s="325"/>
      <c r="Q141" s="325"/>
      <c r="R141" s="325"/>
      <c r="S141" s="325"/>
      <c r="T141" s="325"/>
      <c r="U141" s="325"/>
      <c r="V141" s="325"/>
      <c r="W141" s="325"/>
      <c r="X141" s="325"/>
      <c r="Y141" s="307"/>
      <c r="Z141" s="307"/>
    </row>
    <row r="142" spans="1:53" ht="27" hidden="1" customHeight="1" x14ac:dyDescent="0.25">
      <c r="A142" s="54" t="s">
        <v>252</v>
      </c>
      <c r="B142" s="54" t="s">
        <v>253</v>
      </c>
      <c r="C142" s="31">
        <v>4301031191</v>
      </c>
      <c r="D142" s="316">
        <v>4680115880993</v>
      </c>
      <c r="E142" s="317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22"/>
      <c r="P142" s="322"/>
      <c r="Q142" s="322"/>
      <c r="R142" s="317"/>
      <c r="S142" s="34"/>
      <c r="T142" s="34"/>
      <c r="U142" s="35" t="s">
        <v>65</v>
      </c>
      <c r="V142" s="312">
        <v>0</v>
      </c>
      <c r="W142" s="313">
        <f t="shared" ref="W142:W150" si="8">IFERROR(IF(V142="",0,CEILING((V142/$H142),1)*$H142),"")</f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254</v>
      </c>
      <c r="B143" s="54" t="s">
        <v>255</v>
      </c>
      <c r="C143" s="31">
        <v>4301031204</v>
      </c>
      <c r="D143" s="316">
        <v>4680115881761</v>
      </c>
      <c r="E143" s="317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22"/>
      <c r="P143" s="322"/>
      <c r="Q143" s="322"/>
      <c r="R143" s="317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4301031201</v>
      </c>
      <c r="D144" s="316">
        <v>4680115881563</v>
      </c>
      <c r="E144" s="317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3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22"/>
      <c r="P144" s="322"/>
      <c r="Q144" s="322"/>
      <c r="R144" s="317"/>
      <c r="S144" s="34"/>
      <c r="T144" s="34"/>
      <c r="U144" s="35" t="s">
        <v>65</v>
      </c>
      <c r="V144" s="312">
        <v>0</v>
      </c>
      <c r="W144" s="313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4301031199</v>
      </c>
      <c r="D145" s="316">
        <v>4680115880986</v>
      </c>
      <c r="E145" s="317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22"/>
      <c r="P145" s="322"/>
      <c r="Q145" s="322"/>
      <c r="R145" s="317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4301031190</v>
      </c>
      <c r="D146" s="316">
        <v>4680115880207</v>
      </c>
      <c r="E146" s="317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61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22"/>
      <c r="P146" s="322"/>
      <c r="Q146" s="322"/>
      <c r="R146" s="317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4301031205</v>
      </c>
      <c r="D147" s="316">
        <v>4680115881785</v>
      </c>
      <c r="E147" s="317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3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22"/>
      <c r="P147" s="322"/>
      <c r="Q147" s="322"/>
      <c r="R147" s="317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4301031202</v>
      </c>
      <c r="D148" s="316">
        <v>4680115881679</v>
      </c>
      <c r="E148" s="317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22"/>
      <c r="P148" s="322"/>
      <c r="Q148" s="322"/>
      <c r="R148" s="317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4301031158</v>
      </c>
      <c r="D149" s="316">
        <v>4680115880191</v>
      </c>
      <c r="E149" s="317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4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22"/>
      <c r="P149" s="322"/>
      <c r="Q149" s="322"/>
      <c r="R149" s="317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hidden="1" customHeight="1" x14ac:dyDescent="0.25">
      <c r="A150" s="54" t="s">
        <v>268</v>
      </c>
      <c r="B150" s="54" t="s">
        <v>269</v>
      </c>
      <c r="C150" s="31">
        <v>4301031245</v>
      </c>
      <c r="D150" s="316">
        <v>4680115883963</v>
      </c>
      <c r="E150" s="317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484" t="s">
        <v>270</v>
      </c>
      <c r="O150" s="322"/>
      <c r="P150" s="322"/>
      <c r="Q150" s="322"/>
      <c r="R150" s="317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idden="1" x14ac:dyDescent="0.2">
      <c r="A151" s="344"/>
      <c r="B151" s="325"/>
      <c r="C151" s="325"/>
      <c r="D151" s="325"/>
      <c r="E151" s="325"/>
      <c r="F151" s="325"/>
      <c r="G151" s="325"/>
      <c r="H151" s="325"/>
      <c r="I151" s="325"/>
      <c r="J151" s="325"/>
      <c r="K151" s="325"/>
      <c r="L151" s="325"/>
      <c r="M151" s="345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0</v>
      </c>
      <c r="W151" s="314">
        <f>IFERROR(W142/H142,"0")+IFERROR(W143/H143,"0")+IFERROR(W144/H144,"0")+IFERROR(W145/H145,"0")+IFERROR(W146/H146,"0")+IFERROR(W147/H147,"0")+IFERROR(W148/H148,"0")+IFERROR(W149/H149,"0")+IFERROR(W150/H150,"0")</f>
        <v>0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hidden="1" x14ac:dyDescent="0.2">
      <c r="A152" s="325"/>
      <c r="B152" s="325"/>
      <c r="C152" s="325"/>
      <c r="D152" s="325"/>
      <c r="E152" s="325"/>
      <c r="F152" s="325"/>
      <c r="G152" s="325"/>
      <c r="H152" s="325"/>
      <c r="I152" s="325"/>
      <c r="J152" s="325"/>
      <c r="K152" s="325"/>
      <c r="L152" s="325"/>
      <c r="M152" s="345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14">
        <f>IFERROR(SUM(V142:V150),"0")</f>
        <v>0</v>
      </c>
      <c r="W152" s="314">
        <f>IFERROR(SUM(W142:W150),"0")</f>
        <v>0</v>
      </c>
      <c r="X152" s="37"/>
      <c r="Y152" s="315"/>
      <c r="Z152" s="315"/>
    </row>
    <row r="153" spans="1:53" ht="16.5" hidden="1" customHeight="1" x14ac:dyDescent="0.25">
      <c r="A153" s="324" t="s">
        <v>271</v>
      </c>
      <c r="B153" s="325"/>
      <c r="C153" s="325"/>
      <c r="D153" s="325"/>
      <c r="E153" s="325"/>
      <c r="F153" s="325"/>
      <c r="G153" s="325"/>
      <c r="H153" s="325"/>
      <c r="I153" s="325"/>
      <c r="J153" s="325"/>
      <c r="K153" s="325"/>
      <c r="L153" s="325"/>
      <c r="M153" s="325"/>
      <c r="N153" s="325"/>
      <c r="O153" s="325"/>
      <c r="P153" s="325"/>
      <c r="Q153" s="325"/>
      <c r="R153" s="325"/>
      <c r="S153" s="325"/>
      <c r="T153" s="325"/>
      <c r="U153" s="325"/>
      <c r="V153" s="325"/>
      <c r="W153" s="325"/>
      <c r="X153" s="325"/>
      <c r="Y153" s="308"/>
      <c r="Z153" s="308"/>
    </row>
    <row r="154" spans="1:53" ht="14.25" hidden="1" customHeight="1" x14ac:dyDescent="0.25">
      <c r="A154" s="326" t="s">
        <v>106</v>
      </c>
      <c r="B154" s="325"/>
      <c r="C154" s="325"/>
      <c r="D154" s="325"/>
      <c r="E154" s="325"/>
      <c r="F154" s="325"/>
      <c r="G154" s="325"/>
      <c r="H154" s="325"/>
      <c r="I154" s="325"/>
      <c r="J154" s="325"/>
      <c r="K154" s="325"/>
      <c r="L154" s="325"/>
      <c r="M154" s="325"/>
      <c r="N154" s="325"/>
      <c r="O154" s="325"/>
      <c r="P154" s="325"/>
      <c r="Q154" s="325"/>
      <c r="R154" s="325"/>
      <c r="S154" s="325"/>
      <c r="T154" s="325"/>
      <c r="U154" s="325"/>
      <c r="V154" s="325"/>
      <c r="W154" s="325"/>
      <c r="X154" s="325"/>
      <c r="Y154" s="307"/>
      <c r="Z154" s="307"/>
    </row>
    <row r="155" spans="1:53" ht="16.5" hidden="1" customHeight="1" x14ac:dyDescent="0.25">
      <c r="A155" s="54" t="s">
        <v>272</v>
      </c>
      <c r="B155" s="54" t="s">
        <v>273</v>
      </c>
      <c r="C155" s="31">
        <v>4301011450</v>
      </c>
      <c r="D155" s="316">
        <v>4680115881402</v>
      </c>
      <c r="E155" s="317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3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2"/>
      <c r="P155" s="322"/>
      <c r="Q155" s="322"/>
      <c r="R155" s="317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274</v>
      </c>
      <c r="B156" s="54" t="s">
        <v>275</v>
      </c>
      <c r="C156" s="31">
        <v>4301011454</v>
      </c>
      <c r="D156" s="316">
        <v>4680115881396</v>
      </c>
      <c r="E156" s="317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2"/>
      <c r="P156" s="322"/>
      <c r="Q156" s="322"/>
      <c r="R156" s="317"/>
      <c r="S156" s="34"/>
      <c r="T156" s="34"/>
      <c r="U156" s="35" t="s">
        <v>65</v>
      </c>
      <c r="V156" s="312">
        <v>2.25</v>
      </c>
      <c r="W156" s="313">
        <f>IFERROR(IF(V156="",0,CEILING((V156/$H156),1)*$H156),"")</f>
        <v>2.7</v>
      </c>
      <c r="X156" s="36">
        <f>IFERROR(IF(W156=0,"",ROUNDUP(W156/H156,0)*0.00753),"")</f>
        <v>7.5300000000000002E-3</v>
      </c>
      <c r="Y156" s="56"/>
      <c r="Z156" s="57"/>
      <c r="AD156" s="58"/>
      <c r="BA156" s="139" t="s">
        <v>1</v>
      </c>
    </row>
    <row r="157" spans="1:53" x14ac:dyDescent="0.2">
      <c r="A157" s="344"/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45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14">
        <f>IFERROR(V155/H155,"0")+IFERROR(V156/H156,"0")</f>
        <v>0.83333333333333326</v>
      </c>
      <c r="W157" s="314">
        <f>IFERROR(W155/H155,"0")+IFERROR(W156/H156,"0")</f>
        <v>1</v>
      </c>
      <c r="X157" s="314">
        <f>IFERROR(IF(X155="",0,X155),"0")+IFERROR(IF(X156="",0,X156),"0")</f>
        <v>7.5300000000000002E-3</v>
      </c>
      <c r="Y157" s="315"/>
      <c r="Z157" s="315"/>
    </row>
    <row r="158" spans="1:53" x14ac:dyDescent="0.2">
      <c r="A158" s="325"/>
      <c r="B158" s="325"/>
      <c r="C158" s="325"/>
      <c r="D158" s="325"/>
      <c r="E158" s="325"/>
      <c r="F158" s="325"/>
      <c r="G158" s="325"/>
      <c r="H158" s="325"/>
      <c r="I158" s="325"/>
      <c r="J158" s="325"/>
      <c r="K158" s="325"/>
      <c r="L158" s="325"/>
      <c r="M158" s="345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14">
        <f>IFERROR(SUM(V155:V156),"0")</f>
        <v>2.25</v>
      </c>
      <c r="W158" s="314">
        <f>IFERROR(SUM(W155:W156),"0")</f>
        <v>2.7</v>
      </c>
      <c r="X158" s="37"/>
      <c r="Y158" s="315"/>
      <c r="Z158" s="315"/>
    </row>
    <row r="159" spans="1:53" ht="14.25" hidden="1" customHeight="1" x14ac:dyDescent="0.25">
      <c r="A159" s="326" t="s">
        <v>98</v>
      </c>
      <c r="B159" s="325"/>
      <c r="C159" s="325"/>
      <c r="D159" s="325"/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  <c r="Y159" s="307"/>
      <c r="Z159" s="307"/>
    </row>
    <row r="160" spans="1:53" ht="16.5" hidden="1" customHeight="1" x14ac:dyDescent="0.25">
      <c r="A160" s="54" t="s">
        <v>276</v>
      </c>
      <c r="B160" s="54" t="s">
        <v>277</v>
      </c>
      <c r="C160" s="31">
        <v>4301020262</v>
      </c>
      <c r="D160" s="316">
        <v>4680115882935</v>
      </c>
      <c r="E160" s="317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619" t="s">
        <v>278</v>
      </c>
      <c r="O160" s="322"/>
      <c r="P160" s="322"/>
      <c r="Q160" s="322"/>
      <c r="R160" s="317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hidden="1" customHeight="1" x14ac:dyDescent="0.25">
      <c r="A161" s="54" t="s">
        <v>279</v>
      </c>
      <c r="B161" s="54" t="s">
        <v>280</v>
      </c>
      <c r="C161" s="31">
        <v>4301020220</v>
      </c>
      <c r="D161" s="316">
        <v>4680115880764</v>
      </c>
      <c r="E161" s="317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5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2"/>
      <c r="P161" s="322"/>
      <c r="Q161" s="322"/>
      <c r="R161" s="317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hidden="1" x14ac:dyDescent="0.2">
      <c r="A162" s="344"/>
      <c r="B162" s="325"/>
      <c r="C162" s="325"/>
      <c r="D162" s="325"/>
      <c r="E162" s="325"/>
      <c r="F162" s="325"/>
      <c r="G162" s="325"/>
      <c r="H162" s="325"/>
      <c r="I162" s="325"/>
      <c r="J162" s="325"/>
      <c r="K162" s="325"/>
      <c r="L162" s="325"/>
      <c r="M162" s="345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hidden="1" x14ac:dyDescent="0.2">
      <c r="A163" s="325"/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45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hidden="1" customHeight="1" x14ac:dyDescent="0.25">
      <c r="A164" s="326" t="s">
        <v>60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07"/>
      <c r="Z164" s="307"/>
    </row>
    <row r="165" spans="1:53" ht="27" customHeight="1" x14ac:dyDescent="0.25">
      <c r="A165" s="54" t="s">
        <v>281</v>
      </c>
      <c r="B165" s="54" t="s">
        <v>282</v>
      </c>
      <c r="C165" s="31">
        <v>4301031224</v>
      </c>
      <c r="D165" s="316">
        <v>4680115882683</v>
      </c>
      <c r="E165" s="317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2"/>
      <c r="P165" s="322"/>
      <c r="Q165" s="322"/>
      <c r="R165" s="317"/>
      <c r="S165" s="34"/>
      <c r="T165" s="34"/>
      <c r="U165" s="35" t="s">
        <v>65</v>
      </c>
      <c r="V165" s="312">
        <v>410</v>
      </c>
      <c r="W165" s="313">
        <f>IFERROR(IF(V165="",0,CEILING((V165/$H165),1)*$H165),"")</f>
        <v>410.40000000000003</v>
      </c>
      <c r="X165" s="36">
        <f>IFERROR(IF(W165=0,"",ROUNDUP(W165/H165,0)*0.00937),"")</f>
        <v>0.71211999999999998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283</v>
      </c>
      <c r="B166" s="54" t="s">
        <v>284</v>
      </c>
      <c r="C166" s="31">
        <v>4301031230</v>
      </c>
      <c r="D166" s="316">
        <v>4680115882690</v>
      </c>
      <c r="E166" s="317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2"/>
      <c r="P166" s="322"/>
      <c r="Q166" s="322"/>
      <c r="R166" s="317"/>
      <c r="S166" s="34"/>
      <c r="T166" s="34"/>
      <c r="U166" s="35" t="s">
        <v>65</v>
      </c>
      <c r="V166" s="312">
        <v>390</v>
      </c>
      <c r="W166" s="313">
        <f>IFERROR(IF(V166="",0,CEILING((V166/$H166),1)*$H166),"")</f>
        <v>394.20000000000005</v>
      </c>
      <c r="X166" s="36">
        <f>IFERROR(IF(W166=0,"",ROUNDUP(W166/H166,0)*0.00937),"")</f>
        <v>0.68401000000000001</v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4301031220</v>
      </c>
      <c r="D167" s="316">
        <v>4680115882669</v>
      </c>
      <c r="E167" s="317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2"/>
      <c r="P167" s="322"/>
      <c r="Q167" s="322"/>
      <c r="R167" s="317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287</v>
      </c>
      <c r="B168" s="54" t="s">
        <v>288</v>
      </c>
      <c r="C168" s="31">
        <v>4301031221</v>
      </c>
      <c r="D168" s="316">
        <v>4680115882676</v>
      </c>
      <c r="E168" s="317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2"/>
      <c r="P168" s="322"/>
      <c r="Q168" s="322"/>
      <c r="R168" s="317"/>
      <c r="S168" s="34"/>
      <c r="T168" s="34"/>
      <c r="U168" s="35" t="s">
        <v>65</v>
      </c>
      <c r="V168" s="312">
        <v>6</v>
      </c>
      <c r="W168" s="313">
        <f>IFERROR(IF(V168="",0,CEILING((V168/$H168),1)*$H168),"")</f>
        <v>10.8</v>
      </c>
      <c r="X168" s="36">
        <f>IFERROR(IF(W168=0,"",ROUNDUP(W168/H168,0)*0.00937),"")</f>
        <v>1.874E-2</v>
      </c>
      <c r="Y168" s="56"/>
      <c r="Z168" s="57"/>
      <c r="AD168" s="58"/>
      <c r="BA168" s="145" t="s">
        <v>1</v>
      </c>
    </row>
    <row r="169" spans="1:53" x14ac:dyDescent="0.2">
      <c r="A169" s="344"/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5"/>
      <c r="M169" s="345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14">
        <f>IFERROR(V165/H165,"0")+IFERROR(V166/H166,"0")+IFERROR(V167/H167,"0")+IFERROR(V168/H168,"0")</f>
        <v>149.25925925925927</v>
      </c>
      <c r="W169" s="314">
        <f>IFERROR(W165/H165,"0")+IFERROR(W166/H166,"0")+IFERROR(W167/H167,"0")+IFERROR(W168/H168,"0")</f>
        <v>151</v>
      </c>
      <c r="X169" s="314">
        <f>IFERROR(IF(X165="",0,X165),"0")+IFERROR(IF(X166="",0,X166),"0")+IFERROR(IF(X167="",0,X167),"0")+IFERROR(IF(X168="",0,X168),"0")</f>
        <v>1.4148699999999999</v>
      </c>
      <c r="Y169" s="315"/>
      <c r="Z169" s="315"/>
    </row>
    <row r="170" spans="1:53" x14ac:dyDescent="0.2">
      <c r="A170" s="325"/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45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14">
        <f>IFERROR(SUM(V165:V168),"0")</f>
        <v>806</v>
      </c>
      <c r="W170" s="314">
        <f>IFERROR(SUM(W165:W168),"0")</f>
        <v>815.40000000000009</v>
      </c>
      <c r="X170" s="37"/>
      <c r="Y170" s="315"/>
      <c r="Z170" s="315"/>
    </row>
    <row r="171" spans="1:53" ht="14.25" hidden="1" customHeight="1" x14ac:dyDescent="0.25">
      <c r="A171" s="326" t="s">
        <v>68</v>
      </c>
      <c r="B171" s="325"/>
      <c r="C171" s="325"/>
      <c r="D171" s="325"/>
      <c r="E171" s="325"/>
      <c r="F171" s="325"/>
      <c r="G171" s="325"/>
      <c r="H171" s="325"/>
      <c r="I171" s="325"/>
      <c r="J171" s="325"/>
      <c r="K171" s="325"/>
      <c r="L171" s="325"/>
      <c r="M171" s="325"/>
      <c r="N171" s="325"/>
      <c r="O171" s="325"/>
      <c r="P171" s="325"/>
      <c r="Q171" s="325"/>
      <c r="R171" s="325"/>
      <c r="S171" s="325"/>
      <c r="T171" s="325"/>
      <c r="U171" s="325"/>
      <c r="V171" s="325"/>
      <c r="W171" s="325"/>
      <c r="X171" s="325"/>
      <c r="Y171" s="307"/>
      <c r="Z171" s="307"/>
    </row>
    <row r="172" spans="1:53" ht="27" hidden="1" customHeight="1" x14ac:dyDescent="0.25">
      <c r="A172" s="54" t="s">
        <v>289</v>
      </c>
      <c r="B172" s="54" t="s">
        <v>290</v>
      </c>
      <c r="C172" s="31">
        <v>4301051409</v>
      </c>
      <c r="D172" s="316">
        <v>4680115881556</v>
      </c>
      <c r="E172" s="317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5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2"/>
      <c r="P172" s="322"/>
      <c r="Q172" s="322"/>
      <c r="R172" s="317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291</v>
      </c>
      <c r="B173" s="54" t="s">
        <v>292</v>
      </c>
      <c r="C173" s="31">
        <v>4301051538</v>
      </c>
      <c r="D173" s="316">
        <v>4680115880573</v>
      </c>
      <c r="E173" s="317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375" t="s">
        <v>293</v>
      </c>
      <c r="O173" s="322"/>
      <c r="P173" s="322"/>
      <c r="Q173" s="322"/>
      <c r="R173" s="317"/>
      <c r="S173" s="34"/>
      <c r="T173" s="34"/>
      <c r="U173" s="35" t="s">
        <v>65</v>
      </c>
      <c r="V173" s="312">
        <v>0</v>
      </c>
      <c r="W173" s="313">
        <f t="shared" si="9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4301051408</v>
      </c>
      <c r="D174" s="316">
        <v>4680115881594</v>
      </c>
      <c r="E174" s="317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5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2"/>
      <c r="P174" s="322"/>
      <c r="Q174" s="322"/>
      <c r="R174" s="317"/>
      <c r="S174" s="34"/>
      <c r="T174" s="34"/>
      <c r="U174" s="35" t="s">
        <v>65</v>
      </c>
      <c r="V174" s="312">
        <v>40</v>
      </c>
      <c r="W174" s="313">
        <f t="shared" si="9"/>
        <v>40.5</v>
      </c>
      <c r="X174" s="36">
        <f>IFERROR(IF(W174=0,"",ROUNDUP(W174/H174,0)*0.02175),"")</f>
        <v>0.10874999999999999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4301051505</v>
      </c>
      <c r="D175" s="316">
        <v>4680115881587</v>
      </c>
      <c r="E175" s="317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406" t="s">
        <v>298</v>
      </c>
      <c r="O175" s="322"/>
      <c r="P175" s="322"/>
      <c r="Q175" s="322"/>
      <c r="R175" s="317"/>
      <c r="S175" s="34"/>
      <c r="T175" s="34"/>
      <c r="U175" s="35" t="s">
        <v>65</v>
      </c>
      <c r="V175" s="312">
        <v>4</v>
      </c>
      <c r="W175" s="313">
        <f t="shared" si="9"/>
        <v>4</v>
      </c>
      <c r="X175" s="36">
        <f>IFERROR(IF(W175=0,"",ROUNDUP(W175/H175,0)*0.01196),"")</f>
        <v>1.196E-2</v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299</v>
      </c>
      <c r="B176" s="54" t="s">
        <v>300</v>
      </c>
      <c r="C176" s="31">
        <v>4301051380</v>
      </c>
      <c r="D176" s="316">
        <v>4680115880962</v>
      </c>
      <c r="E176" s="317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33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2"/>
      <c r="P176" s="322"/>
      <c r="Q176" s="322"/>
      <c r="R176" s="317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301</v>
      </c>
      <c r="B177" s="54" t="s">
        <v>302</v>
      </c>
      <c r="C177" s="31">
        <v>4301051411</v>
      </c>
      <c r="D177" s="316">
        <v>4680115881617</v>
      </c>
      <c r="E177" s="317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5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2"/>
      <c r="P177" s="322"/>
      <c r="Q177" s="322"/>
      <c r="R177" s="317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303</v>
      </c>
      <c r="B178" s="54" t="s">
        <v>304</v>
      </c>
      <c r="C178" s="31">
        <v>4301051487</v>
      </c>
      <c r="D178" s="316">
        <v>4680115881228</v>
      </c>
      <c r="E178" s="317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4" t="s">
        <v>305</v>
      </c>
      <c r="O178" s="322"/>
      <c r="P178" s="322"/>
      <c r="Q178" s="322"/>
      <c r="R178" s="317"/>
      <c r="S178" s="34"/>
      <c r="T178" s="34"/>
      <c r="U178" s="35" t="s">
        <v>65</v>
      </c>
      <c r="V178" s="312">
        <v>36</v>
      </c>
      <c r="W178" s="313">
        <f t="shared" si="9"/>
        <v>36</v>
      </c>
      <c r="X178" s="36">
        <f>IFERROR(IF(W178=0,"",ROUNDUP(W178/H178,0)*0.00753),"")</f>
        <v>0.11295000000000001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306</v>
      </c>
      <c r="B179" s="54" t="s">
        <v>307</v>
      </c>
      <c r="C179" s="31">
        <v>4301051506</v>
      </c>
      <c r="D179" s="316">
        <v>4680115881037</v>
      </c>
      <c r="E179" s="317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23" t="s">
        <v>308</v>
      </c>
      <c r="O179" s="322"/>
      <c r="P179" s="322"/>
      <c r="Q179" s="322"/>
      <c r="R179" s="317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309</v>
      </c>
      <c r="B180" s="54" t="s">
        <v>310</v>
      </c>
      <c r="C180" s="31">
        <v>4301051384</v>
      </c>
      <c r="D180" s="316">
        <v>4680115881211</v>
      </c>
      <c r="E180" s="317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2"/>
      <c r="P180" s="322"/>
      <c r="Q180" s="322"/>
      <c r="R180" s="317"/>
      <c r="S180" s="34"/>
      <c r="T180" s="34"/>
      <c r="U180" s="35" t="s">
        <v>65</v>
      </c>
      <c r="V180" s="312">
        <v>59</v>
      </c>
      <c r="W180" s="313">
        <f t="shared" si="9"/>
        <v>60</v>
      </c>
      <c r="X180" s="36">
        <f>IFERROR(IF(W180=0,"",ROUNDUP(W180/H180,0)*0.00753),"")</f>
        <v>0.18825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4301051378</v>
      </c>
      <c r="D181" s="316">
        <v>4680115881020</v>
      </c>
      <c r="E181" s="317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3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2"/>
      <c r="P181" s="322"/>
      <c r="Q181" s="322"/>
      <c r="R181" s="317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313</v>
      </c>
      <c r="B182" s="54" t="s">
        <v>314</v>
      </c>
      <c r="C182" s="31">
        <v>4301051407</v>
      </c>
      <c r="D182" s="316">
        <v>4680115882195</v>
      </c>
      <c r="E182" s="317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6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2"/>
      <c r="P182" s="322"/>
      <c r="Q182" s="322"/>
      <c r="R182" s="317"/>
      <c r="S182" s="34"/>
      <c r="T182" s="34"/>
      <c r="U182" s="35" t="s">
        <v>65</v>
      </c>
      <c r="V182" s="312">
        <v>80</v>
      </c>
      <c r="W182" s="313">
        <f t="shared" si="9"/>
        <v>81.599999999999994</v>
      </c>
      <c r="X182" s="36">
        <f t="shared" ref="X182:X188" si="10">IFERROR(IF(W182=0,"",ROUNDUP(W182/H182,0)*0.00753),"")</f>
        <v>0.25602000000000003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4301051479</v>
      </c>
      <c r="D183" s="316">
        <v>4680115882607</v>
      </c>
      <c r="E183" s="317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58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2"/>
      <c r="P183" s="322"/>
      <c r="Q183" s="322"/>
      <c r="R183" s="317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4301051468</v>
      </c>
      <c r="D184" s="316">
        <v>4680115880092</v>
      </c>
      <c r="E184" s="317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51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2"/>
      <c r="P184" s="322"/>
      <c r="Q184" s="322"/>
      <c r="R184" s="317"/>
      <c r="S184" s="34"/>
      <c r="T184" s="34"/>
      <c r="U184" s="35" t="s">
        <v>65</v>
      </c>
      <c r="V184" s="312">
        <v>0</v>
      </c>
      <c r="W184" s="313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4301051469</v>
      </c>
      <c r="D185" s="316">
        <v>4680115880221</v>
      </c>
      <c r="E185" s="317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6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2"/>
      <c r="P185" s="322"/>
      <c r="Q185" s="322"/>
      <c r="R185" s="317"/>
      <c r="S185" s="34"/>
      <c r="T185" s="34"/>
      <c r="U185" s="35" t="s">
        <v>65</v>
      </c>
      <c r="V185" s="312">
        <v>151.19999999999999</v>
      </c>
      <c r="W185" s="313">
        <f t="shared" si="9"/>
        <v>151.19999999999999</v>
      </c>
      <c r="X185" s="36">
        <f t="shared" si="10"/>
        <v>0.47439000000000003</v>
      </c>
      <c r="Y185" s="56"/>
      <c r="Z185" s="57"/>
      <c r="AD185" s="58"/>
      <c r="BA185" s="159" t="s">
        <v>1</v>
      </c>
    </row>
    <row r="186" spans="1:53" ht="16.5" hidden="1" customHeight="1" x14ac:dyDescent="0.25">
      <c r="A186" s="54" t="s">
        <v>321</v>
      </c>
      <c r="B186" s="54" t="s">
        <v>322</v>
      </c>
      <c r="C186" s="31">
        <v>4301051523</v>
      </c>
      <c r="D186" s="316">
        <v>4680115882942</v>
      </c>
      <c r="E186" s="317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54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2"/>
      <c r="P186" s="322"/>
      <c r="Q186" s="322"/>
      <c r="R186" s="317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323</v>
      </c>
      <c r="B187" s="54" t="s">
        <v>324</v>
      </c>
      <c r="C187" s="31">
        <v>4301051326</v>
      </c>
      <c r="D187" s="316">
        <v>4680115880504</v>
      </c>
      <c r="E187" s="317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5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2"/>
      <c r="P187" s="322"/>
      <c r="Q187" s="322"/>
      <c r="R187" s="317"/>
      <c r="S187" s="34"/>
      <c r="T187" s="34"/>
      <c r="U187" s="35" t="s">
        <v>65</v>
      </c>
      <c r="V187" s="312">
        <v>106.4</v>
      </c>
      <c r="W187" s="313">
        <f t="shared" si="9"/>
        <v>108</v>
      </c>
      <c r="X187" s="36">
        <f t="shared" si="10"/>
        <v>0.33884999999999998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325</v>
      </c>
      <c r="B188" s="54" t="s">
        <v>326</v>
      </c>
      <c r="C188" s="31">
        <v>4301051410</v>
      </c>
      <c r="D188" s="316">
        <v>4680115882164</v>
      </c>
      <c r="E188" s="317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5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2"/>
      <c r="P188" s="322"/>
      <c r="Q188" s="322"/>
      <c r="R188" s="317"/>
      <c r="S188" s="34"/>
      <c r="T188" s="34"/>
      <c r="U188" s="35" t="s">
        <v>65</v>
      </c>
      <c r="V188" s="312">
        <v>200</v>
      </c>
      <c r="W188" s="313">
        <f t="shared" si="9"/>
        <v>201.6</v>
      </c>
      <c r="X188" s="36">
        <f t="shared" si="10"/>
        <v>0.63251999999999997</v>
      </c>
      <c r="Y188" s="56"/>
      <c r="Z188" s="57"/>
      <c r="AD188" s="58"/>
      <c r="BA188" s="162" t="s">
        <v>1</v>
      </c>
    </row>
    <row r="189" spans="1:53" x14ac:dyDescent="0.2">
      <c r="A189" s="344"/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45"/>
      <c r="N189" s="318" t="s">
        <v>66</v>
      </c>
      <c r="O189" s="319"/>
      <c r="P189" s="319"/>
      <c r="Q189" s="319"/>
      <c r="R189" s="319"/>
      <c r="S189" s="319"/>
      <c r="T189" s="320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269.52160493827159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272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2.1236899999999999</v>
      </c>
      <c r="Y189" s="315"/>
      <c r="Z189" s="315"/>
    </row>
    <row r="190" spans="1:53" x14ac:dyDescent="0.2">
      <c r="A190" s="325"/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45"/>
      <c r="N190" s="318" t="s">
        <v>66</v>
      </c>
      <c r="O190" s="319"/>
      <c r="P190" s="319"/>
      <c r="Q190" s="319"/>
      <c r="R190" s="319"/>
      <c r="S190" s="319"/>
      <c r="T190" s="320"/>
      <c r="U190" s="37" t="s">
        <v>65</v>
      </c>
      <c r="V190" s="314">
        <f>IFERROR(SUM(V172:V188),"0")</f>
        <v>676.6</v>
      </c>
      <c r="W190" s="314">
        <f>IFERROR(SUM(W172:W188),"0")</f>
        <v>682.9</v>
      </c>
      <c r="X190" s="37"/>
      <c r="Y190" s="315"/>
      <c r="Z190" s="315"/>
    </row>
    <row r="191" spans="1:53" ht="14.25" hidden="1" customHeight="1" x14ac:dyDescent="0.25">
      <c r="A191" s="326" t="s">
        <v>220</v>
      </c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25"/>
      <c r="P191" s="325"/>
      <c r="Q191" s="325"/>
      <c r="R191" s="325"/>
      <c r="S191" s="325"/>
      <c r="T191" s="325"/>
      <c r="U191" s="325"/>
      <c r="V191" s="325"/>
      <c r="W191" s="325"/>
      <c r="X191" s="325"/>
      <c r="Y191" s="307"/>
      <c r="Z191" s="307"/>
    </row>
    <row r="192" spans="1:53" ht="16.5" hidden="1" customHeight="1" x14ac:dyDescent="0.25">
      <c r="A192" s="54" t="s">
        <v>327</v>
      </c>
      <c r="B192" s="54" t="s">
        <v>328</v>
      </c>
      <c r="C192" s="31">
        <v>4301060360</v>
      </c>
      <c r="D192" s="316">
        <v>4680115882874</v>
      </c>
      <c r="E192" s="317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421" t="s">
        <v>329</v>
      </c>
      <c r="O192" s="322"/>
      <c r="P192" s="322"/>
      <c r="Q192" s="322"/>
      <c r="R192" s="317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hidden="1" customHeight="1" x14ac:dyDescent="0.25">
      <c r="A193" s="54" t="s">
        <v>330</v>
      </c>
      <c r="B193" s="54" t="s">
        <v>331</v>
      </c>
      <c r="C193" s="31">
        <v>4301060359</v>
      </c>
      <c r="D193" s="316">
        <v>4680115884434</v>
      </c>
      <c r="E193" s="317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566" t="s">
        <v>332</v>
      </c>
      <c r="O193" s="322"/>
      <c r="P193" s="322"/>
      <c r="Q193" s="322"/>
      <c r="R193" s="317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333</v>
      </c>
      <c r="B194" s="54" t="s">
        <v>334</v>
      </c>
      <c r="C194" s="31">
        <v>4301060338</v>
      </c>
      <c r="D194" s="316">
        <v>4680115880801</v>
      </c>
      <c r="E194" s="317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22"/>
      <c r="P194" s="322"/>
      <c r="Q194" s="322"/>
      <c r="R194" s="317"/>
      <c r="S194" s="34"/>
      <c r="T194" s="34"/>
      <c r="U194" s="35" t="s">
        <v>65</v>
      </c>
      <c r="V194" s="312">
        <v>68</v>
      </c>
      <c r="W194" s="313">
        <f>IFERROR(IF(V194="",0,CEILING((V194/$H194),1)*$H194),"")</f>
        <v>69.599999999999994</v>
      </c>
      <c r="X194" s="36">
        <f>IFERROR(IF(W194=0,"",ROUNDUP(W194/H194,0)*0.00753),"")</f>
        <v>0.21837000000000001</v>
      </c>
      <c r="Y194" s="56"/>
      <c r="Z194" s="57"/>
      <c r="AD194" s="58"/>
      <c r="BA194" s="165" t="s">
        <v>1</v>
      </c>
    </row>
    <row r="195" spans="1:53" ht="27" customHeight="1" x14ac:dyDescent="0.25">
      <c r="A195" s="54" t="s">
        <v>335</v>
      </c>
      <c r="B195" s="54" t="s">
        <v>336</v>
      </c>
      <c r="C195" s="31">
        <v>4301060339</v>
      </c>
      <c r="D195" s="316">
        <v>4680115880818</v>
      </c>
      <c r="E195" s="317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1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22"/>
      <c r="P195" s="322"/>
      <c r="Q195" s="322"/>
      <c r="R195" s="317"/>
      <c r="S195" s="34"/>
      <c r="T195" s="34"/>
      <c r="U195" s="35" t="s">
        <v>65</v>
      </c>
      <c r="V195" s="312">
        <v>70</v>
      </c>
      <c r="W195" s="313">
        <f>IFERROR(IF(V195="",0,CEILING((V195/$H195),1)*$H195),"")</f>
        <v>72</v>
      </c>
      <c r="X195" s="36">
        <f>IFERROR(IF(W195=0,"",ROUNDUP(W195/H195,0)*0.00753),"")</f>
        <v>0.22590000000000002</v>
      </c>
      <c r="Y195" s="56"/>
      <c r="Z195" s="57"/>
      <c r="AD195" s="58"/>
      <c r="BA195" s="166" t="s">
        <v>1</v>
      </c>
    </row>
    <row r="196" spans="1:53" x14ac:dyDescent="0.2">
      <c r="A196" s="344"/>
      <c r="B196" s="325"/>
      <c r="C196" s="325"/>
      <c r="D196" s="325"/>
      <c r="E196" s="325"/>
      <c r="F196" s="325"/>
      <c r="G196" s="325"/>
      <c r="H196" s="325"/>
      <c r="I196" s="325"/>
      <c r="J196" s="325"/>
      <c r="K196" s="325"/>
      <c r="L196" s="325"/>
      <c r="M196" s="345"/>
      <c r="N196" s="318" t="s">
        <v>66</v>
      </c>
      <c r="O196" s="319"/>
      <c r="P196" s="319"/>
      <c r="Q196" s="319"/>
      <c r="R196" s="319"/>
      <c r="S196" s="319"/>
      <c r="T196" s="320"/>
      <c r="U196" s="37" t="s">
        <v>67</v>
      </c>
      <c r="V196" s="314">
        <f>IFERROR(V192/H192,"0")+IFERROR(V193/H193,"0")+IFERROR(V194/H194,"0")+IFERROR(V195/H195,"0")</f>
        <v>57.5</v>
      </c>
      <c r="W196" s="314">
        <f>IFERROR(W192/H192,"0")+IFERROR(W193/H193,"0")+IFERROR(W194/H194,"0")+IFERROR(W195/H195,"0")</f>
        <v>59</v>
      </c>
      <c r="X196" s="314">
        <f>IFERROR(IF(X192="",0,X192),"0")+IFERROR(IF(X193="",0,X193),"0")+IFERROR(IF(X194="",0,X194),"0")+IFERROR(IF(X195="",0,X195),"0")</f>
        <v>0.44427000000000005</v>
      </c>
      <c r="Y196" s="315"/>
      <c r="Z196" s="315"/>
    </row>
    <row r="197" spans="1:53" x14ac:dyDescent="0.2">
      <c r="A197" s="325"/>
      <c r="B197" s="325"/>
      <c r="C197" s="325"/>
      <c r="D197" s="325"/>
      <c r="E197" s="325"/>
      <c r="F197" s="325"/>
      <c r="G197" s="325"/>
      <c r="H197" s="325"/>
      <c r="I197" s="325"/>
      <c r="J197" s="325"/>
      <c r="K197" s="325"/>
      <c r="L197" s="325"/>
      <c r="M197" s="345"/>
      <c r="N197" s="318" t="s">
        <v>66</v>
      </c>
      <c r="O197" s="319"/>
      <c r="P197" s="319"/>
      <c r="Q197" s="319"/>
      <c r="R197" s="319"/>
      <c r="S197" s="319"/>
      <c r="T197" s="320"/>
      <c r="U197" s="37" t="s">
        <v>65</v>
      </c>
      <c r="V197" s="314">
        <f>IFERROR(SUM(V192:V195),"0")</f>
        <v>138</v>
      </c>
      <c r="W197" s="314">
        <f>IFERROR(SUM(W192:W195),"0")</f>
        <v>141.6</v>
      </c>
      <c r="X197" s="37"/>
      <c r="Y197" s="315"/>
      <c r="Z197" s="315"/>
    </row>
    <row r="198" spans="1:53" ht="16.5" hidden="1" customHeight="1" x14ac:dyDescent="0.25">
      <c r="A198" s="324" t="s">
        <v>337</v>
      </c>
      <c r="B198" s="325"/>
      <c r="C198" s="325"/>
      <c r="D198" s="325"/>
      <c r="E198" s="325"/>
      <c r="F198" s="325"/>
      <c r="G198" s="325"/>
      <c r="H198" s="325"/>
      <c r="I198" s="325"/>
      <c r="J198" s="325"/>
      <c r="K198" s="325"/>
      <c r="L198" s="325"/>
      <c r="M198" s="325"/>
      <c r="N198" s="325"/>
      <c r="O198" s="325"/>
      <c r="P198" s="325"/>
      <c r="Q198" s="325"/>
      <c r="R198" s="325"/>
      <c r="S198" s="325"/>
      <c r="T198" s="325"/>
      <c r="U198" s="325"/>
      <c r="V198" s="325"/>
      <c r="W198" s="325"/>
      <c r="X198" s="325"/>
      <c r="Y198" s="308"/>
      <c r="Z198" s="308"/>
    </row>
    <row r="199" spans="1:53" ht="14.25" hidden="1" customHeight="1" x14ac:dyDescent="0.25">
      <c r="A199" s="326" t="s">
        <v>60</v>
      </c>
      <c r="B199" s="325"/>
      <c r="C199" s="325"/>
      <c r="D199" s="325"/>
      <c r="E199" s="325"/>
      <c r="F199" s="325"/>
      <c r="G199" s="325"/>
      <c r="H199" s="325"/>
      <c r="I199" s="325"/>
      <c r="J199" s="325"/>
      <c r="K199" s="325"/>
      <c r="L199" s="325"/>
      <c r="M199" s="325"/>
      <c r="N199" s="325"/>
      <c r="O199" s="325"/>
      <c r="P199" s="325"/>
      <c r="Q199" s="325"/>
      <c r="R199" s="325"/>
      <c r="S199" s="325"/>
      <c r="T199" s="325"/>
      <c r="U199" s="325"/>
      <c r="V199" s="325"/>
      <c r="W199" s="325"/>
      <c r="X199" s="325"/>
      <c r="Y199" s="307"/>
      <c r="Z199" s="307"/>
    </row>
    <row r="200" spans="1:53" ht="27" hidden="1" customHeight="1" x14ac:dyDescent="0.25">
      <c r="A200" s="54" t="s">
        <v>338</v>
      </c>
      <c r="B200" s="54" t="s">
        <v>339</v>
      </c>
      <c r="C200" s="31">
        <v>4301031151</v>
      </c>
      <c r="D200" s="316">
        <v>4607091389845</v>
      </c>
      <c r="E200" s="317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49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22"/>
      <c r="P200" s="322"/>
      <c r="Q200" s="322"/>
      <c r="R200" s="317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hidden="1" x14ac:dyDescent="0.2">
      <c r="A201" s="344"/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45"/>
      <c r="N201" s="318" t="s">
        <v>66</v>
      </c>
      <c r="O201" s="319"/>
      <c r="P201" s="319"/>
      <c r="Q201" s="319"/>
      <c r="R201" s="319"/>
      <c r="S201" s="319"/>
      <c r="T201" s="320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hidden="1" x14ac:dyDescent="0.2">
      <c r="A202" s="325"/>
      <c r="B202" s="325"/>
      <c r="C202" s="325"/>
      <c r="D202" s="325"/>
      <c r="E202" s="325"/>
      <c r="F202" s="325"/>
      <c r="G202" s="325"/>
      <c r="H202" s="325"/>
      <c r="I202" s="325"/>
      <c r="J202" s="325"/>
      <c r="K202" s="325"/>
      <c r="L202" s="325"/>
      <c r="M202" s="345"/>
      <c r="N202" s="318" t="s">
        <v>66</v>
      </c>
      <c r="O202" s="319"/>
      <c r="P202" s="319"/>
      <c r="Q202" s="319"/>
      <c r="R202" s="319"/>
      <c r="S202" s="319"/>
      <c r="T202" s="320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hidden="1" customHeight="1" x14ac:dyDescent="0.25">
      <c r="A203" s="324" t="s">
        <v>340</v>
      </c>
      <c r="B203" s="325"/>
      <c r="C203" s="325"/>
      <c r="D203" s="325"/>
      <c r="E203" s="325"/>
      <c r="F203" s="325"/>
      <c r="G203" s="325"/>
      <c r="H203" s="325"/>
      <c r="I203" s="325"/>
      <c r="J203" s="325"/>
      <c r="K203" s="325"/>
      <c r="L203" s="325"/>
      <c r="M203" s="325"/>
      <c r="N203" s="325"/>
      <c r="O203" s="325"/>
      <c r="P203" s="325"/>
      <c r="Q203" s="325"/>
      <c r="R203" s="325"/>
      <c r="S203" s="325"/>
      <c r="T203" s="325"/>
      <c r="U203" s="325"/>
      <c r="V203" s="325"/>
      <c r="W203" s="325"/>
      <c r="X203" s="325"/>
      <c r="Y203" s="308"/>
      <c r="Z203" s="308"/>
    </row>
    <row r="204" spans="1:53" ht="14.25" hidden="1" customHeight="1" x14ac:dyDescent="0.25">
      <c r="A204" s="326" t="s">
        <v>106</v>
      </c>
      <c r="B204" s="325"/>
      <c r="C204" s="325"/>
      <c r="D204" s="325"/>
      <c r="E204" s="325"/>
      <c r="F204" s="325"/>
      <c r="G204" s="325"/>
      <c r="H204" s="325"/>
      <c r="I204" s="325"/>
      <c r="J204" s="325"/>
      <c r="K204" s="325"/>
      <c r="L204" s="325"/>
      <c r="M204" s="325"/>
      <c r="N204" s="325"/>
      <c r="O204" s="325"/>
      <c r="P204" s="325"/>
      <c r="Q204" s="325"/>
      <c r="R204" s="325"/>
      <c r="S204" s="325"/>
      <c r="T204" s="325"/>
      <c r="U204" s="325"/>
      <c r="V204" s="325"/>
      <c r="W204" s="325"/>
      <c r="X204" s="325"/>
      <c r="Y204" s="307"/>
      <c r="Z204" s="307"/>
    </row>
    <row r="205" spans="1:53" ht="27" hidden="1" customHeight="1" x14ac:dyDescent="0.25">
      <c r="A205" s="54" t="s">
        <v>341</v>
      </c>
      <c r="B205" s="54" t="s">
        <v>342</v>
      </c>
      <c r="C205" s="31">
        <v>4301011346</v>
      </c>
      <c r="D205" s="316">
        <v>4607091387445</v>
      </c>
      <c r="E205" s="317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4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22"/>
      <c r="P205" s="322"/>
      <c r="Q205" s="322"/>
      <c r="R205" s="317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343</v>
      </c>
      <c r="B206" s="54" t="s">
        <v>344</v>
      </c>
      <c r="C206" s="31">
        <v>4301011362</v>
      </c>
      <c r="D206" s="316">
        <v>4607091386004</v>
      </c>
      <c r="E206" s="317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5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22"/>
      <c r="P206" s="322"/>
      <c r="Q206" s="322"/>
      <c r="R206" s="317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343</v>
      </c>
      <c r="B207" s="54" t="s">
        <v>345</v>
      </c>
      <c r="C207" s="31">
        <v>4301011308</v>
      </c>
      <c r="D207" s="316">
        <v>4607091386004</v>
      </c>
      <c r="E207" s="317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36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22"/>
      <c r="P207" s="322"/>
      <c r="Q207" s="322"/>
      <c r="R207" s="317"/>
      <c r="S207" s="34"/>
      <c r="T207" s="34"/>
      <c r="U207" s="35" t="s">
        <v>65</v>
      </c>
      <c r="V207" s="312">
        <v>10</v>
      </c>
      <c r="W207" s="313">
        <f t="shared" si="11"/>
        <v>10.8</v>
      </c>
      <c r="X207" s="36">
        <f>IFERROR(IF(W207=0,"",ROUNDUP(W207/H207,0)*0.02175),"")</f>
        <v>2.1749999999999999E-2</v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346</v>
      </c>
      <c r="B208" s="54" t="s">
        <v>347</v>
      </c>
      <c r="C208" s="31">
        <v>4301011347</v>
      </c>
      <c r="D208" s="316">
        <v>4607091386073</v>
      </c>
      <c r="E208" s="317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58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22"/>
      <c r="P208" s="322"/>
      <c r="Q208" s="322"/>
      <c r="R208" s="317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4301011395</v>
      </c>
      <c r="D209" s="316">
        <v>4607091387322</v>
      </c>
      <c r="E209" s="317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5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22"/>
      <c r="P209" s="322"/>
      <c r="Q209" s="322"/>
      <c r="R209" s="317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350</v>
      </c>
      <c r="C210" s="31">
        <v>4301010928</v>
      </c>
      <c r="D210" s="316">
        <v>4607091387322</v>
      </c>
      <c r="E210" s="317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41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22"/>
      <c r="P210" s="322"/>
      <c r="Q210" s="322"/>
      <c r="R210" s="317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351</v>
      </c>
      <c r="B211" s="54" t="s">
        <v>352</v>
      </c>
      <c r="C211" s="31">
        <v>4301011311</v>
      </c>
      <c r="D211" s="316">
        <v>4607091387377</v>
      </c>
      <c r="E211" s="317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57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22"/>
      <c r="P211" s="322"/>
      <c r="Q211" s="322"/>
      <c r="R211" s="317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4301010945</v>
      </c>
      <c r="D212" s="316">
        <v>4607091387353</v>
      </c>
      <c r="E212" s="317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59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22"/>
      <c r="P212" s="322"/>
      <c r="Q212" s="322"/>
      <c r="R212" s="317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4301011328</v>
      </c>
      <c r="D213" s="316">
        <v>4607091386011</v>
      </c>
      <c r="E213" s="317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48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22"/>
      <c r="P213" s="322"/>
      <c r="Q213" s="322"/>
      <c r="R213" s="317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4301011329</v>
      </c>
      <c r="D214" s="316">
        <v>4607091387308</v>
      </c>
      <c r="E214" s="317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22"/>
      <c r="P214" s="322"/>
      <c r="Q214" s="322"/>
      <c r="R214" s="317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4301011049</v>
      </c>
      <c r="D215" s="316">
        <v>4607091387339</v>
      </c>
      <c r="E215" s="317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5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22"/>
      <c r="P215" s="322"/>
      <c r="Q215" s="322"/>
      <c r="R215" s="317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4301011433</v>
      </c>
      <c r="D216" s="316">
        <v>4680115882638</v>
      </c>
      <c r="E216" s="317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5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22"/>
      <c r="P216" s="322"/>
      <c r="Q216" s="322"/>
      <c r="R216" s="317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4301011573</v>
      </c>
      <c r="D217" s="316">
        <v>4680115881938</v>
      </c>
      <c r="E217" s="317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6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22"/>
      <c r="P217" s="322"/>
      <c r="Q217" s="322"/>
      <c r="R217" s="317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4301010944</v>
      </c>
      <c r="D218" s="316">
        <v>4607091387346</v>
      </c>
      <c r="E218" s="317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4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22"/>
      <c r="P218" s="322"/>
      <c r="Q218" s="322"/>
      <c r="R218" s="317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4301011353</v>
      </c>
      <c r="D219" s="316">
        <v>4607091389807</v>
      </c>
      <c r="E219" s="317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48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22"/>
      <c r="P219" s="322"/>
      <c r="Q219" s="322"/>
      <c r="R219" s="317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x14ac:dyDescent="0.2">
      <c r="A220" s="344"/>
      <c r="B220" s="325"/>
      <c r="C220" s="325"/>
      <c r="D220" s="325"/>
      <c r="E220" s="325"/>
      <c r="F220" s="325"/>
      <c r="G220" s="325"/>
      <c r="H220" s="325"/>
      <c r="I220" s="325"/>
      <c r="J220" s="325"/>
      <c r="K220" s="325"/>
      <c r="L220" s="325"/>
      <c r="M220" s="345"/>
      <c r="N220" s="318" t="s">
        <v>66</v>
      </c>
      <c r="O220" s="319"/>
      <c r="P220" s="319"/>
      <c r="Q220" s="319"/>
      <c r="R220" s="319"/>
      <c r="S220" s="319"/>
      <c r="T220" s="320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0.92592592592592582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1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2.1749999999999999E-2</v>
      </c>
      <c r="Y220" s="315"/>
      <c r="Z220" s="315"/>
    </row>
    <row r="221" spans="1:53" x14ac:dyDescent="0.2">
      <c r="A221" s="325"/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45"/>
      <c r="N221" s="318" t="s">
        <v>66</v>
      </c>
      <c r="O221" s="319"/>
      <c r="P221" s="319"/>
      <c r="Q221" s="319"/>
      <c r="R221" s="319"/>
      <c r="S221" s="319"/>
      <c r="T221" s="320"/>
      <c r="U221" s="37" t="s">
        <v>65</v>
      </c>
      <c r="V221" s="314">
        <f>IFERROR(SUM(V205:V219),"0")</f>
        <v>10</v>
      </c>
      <c r="W221" s="314">
        <f>IFERROR(SUM(W205:W219),"0")</f>
        <v>10.8</v>
      </c>
      <c r="X221" s="37"/>
      <c r="Y221" s="315"/>
      <c r="Z221" s="315"/>
    </row>
    <row r="222" spans="1:53" ht="14.25" hidden="1" customHeight="1" x14ac:dyDescent="0.25">
      <c r="A222" s="326" t="s">
        <v>98</v>
      </c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25"/>
      <c r="P222" s="325"/>
      <c r="Q222" s="325"/>
      <c r="R222" s="325"/>
      <c r="S222" s="325"/>
      <c r="T222" s="325"/>
      <c r="U222" s="325"/>
      <c r="V222" s="325"/>
      <c r="W222" s="325"/>
      <c r="X222" s="325"/>
      <c r="Y222" s="307"/>
      <c r="Z222" s="307"/>
    </row>
    <row r="223" spans="1:53" ht="27" hidden="1" customHeight="1" x14ac:dyDescent="0.25">
      <c r="A223" s="54" t="s">
        <v>369</v>
      </c>
      <c r="B223" s="54" t="s">
        <v>370</v>
      </c>
      <c r="C223" s="31">
        <v>4301020254</v>
      </c>
      <c r="D223" s="316">
        <v>4680115881914</v>
      </c>
      <c r="E223" s="317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22"/>
      <c r="P223" s="322"/>
      <c r="Q223" s="322"/>
      <c r="R223" s="317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44"/>
      <c r="B224" s="325"/>
      <c r="C224" s="325"/>
      <c r="D224" s="325"/>
      <c r="E224" s="325"/>
      <c r="F224" s="325"/>
      <c r="G224" s="325"/>
      <c r="H224" s="325"/>
      <c r="I224" s="325"/>
      <c r="J224" s="325"/>
      <c r="K224" s="325"/>
      <c r="L224" s="325"/>
      <c r="M224" s="345"/>
      <c r="N224" s="318" t="s">
        <v>66</v>
      </c>
      <c r="O224" s="319"/>
      <c r="P224" s="319"/>
      <c r="Q224" s="319"/>
      <c r="R224" s="319"/>
      <c r="S224" s="319"/>
      <c r="T224" s="320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hidden="1" x14ac:dyDescent="0.2">
      <c r="A225" s="325"/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45"/>
      <c r="N225" s="318" t="s">
        <v>66</v>
      </c>
      <c r="O225" s="319"/>
      <c r="P225" s="319"/>
      <c r="Q225" s="319"/>
      <c r="R225" s="319"/>
      <c r="S225" s="319"/>
      <c r="T225" s="320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hidden="1" customHeight="1" x14ac:dyDescent="0.25">
      <c r="A226" s="326" t="s">
        <v>60</v>
      </c>
      <c r="B226" s="325"/>
      <c r="C226" s="325"/>
      <c r="D226" s="325"/>
      <c r="E226" s="325"/>
      <c r="F226" s="325"/>
      <c r="G226" s="325"/>
      <c r="H226" s="325"/>
      <c r="I226" s="325"/>
      <c r="J226" s="325"/>
      <c r="K226" s="325"/>
      <c r="L226" s="325"/>
      <c r="M226" s="325"/>
      <c r="N226" s="325"/>
      <c r="O226" s="325"/>
      <c r="P226" s="325"/>
      <c r="Q226" s="325"/>
      <c r="R226" s="325"/>
      <c r="S226" s="325"/>
      <c r="T226" s="325"/>
      <c r="U226" s="325"/>
      <c r="V226" s="325"/>
      <c r="W226" s="325"/>
      <c r="X226" s="325"/>
      <c r="Y226" s="307"/>
      <c r="Z226" s="307"/>
    </row>
    <row r="227" spans="1:53" ht="27" hidden="1" customHeight="1" x14ac:dyDescent="0.25">
      <c r="A227" s="54" t="s">
        <v>371</v>
      </c>
      <c r="B227" s="54" t="s">
        <v>372</v>
      </c>
      <c r="C227" s="31">
        <v>4301030878</v>
      </c>
      <c r="D227" s="316">
        <v>4607091387193</v>
      </c>
      <c r="E227" s="317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6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22"/>
      <c r="P227" s="322"/>
      <c r="Q227" s="322"/>
      <c r="R227" s="317"/>
      <c r="S227" s="34"/>
      <c r="T227" s="34"/>
      <c r="U227" s="35" t="s">
        <v>65</v>
      </c>
      <c r="V227" s="312">
        <v>0</v>
      </c>
      <c r="W227" s="313">
        <f>IFERROR(IF(V227="",0,CEILING((V227/$H227),1)*$H227),"")</f>
        <v>0</v>
      </c>
      <c r="X227" s="36" t="str">
        <f>IFERROR(IF(W227=0,"",ROUNDUP(W227/H227,0)*0.00753),"")</f>
        <v/>
      </c>
      <c r="Y227" s="56"/>
      <c r="Z227" s="57"/>
      <c r="AD227" s="58"/>
      <c r="BA227" s="184" t="s">
        <v>1</v>
      </c>
    </row>
    <row r="228" spans="1:53" ht="27" hidden="1" customHeight="1" x14ac:dyDescent="0.25">
      <c r="A228" s="54" t="s">
        <v>373</v>
      </c>
      <c r="B228" s="54" t="s">
        <v>374</v>
      </c>
      <c r="C228" s="31">
        <v>4301031153</v>
      </c>
      <c r="D228" s="316">
        <v>4607091387230</v>
      </c>
      <c r="E228" s="317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4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22"/>
      <c r="P228" s="322"/>
      <c r="Q228" s="322"/>
      <c r="R228" s="317"/>
      <c r="S228" s="34"/>
      <c r="T228" s="34"/>
      <c r="U228" s="35" t="s">
        <v>65</v>
      </c>
      <c r="V228" s="312">
        <v>0</v>
      </c>
      <c r="W228" s="313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customHeight="1" x14ac:dyDescent="0.25">
      <c r="A229" s="54" t="s">
        <v>375</v>
      </c>
      <c r="B229" s="54" t="s">
        <v>376</v>
      </c>
      <c r="C229" s="31">
        <v>4301031152</v>
      </c>
      <c r="D229" s="316">
        <v>4607091387285</v>
      </c>
      <c r="E229" s="317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5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22"/>
      <c r="P229" s="322"/>
      <c r="Q229" s="322"/>
      <c r="R229" s="317"/>
      <c r="S229" s="34"/>
      <c r="T229" s="34"/>
      <c r="U229" s="35" t="s">
        <v>65</v>
      </c>
      <c r="V229" s="312">
        <v>6.3</v>
      </c>
      <c r="W229" s="313">
        <f>IFERROR(IF(V229="",0,CEILING((V229/$H229),1)*$H229),"")</f>
        <v>6.3000000000000007</v>
      </c>
      <c r="X229" s="36">
        <f>IFERROR(IF(W229=0,"",ROUNDUP(W229/H229,0)*0.00502),"")</f>
        <v>1.506E-2</v>
      </c>
      <c r="Y229" s="56"/>
      <c r="Z229" s="57"/>
      <c r="AD229" s="58"/>
      <c r="BA229" s="186" t="s">
        <v>1</v>
      </c>
    </row>
    <row r="230" spans="1:53" x14ac:dyDescent="0.2">
      <c r="A230" s="344"/>
      <c r="B230" s="325"/>
      <c r="C230" s="325"/>
      <c r="D230" s="325"/>
      <c r="E230" s="325"/>
      <c r="F230" s="325"/>
      <c r="G230" s="325"/>
      <c r="H230" s="325"/>
      <c r="I230" s="325"/>
      <c r="J230" s="325"/>
      <c r="K230" s="325"/>
      <c r="L230" s="325"/>
      <c r="M230" s="345"/>
      <c r="N230" s="318" t="s">
        <v>66</v>
      </c>
      <c r="O230" s="319"/>
      <c r="P230" s="319"/>
      <c r="Q230" s="319"/>
      <c r="R230" s="319"/>
      <c r="S230" s="319"/>
      <c r="T230" s="320"/>
      <c r="U230" s="37" t="s">
        <v>67</v>
      </c>
      <c r="V230" s="314">
        <f>IFERROR(V227/H227,"0")+IFERROR(V228/H228,"0")+IFERROR(V229/H229,"0")</f>
        <v>3</v>
      </c>
      <c r="W230" s="314">
        <f>IFERROR(W227/H227,"0")+IFERROR(W228/H228,"0")+IFERROR(W229/H229,"0")</f>
        <v>3</v>
      </c>
      <c r="X230" s="314">
        <f>IFERROR(IF(X227="",0,X227),"0")+IFERROR(IF(X228="",0,X228),"0")+IFERROR(IF(X229="",0,X229),"0")</f>
        <v>1.506E-2</v>
      </c>
      <c r="Y230" s="315"/>
      <c r="Z230" s="315"/>
    </row>
    <row r="231" spans="1:53" x14ac:dyDescent="0.2">
      <c r="A231" s="325"/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45"/>
      <c r="N231" s="318" t="s">
        <v>66</v>
      </c>
      <c r="O231" s="319"/>
      <c r="P231" s="319"/>
      <c r="Q231" s="319"/>
      <c r="R231" s="319"/>
      <c r="S231" s="319"/>
      <c r="T231" s="320"/>
      <c r="U231" s="37" t="s">
        <v>65</v>
      </c>
      <c r="V231" s="314">
        <f>IFERROR(SUM(V227:V229),"0")</f>
        <v>6.3</v>
      </c>
      <c r="W231" s="314">
        <f>IFERROR(SUM(W227:W229),"0")</f>
        <v>6.3000000000000007</v>
      </c>
      <c r="X231" s="37"/>
      <c r="Y231" s="315"/>
      <c r="Z231" s="315"/>
    </row>
    <row r="232" spans="1:53" ht="14.25" hidden="1" customHeight="1" x14ac:dyDescent="0.25">
      <c r="A232" s="326" t="s">
        <v>68</v>
      </c>
      <c r="B232" s="325"/>
      <c r="C232" s="325"/>
      <c r="D232" s="325"/>
      <c r="E232" s="325"/>
      <c r="F232" s="325"/>
      <c r="G232" s="325"/>
      <c r="H232" s="325"/>
      <c r="I232" s="325"/>
      <c r="J232" s="325"/>
      <c r="K232" s="325"/>
      <c r="L232" s="325"/>
      <c r="M232" s="325"/>
      <c r="N232" s="325"/>
      <c r="O232" s="325"/>
      <c r="P232" s="325"/>
      <c r="Q232" s="325"/>
      <c r="R232" s="325"/>
      <c r="S232" s="325"/>
      <c r="T232" s="325"/>
      <c r="U232" s="325"/>
      <c r="V232" s="325"/>
      <c r="W232" s="325"/>
      <c r="X232" s="325"/>
      <c r="Y232" s="307"/>
      <c r="Z232" s="307"/>
    </row>
    <row r="233" spans="1:53" ht="16.5" hidden="1" customHeight="1" x14ac:dyDescent="0.25">
      <c r="A233" s="54" t="s">
        <v>377</v>
      </c>
      <c r="B233" s="54" t="s">
        <v>378</v>
      </c>
      <c r="C233" s="31">
        <v>4301051100</v>
      </c>
      <c r="D233" s="316">
        <v>4607091387766</v>
      </c>
      <c r="E233" s="317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6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22"/>
      <c r="P233" s="322"/>
      <c r="Q233" s="322"/>
      <c r="R233" s="317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379</v>
      </c>
      <c r="B234" s="54" t="s">
        <v>380</v>
      </c>
      <c r="C234" s="31">
        <v>4301051116</v>
      </c>
      <c r="D234" s="316">
        <v>4607091387957</v>
      </c>
      <c r="E234" s="317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22"/>
      <c r="P234" s="322"/>
      <c r="Q234" s="322"/>
      <c r="R234" s="317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4301051115</v>
      </c>
      <c r="D235" s="316">
        <v>4607091387964</v>
      </c>
      <c r="E235" s="317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22"/>
      <c r="P235" s="322"/>
      <c r="Q235" s="322"/>
      <c r="R235" s="317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4301051461</v>
      </c>
      <c r="D236" s="316">
        <v>4680115883604</v>
      </c>
      <c r="E236" s="317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438" t="s">
        <v>385</v>
      </c>
      <c r="O236" s="322"/>
      <c r="P236" s="322"/>
      <c r="Q236" s="322"/>
      <c r="R236" s="317"/>
      <c r="S236" s="34"/>
      <c r="T236" s="34"/>
      <c r="U236" s="35" t="s">
        <v>65</v>
      </c>
      <c r="V236" s="312">
        <v>10.220000000000001</v>
      </c>
      <c r="W236" s="313">
        <f t="shared" si="13"/>
        <v>10.5</v>
      </c>
      <c r="X236" s="36">
        <f>IFERROR(IF(W236=0,"",ROUNDUP(W236/H236,0)*0.00753),"")</f>
        <v>3.7650000000000003E-2</v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386</v>
      </c>
      <c r="B237" s="54" t="s">
        <v>387</v>
      </c>
      <c r="C237" s="31">
        <v>4301051485</v>
      </c>
      <c r="D237" s="316">
        <v>4680115883567</v>
      </c>
      <c r="E237" s="317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591" t="s">
        <v>388</v>
      </c>
      <c r="O237" s="322"/>
      <c r="P237" s="322"/>
      <c r="Q237" s="322"/>
      <c r="R237" s="317"/>
      <c r="S237" s="34"/>
      <c r="T237" s="34"/>
      <c r="U237" s="35" t="s">
        <v>65</v>
      </c>
      <c r="V237" s="312">
        <v>17.5</v>
      </c>
      <c r="W237" s="313">
        <f t="shared" si="13"/>
        <v>18.900000000000002</v>
      </c>
      <c r="X237" s="36">
        <f>IFERROR(IF(W237=0,"",ROUNDUP(W237/H237,0)*0.00753),"")</f>
        <v>6.7769999999999997E-2</v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389</v>
      </c>
      <c r="B238" s="54" t="s">
        <v>390</v>
      </c>
      <c r="C238" s="31">
        <v>4301051134</v>
      </c>
      <c r="D238" s="316">
        <v>4607091381672</v>
      </c>
      <c r="E238" s="317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5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22"/>
      <c r="P238" s="322"/>
      <c r="Q238" s="322"/>
      <c r="R238" s="317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4301051130</v>
      </c>
      <c r="D239" s="316">
        <v>4607091387537</v>
      </c>
      <c r="E239" s="317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5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22"/>
      <c r="P239" s="322"/>
      <c r="Q239" s="322"/>
      <c r="R239" s="317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4301051132</v>
      </c>
      <c r="D240" s="316">
        <v>4607091387513</v>
      </c>
      <c r="E240" s="317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52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22"/>
      <c r="P240" s="322"/>
      <c r="Q240" s="322"/>
      <c r="R240" s="317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4301051277</v>
      </c>
      <c r="D241" s="316">
        <v>4680115880511</v>
      </c>
      <c r="E241" s="317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44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22"/>
      <c r="P241" s="322"/>
      <c r="Q241" s="322"/>
      <c r="R241" s="317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x14ac:dyDescent="0.2">
      <c r="A242" s="344"/>
      <c r="B242" s="325"/>
      <c r="C242" s="325"/>
      <c r="D242" s="325"/>
      <c r="E242" s="325"/>
      <c r="F242" s="325"/>
      <c r="G242" s="325"/>
      <c r="H242" s="325"/>
      <c r="I242" s="325"/>
      <c r="J242" s="325"/>
      <c r="K242" s="325"/>
      <c r="L242" s="325"/>
      <c r="M242" s="345"/>
      <c r="N242" s="318" t="s">
        <v>66</v>
      </c>
      <c r="O242" s="319"/>
      <c r="P242" s="319"/>
      <c r="Q242" s="319"/>
      <c r="R242" s="319"/>
      <c r="S242" s="319"/>
      <c r="T242" s="320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13.2</v>
      </c>
      <c r="W242" s="314">
        <f>IFERROR(W233/H233,"0")+IFERROR(W234/H234,"0")+IFERROR(W235/H235,"0")+IFERROR(W236/H236,"0")+IFERROR(W237/H237,"0")+IFERROR(W238/H238,"0")+IFERROR(W239/H239,"0")+IFERROR(W240/H240,"0")+IFERROR(W241/H241,"0")</f>
        <v>14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0.10542</v>
      </c>
      <c r="Y242" s="315"/>
      <c r="Z242" s="315"/>
    </row>
    <row r="243" spans="1:53" x14ac:dyDescent="0.2">
      <c r="A243" s="325"/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45"/>
      <c r="N243" s="318" t="s">
        <v>66</v>
      </c>
      <c r="O243" s="319"/>
      <c r="P243" s="319"/>
      <c r="Q243" s="319"/>
      <c r="R243" s="319"/>
      <c r="S243" s="319"/>
      <c r="T243" s="320"/>
      <c r="U243" s="37" t="s">
        <v>65</v>
      </c>
      <c r="V243" s="314">
        <f>IFERROR(SUM(V233:V241),"0")</f>
        <v>27.72</v>
      </c>
      <c r="W243" s="314">
        <f>IFERROR(SUM(W233:W241),"0")</f>
        <v>29.400000000000002</v>
      </c>
      <c r="X243" s="37"/>
      <c r="Y243" s="315"/>
      <c r="Z243" s="315"/>
    </row>
    <row r="244" spans="1:53" ht="14.25" hidden="1" customHeight="1" x14ac:dyDescent="0.25">
      <c r="A244" s="326" t="s">
        <v>220</v>
      </c>
      <c r="B244" s="325"/>
      <c r="C244" s="325"/>
      <c r="D244" s="325"/>
      <c r="E244" s="325"/>
      <c r="F244" s="325"/>
      <c r="G244" s="325"/>
      <c r="H244" s="325"/>
      <c r="I244" s="325"/>
      <c r="J244" s="325"/>
      <c r="K244" s="325"/>
      <c r="L244" s="325"/>
      <c r="M244" s="325"/>
      <c r="N244" s="325"/>
      <c r="O244" s="325"/>
      <c r="P244" s="325"/>
      <c r="Q244" s="325"/>
      <c r="R244" s="325"/>
      <c r="S244" s="325"/>
      <c r="T244" s="325"/>
      <c r="U244" s="325"/>
      <c r="V244" s="325"/>
      <c r="W244" s="325"/>
      <c r="X244" s="325"/>
      <c r="Y244" s="307"/>
      <c r="Z244" s="307"/>
    </row>
    <row r="245" spans="1:53" ht="16.5" hidden="1" customHeight="1" x14ac:dyDescent="0.25">
      <c r="A245" s="54" t="s">
        <v>397</v>
      </c>
      <c r="B245" s="54" t="s">
        <v>398</v>
      </c>
      <c r="C245" s="31">
        <v>4301060326</v>
      </c>
      <c r="D245" s="316">
        <v>4607091380880</v>
      </c>
      <c r="E245" s="317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4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22"/>
      <c r="P245" s="322"/>
      <c r="Q245" s="322"/>
      <c r="R245" s="317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6" t="s">
        <v>1</v>
      </c>
    </row>
    <row r="246" spans="1:53" ht="27" customHeight="1" x14ac:dyDescent="0.25">
      <c r="A246" s="54" t="s">
        <v>399</v>
      </c>
      <c r="B246" s="54" t="s">
        <v>400</v>
      </c>
      <c r="C246" s="31">
        <v>4301060308</v>
      </c>
      <c r="D246" s="316">
        <v>4607091384482</v>
      </c>
      <c r="E246" s="317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6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22"/>
      <c r="P246" s="322"/>
      <c r="Q246" s="322"/>
      <c r="R246" s="317"/>
      <c r="S246" s="34"/>
      <c r="T246" s="34"/>
      <c r="U246" s="35" t="s">
        <v>65</v>
      </c>
      <c r="V246" s="312">
        <v>50</v>
      </c>
      <c r="W246" s="313">
        <f>IFERROR(IF(V246="",0,CEILING((V246/$H246),1)*$H246),"")</f>
        <v>54.6</v>
      </c>
      <c r="X246" s="36">
        <f>IFERROR(IF(W246=0,"",ROUNDUP(W246/H246,0)*0.02175),"")</f>
        <v>0.15225</v>
      </c>
      <c r="Y246" s="56"/>
      <c r="Z246" s="57"/>
      <c r="AD246" s="58"/>
      <c r="BA246" s="197" t="s">
        <v>1</v>
      </c>
    </row>
    <row r="247" spans="1:53" ht="16.5" hidden="1" customHeight="1" x14ac:dyDescent="0.25">
      <c r="A247" s="54" t="s">
        <v>401</v>
      </c>
      <c r="B247" s="54" t="s">
        <v>402</v>
      </c>
      <c r="C247" s="31">
        <v>4301060325</v>
      </c>
      <c r="D247" s="316">
        <v>4607091380897</v>
      </c>
      <c r="E247" s="317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6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22"/>
      <c r="P247" s="322"/>
      <c r="Q247" s="322"/>
      <c r="R247" s="317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x14ac:dyDescent="0.2">
      <c r="A248" s="344"/>
      <c r="B248" s="325"/>
      <c r="C248" s="325"/>
      <c r="D248" s="325"/>
      <c r="E248" s="325"/>
      <c r="F248" s="325"/>
      <c r="G248" s="325"/>
      <c r="H248" s="325"/>
      <c r="I248" s="325"/>
      <c r="J248" s="325"/>
      <c r="K248" s="325"/>
      <c r="L248" s="325"/>
      <c r="M248" s="345"/>
      <c r="N248" s="318" t="s">
        <v>66</v>
      </c>
      <c r="O248" s="319"/>
      <c r="P248" s="319"/>
      <c r="Q248" s="319"/>
      <c r="R248" s="319"/>
      <c r="S248" s="319"/>
      <c r="T248" s="320"/>
      <c r="U248" s="37" t="s">
        <v>67</v>
      </c>
      <c r="V248" s="314">
        <f>IFERROR(V245/H245,"0")+IFERROR(V246/H246,"0")+IFERROR(V247/H247,"0")</f>
        <v>6.4102564102564106</v>
      </c>
      <c r="W248" s="314">
        <f>IFERROR(W245/H245,"0")+IFERROR(W246/H246,"0")+IFERROR(W247/H247,"0")</f>
        <v>7</v>
      </c>
      <c r="X248" s="314">
        <f>IFERROR(IF(X245="",0,X245),"0")+IFERROR(IF(X246="",0,X246),"0")+IFERROR(IF(X247="",0,X247),"0")</f>
        <v>0.15225</v>
      </c>
      <c r="Y248" s="315"/>
      <c r="Z248" s="315"/>
    </row>
    <row r="249" spans="1:53" x14ac:dyDescent="0.2">
      <c r="A249" s="325"/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45"/>
      <c r="N249" s="318" t="s">
        <v>66</v>
      </c>
      <c r="O249" s="319"/>
      <c r="P249" s="319"/>
      <c r="Q249" s="319"/>
      <c r="R249" s="319"/>
      <c r="S249" s="319"/>
      <c r="T249" s="320"/>
      <c r="U249" s="37" t="s">
        <v>65</v>
      </c>
      <c r="V249" s="314">
        <f>IFERROR(SUM(V245:V247),"0")</f>
        <v>50</v>
      </c>
      <c r="W249" s="314">
        <f>IFERROR(SUM(W245:W247),"0")</f>
        <v>54.6</v>
      </c>
      <c r="X249" s="37"/>
      <c r="Y249" s="315"/>
      <c r="Z249" s="315"/>
    </row>
    <row r="250" spans="1:53" ht="14.25" hidden="1" customHeight="1" x14ac:dyDescent="0.25">
      <c r="A250" s="326" t="s">
        <v>84</v>
      </c>
      <c r="B250" s="325"/>
      <c r="C250" s="325"/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5"/>
      <c r="S250" s="325"/>
      <c r="T250" s="325"/>
      <c r="U250" s="325"/>
      <c r="V250" s="325"/>
      <c r="W250" s="325"/>
      <c r="X250" s="325"/>
      <c r="Y250" s="307"/>
      <c r="Z250" s="307"/>
    </row>
    <row r="251" spans="1:53" ht="16.5" hidden="1" customHeight="1" x14ac:dyDescent="0.25">
      <c r="A251" s="54" t="s">
        <v>403</v>
      </c>
      <c r="B251" s="54" t="s">
        <v>404</v>
      </c>
      <c r="C251" s="31">
        <v>4301030232</v>
      </c>
      <c r="D251" s="316">
        <v>4607091388374</v>
      </c>
      <c r="E251" s="317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607" t="s">
        <v>405</v>
      </c>
      <c r="O251" s="322"/>
      <c r="P251" s="322"/>
      <c r="Q251" s="322"/>
      <c r="R251" s="317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hidden="1" customHeight="1" x14ac:dyDescent="0.25">
      <c r="A252" s="54" t="s">
        <v>406</v>
      </c>
      <c r="B252" s="54" t="s">
        <v>407</v>
      </c>
      <c r="C252" s="31">
        <v>4301030235</v>
      </c>
      <c r="D252" s="316">
        <v>4607091388381</v>
      </c>
      <c r="E252" s="317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351" t="s">
        <v>408</v>
      </c>
      <c r="O252" s="322"/>
      <c r="P252" s="322"/>
      <c r="Q252" s="322"/>
      <c r="R252" s="317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customHeight="1" x14ac:dyDescent="0.25">
      <c r="A253" s="54" t="s">
        <v>409</v>
      </c>
      <c r="B253" s="54" t="s">
        <v>410</v>
      </c>
      <c r="C253" s="31">
        <v>4301030233</v>
      </c>
      <c r="D253" s="316">
        <v>4607091388404</v>
      </c>
      <c r="E253" s="317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6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22"/>
      <c r="P253" s="322"/>
      <c r="Q253" s="322"/>
      <c r="R253" s="317"/>
      <c r="S253" s="34"/>
      <c r="T253" s="34"/>
      <c r="U253" s="35" t="s">
        <v>65</v>
      </c>
      <c r="V253" s="312">
        <v>5.27</v>
      </c>
      <c r="W253" s="313">
        <f>IFERROR(IF(V253="",0,CEILING((V253/$H253),1)*$H253),"")</f>
        <v>7.6499999999999995</v>
      </c>
      <c r="X253" s="36">
        <f>IFERROR(IF(W253=0,"",ROUNDUP(W253/H253,0)*0.00753),"")</f>
        <v>2.2589999999999999E-2</v>
      </c>
      <c r="Y253" s="56"/>
      <c r="Z253" s="57"/>
      <c r="AD253" s="58"/>
      <c r="BA253" s="201" t="s">
        <v>1</v>
      </c>
    </row>
    <row r="254" spans="1:53" x14ac:dyDescent="0.2">
      <c r="A254" s="344"/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45"/>
      <c r="N254" s="318" t="s">
        <v>66</v>
      </c>
      <c r="O254" s="319"/>
      <c r="P254" s="319"/>
      <c r="Q254" s="319"/>
      <c r="R254" s="319"/>
      <c r="S254" s="319"/>
      <c r="T254" s="320"/>
      <c r="U254" s="37" t="s">
        <v>67</v>
      </c>
      <c r="V254" s="314">
        <f>IFERROR(V251/H251,"0")+IFERROR(V252/H252,"0")+IFERROR(V253/H253,"0")</f>
        <v>2.0666666666666664</v>
      </c>
      <c r="W254" s="314">
        <f>IFERROR(W251/H251,"0")+IFERROR(W252/H252,"0")+IFERROR(W253/H253,"0")</f>
        <v>3</v>
      </c>
      <c r="X254" s="314">
        <f>IFERROR(IF(X251="",0,X251),"0")+IFERROR(IF(X252="",0,X252),"0")+IFERROR(IF(X253="",0,X253),"0")</f>
        <v>2.2589999999999999E-2</v>
      </c>
      <c r="Y254" s="315"/>
      <c r="Z254" s="315"/>
    </row>
    <row r="255" spans="1:53" x14ac:dyDescent="0.2">
      <c r="A255" s="325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45"/>
      <c r="N255" s="318" t="s">
        <v>66</v>
      </c>
      <c r="O255" s="319"/>
      <c r="P255" s="319"/>
      <c r="Q255" s="319"/>
      <c r="R255" s="319"/>
      <c r="S255" s="319"/>
      <c r="T255" s="320"/>
      <c r="U255" s="37" t="s">
        <v>65</v>
      </c>
      <c r="V255" s="314">
        <f>IFERROR(SUM(V251:V253),"0")</f>
        <v>5.27</v>
      </c>
      <c r="W255" s="314">
        <f>IFERROR(SUM(W251:W253),"0")</f>
        <v>7.6499999999999995</v>
      </c>
      <c r="X255" s="37"/>
      <c r="Y255" s="315"/>
      <c r="Z255" s="315"/>
    </row>
    <row r="256" spans="1:53" ht="14.25" hidden="1" customHeight="1" x14ac:dyDescent="0.25">
      <c r="A256" s="326" t="s">
        <v>411</v>
      </c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5"/>
      <c r="P256" s="325"/>
      <c r="Q256" s="325"/>
      <c r="R256" s="325"/>
      <c r="S256" s="325"/>
      <c r="T256" s="325"/>
      <c r="U256" s="325"/>
      <c r="V256" s="325"/>
      <c r="W256" s="325"/>
      <c r="X256" s="325"/>
      <c r="Y256" s="307"/>
      <c r="Z256" s="307"/>
    </row>
    <row r="257" spans="1:53" ht="16.5" hidden="1" customHeight="1" x14ac:dyDescent="0.25">
      <c r="A257" s="54" t="s">
        <v>412</v>
      </c>
      <c r="B257" s="54" t="s">
        <v>413</v>
      </c>
      <c r="C257" s="31">
        <v>4301180007</v>
      </c>
      <c r="D257" s="316">
        <v>4680115881808</v>
      </c>
      <c r="E257" s="317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4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22"/>
      <c r="P257" s="322"/>
      <c r="Q257" s="322"/>
      <c r="R257" s="317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416</v>
      </c>
      <c r="B258" s="54" t="s">
        <v>417</v>
      </c>
      <c r="C258" s="31">
        <v>4301180006</v>
      </c>
      <c r="D258" s="316">
        <v>4680115881822</v>
      </c>
      <c r="E258" s="317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4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22"/>
      <c r="P258" s="322"/>
      <c r="Q258" s="322"/>
      <c r="R258" s="317"/>
      <c r="S258" s="34"/>
      <c r="T258" s="34"/>
      <c r="U258" s="35" t="s">
        <v>65</v>
      </c>
      <c r="V258" s="312">
        <v>2</v>
      </c>
      <c r="W258" s="313">
        <f>IFERROR(IF(V258="",0,CEILING((V258/$H258),1)*$H258),"")</f>
        <v>2</v>
      </c>
      <c r="X258" s="36">
        <f>IFERROR(IF(W258=0,"",ROUNDUP(W258/H258,0)*0.00474),"")</f>
        <v>4.7400000000000003E-3</v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4301180001</v>
      </c>
      <c r="D259" s="316">
        <v>4680115880016</v>
      </c>
      <c r="E259" s="317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22"/>
      <c r="P259" s="322"/>
      <c r="Q259" s="322"/>
      <c r="R259" s="317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x14ac:dyDescent="0.2">
      <c r="A260" s="344"/>
      <c r="B260" s="325"/>
      <c r="C260" s="325"/>
      <c r="D260" s="325"/>
      <c r="E260" s="325"/>
      <c r="F260" s="325"/>
      <c r="G260" s="325"/>
      <c r="H260" s="325"/>
      <c r="I260" s="325"/>
      <c r="J260" s="325"/>
      <c r="K260" s="325"/>
      <c r="L260" s="325"/>
      <c r="M260" s="345"/>
      <c r="N260" s="318" t="s">
        <v>66</v>
      </c>
      <c r="O260" s="319"/>
      <c r="P260" s="319"/>
      <c r="Q260" s="319"/>
      <c r="R260" s="319"/>
      <c r="S260" s="319"/>
      <c r="T260" s="320"/>
      <c r="U260" s="37" t="s">
        <v>67</v>
      </c>
      <c r="V260" s="314">
        <f>IFERROR(V257/H257,"0")+IFERROR(V258/H258,"0")+IFERROR(V259/H259,"0")</f>
        <v>1</v>
      </c>
      <c r="W260" s="314">
        <f>IFERROR(W257/H257,"0")+IFERROR(W258/H258,"0")+IFERROR(W259/H259,"0")</f>
        <v>1</v>
      </c>
      <c r="X260" s="314">
        <f>IFERROR(IF(X257="",0,X257),"0")+IFERROR(IF(X258="",0,X258),"0")+IFERROR(IF(X259="",0,X259),"0")</f>
        <v>4.7400000000000003E-3</v>
      </c>
      <c r="Y260" s="315"/>
      <c r="Z260" s="315"/>
    </row>
    <row r="261" spans="1:53" x14ac:dyDescent="0.2">
      <c r="A261" s="325"/>
      <c r="B261" s="325"/>
      <c r="C261" s="325"/>
      <c r="D261" s="325"/>
      <c r="E261" s="325"/>
      <c r="F261" s="325"/>
      <c r="G261" s="325"/>
      <c r="H261" s="325"/>
      <c r="I261" s="325"/>
      <c r="J261" s="325"/>
      <c r="K261" s="325"/>
      <c r="L261" s="325"/>
      <c r="M261" s="345"/>
      <c r="N261" s="318" t="s">
        <v>66</v>
      </c>
      <c r="O261" s="319"/>
      <c r="P261" s="319"/>
      <c r="Q261" s="319"/>
      <c r="R261" s="319"/>
      <c r="S261" s="319"/>
      <c r="T261" s="320"/>
      <c r="U261" s="37" t="s">
        <v>65</v>
      </c>
      <c r="V261" s="314">
        <f>IFERROR(SUM(V257:V259),"0")</f>
        <v>2</v>
      </c>
      <c r="W261" s="314">
        <f>IFERROR(SUM(W257:W259),"0")</f>
        <v>2</v>
      </c>
      <c r="X261" s="37"/>
      <c r="Y261" s="315"/>
      <c r="Z261" s="315"/>
    </row>
    <row r="262" spans="1:53" ht="16.5" hidden="1" customHeight="1" x14ac:dyDescent="0.25">
      <c r="A262" s="324" t="s">
        <v>420</v>
      </c>
      <c r="B262" s="325"/>
      <c r="C262" s="325"/>
      <c r="D262" s="325"/>
      <c r="E262" s="325"/>
      <c r="F262" s="325"/>
      <c r="G262" s="325"/>
      <c r="H262" s="325"/>
      <c r="I262" s="325"/>
      <c r="J262" s="325"/>
      <c r="K262" s="325"/>
      <c r="L262" s="325"/>
      <c r="M262" s="325"/>
      <c r="N262" s="325"/>
      <c r="O262" s="325"/>
      <c r="P262" s="325"/>
      <c r="Q262" s="325"/>
      <c r="R262" s="325"/>
      <c r="S262" s="325"/>
      <c r="T262" s="325"/>
      <c r="U262" s="325"/>
      <c r="V262" s="325"/>
      <c r="W262" s="325"/>
      <c r="X262" s="325"/>
      <c r="Y262" s="308"/>
      <c r="Z262" s="308"/>
    </row>
    <row r="263" spans="1:53" ht="14.25" hidden="1" customHeight="1" x14ac:dyDescent="0.25">
      <c r="A263" s="326" t="s">
        <v>106</v>
      </c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25"/>
      <c r="P263" s="325"/>
      <c r="Q263" s="325"/>
      <c r="R263" s="325"/>
      <c r="S263" s="325"/>
      <c r="T263" s="325"/>
      <c r="U263" s="325"/>
      <c r="V263" s="325"/>
      <c r="W263" s="325"/>
      <c r="X263" s="325"/>
      <c r="Y263" s="307"/>
      <c r="Z263" s="307"/>
    </row>
    <row r="264" spans="1:53" ht="27" hidden="1" customHeight="1" x14ac:dyDescent="0.25">
      <c r="A264" s="54" t="s">
        <v>421</v>
      </c>
      <c r="B264" s="54" t="s">
        <v>422</v>
      </c>
      <c r="C264" s="31">
        <v>4301011315</v>
      </c>
      <c r="D264" s="316">
        <v>4607091387421</v>
      </c>
      <c r="E264" s="317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3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22"/>
      <c r="P264" s="322"/>
      <c r="Q264" s="322"/>
      <c r="R264" s="317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421</v>
      </c>
      <c r="B265" s="54" t="s">
        <v>423</v>
      </c>
      <c r="C265" s="31">
        <v>4301011121</v>
      </c>
      <c r="D265" s="316">
        <v>4607091387421</v>
      </c>
      <c r="E265" s="317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49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22"/>
      <c r="P265" s="322"/>
      <c r="Q265" s="322"/>
      <c r="R265" s="317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424</v>
      </c>
      <c r="B266" s="54" t="s">
        <v>425</v>
      </c>
      <c r="C266" s="31">
        <v>4301011396</v>
      </c>
      <c r="D266" s="316">
        <v>4607091387452</v>
      </c>
      <c r="E266" s="317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46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22"/>
      <c r="P266" s="322"/>
      <c r="Q266" s="322"/>
      <c r="R266" s="317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424</v>
      </c>
      <c r="B267" s="54" t="s">
        <v>426</v>
      </c>
      <c r="C267" s="31">
        <v>4301011619</v>
      </c>
      <c r="D267" s="316">
        <v>4607091387452</v>
      </c>
      <c r="E267" s="317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329" t="s">
        <v>427</v>
      </c>
      <c r="O267" s="322"/>
      <c r="P267" s="322"/>
      <c r="Q267" s="322"/>
      <c r="R267" s="317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428</v>
      </c>
      <c r="B268" s="54" t="s">
        <v>429</v>
      </c>
      <c r="C268" s="31">
        <v>4301011313</v>
      </c>
      <c r="D268" s="316">
        <v>4607091385984</v>
      </c>
      <c r="E268" s="317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22"/>
      <c r="P268" s="322"/>
      <c r="Q268" s="322"/>
      <c r="R268" s="317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4301011316</v>
      </c>
      <c r="D269" s="316">
        <v>4607091387438</v>
      </c>
      <c r="E269" s="317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57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22"/>
      <c r="P269" s="322"/>
      <c r="Q269" s="322"/>
      <c r="R269" s="317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432</v>
      </c>
      <c r="B270" s="54" t="s">
        <v>433</v>
      </c>
      <c r="C270" s="31">
        <v>4301011318</v>
      </c>
      <c r="D270" s="316">
        <v>4607091387469</v>
      </c>
      <c r="E270" s="317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36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22"/>
      <c r="P270" s="322"/>
      <c r="Q270" s="322"/>
      <c r="R270" s="317"/>
      <c r="S270" s="34"/>
      <c r="T270" s="34"/>
      <c r="U270" s="35" t="s">
        <v>65</v>
      </c>
      <c r="V270" s="312">
        <v>3</v>
      </c>
      <c r="W270" s="313">
        <f t="shared" si="14"/>
        <v>5</v>
      </c>
      <c r="X270" s="36">
        <f>IFERROR(IF(W270=0,"",ROUNDUP(W270/H270,0)*0.00937),"")</f>
        <v>9.3699999999999999E-3</v>
      </c>
      <c r="Y270" s="56"/>
      <c r="Z270" s="57"/>
      <c r="AD270" s="58"/>
      <c r="BA270" s="211" t="s">
        <v>1</v>
      </c>
    </row>
    <row r="271" spans="1:53" x14ac:dyDescent="0.2">
      <c r="A271" s="344"/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45"/>
      <c r="N271" s="318" t="s">
        <v>66</v>
      </c>
      <c r="O271" s="319"/>
      <c r="P271" s="319"/>
      <c r="Q271" s="319"/>
      <c r="R271" s="319"/>
      <c r="S271" s="319"/>
      <c r="T271" s="320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0.6</v>
      </c>
      <c r="W271" s="314">
        <f>IFERROR(W264/H264,"0")+IFERROR(W265/H265,"0")+IFERROR(W266/H266,"0")+IFERROR(W267/H267,"0")+IFERROR(W268/H268,"0")+IFERROR(W269/H269,"0")+IFERROR(W270/H270,"0")</f>
        <v>1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9.3699999999999999E-3</v>
      </c>
      <c r="Y271" s="315"/>
      <c r="Z271" s="315"/>
    </row>
    <row r="272" spans="1:53" x14ac:dyDescent="0.2">
      <c r="A272" s="325"/>
      <c r="B272" s="325"/>
      <c r="C272" s="325"/>
      <c r="D272" s="325"/>
      <c r="E272" s="325"/>
      <c r="F272" s="325"/>
      <c r="G272" s="325"/>
      <c r="H272" s="325"/>
      <c r="I272" s="325"/>
      <c r="J272" s="325"/>
      <c r="K272" s="325"/>
      <c r="L272" s="325"/>
      <c r="M272" s="345"/>
      <c r="N272" s="318" t="s">
        <v>66</v>
      </c>
      <c r="O272" s="319"/>
      <c r="P272" s="319"/>
      <c r="Q272" s="319"/>
      <c r="R272" s="319"/>
      <c r="S272" s="319"/>
      <c r="T272" s="320"/>
      <c r="U272" s="37" t="s">
        <v>65</v>
      </c>
      <c r="V272" s="314">
        <f>IFERROR(SUM(V264:V270),"0")</f>
        <v>3</v>
      </c>
      <c r="W272" s="314">
        <f>IFERROR(SUM(W264:W270),"0")</f>
        <v>5</v>
      </c>
      <c r="X272" s="37"/>
      <c r="Y272" s="315"/>
      <c r="Z272" s="315"/>
    </row>
    <row r="273" spans="1:53" ht="14.25" hidden="1" customHeight="1" x14ac:dyDescent="0.25">
      <c r="A273" s="326" t="s">
        <v>60</v>
      </c>
      <c r="B273" s="325"/>
      <c r="C273" s="325"/>
      <c r="D273" s="325"/>
      <c r="E273" s="325"/>
      <c r="F273" s="325"/>
      <c r="G273" s="325"/>
      <c r="H273" s="325"/>
      <c r="I273" s="325"/>
      <c r="J273" s="325"/>
      <c r="K273" s="325"/>
      <c r="L273" s="325"/>
      <c r="M273" s="325"/>
      <c r="N273" s="325"/>
      <c r="O273" s="325"/>
      <c r="P273" s="325"/>
      <c r="Q273" s="325"/>
      <c r="R273" s="325"/>
      <c r="S273" s="325"/>
      <c r="T273" s="325"/>
      <c r="U273" s="325"/>
      <c r="V273" s="325"/>
      <c r="W273" s="325"/>
      <c r="X273" s="325"/>
      <c r="Y273" s="307"/>
      <c r="Z273" s="307"/>
    </row>
    <row r="274" spans="1:53" ht="27" hidden="1" customHeight="1" x14ac:dyDescent="0.25">
      <c r="A274" s="54" t="s">
        <v>434</v>
      </c>
      <c r="B274" s="54" t="s">
        <v>435</v>
      </c>
      <c r="C274" s="31">
        <v>4301031154</v>
      </c>
      <c r="D274" s="316">
        <v>4607091387292</v>
      </c>
      <c r="E274" s="317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22"/>
      <c r="P274" s="322"/>
      <c r="Q274" s="322"/>
      <c r="R274" s="317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hidden="1" customHeight="1" x14ac:dyDescent="0.25">
      <c r="A275" s="54" t="s">
        <v>436</v>
      </c>
      <c r="B275" s="54" t="s">
        <v>437</v>
      </c>
      <c r="C275" s="31">
        <v>4301031155</v>
      </c>
      <c r="D275" s="316">
        <v>4607091387315</v>
      </c>
      <c r="E275" s="317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40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22"/>
      <c r="P275" s="322"/>
      <c r="Q275" s="322"/>
      <c r="R275" s="317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idden="1" x14ac:dyDescent="0.2">
      <c r="A276" s="344"/>
      <c r="B276" s="325"/>
      <c r="C276" s="325"/>
      <c r="D276" s="325"/>
      <c r="E276" s="325"/>
      <c r="F276" s="325"/>
      <c r="G276" s="325"/>
      <c r="H276" s="325"/>
      <c r="I276" s="325"/>
      <c r="J276" s="325"/>
      <c r="K276" s="325"/>
      <c r="L276" s="325"/>
      <c r="M276" s="345"/>
      <c r="N276" s="318" t="s">
        <v>66</v>
      </c>
      <c r="O276" s="319"/>
      <c r="P276" s="319"/>
      <c r="Q276" s="319"/>
      <c r="R276" s="319"/>
      <c r="S276" s="319"/>
      <c r="T276" s="320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hidden="1" x14ac:dyDescent="0.2">
      <c r="A277" s="325"/>
      <c r="B277" s="325"/>
      <c r="C277" s="325"/>
      <c r="D277" s="325"/>
      <c r="E277" s="325"/>
      <c r="F277" s="325"/>
      <c r="G277" s="325"/>
      <c r="H277" s="325"/>
      <c r="I277" s="325"/>
      <c r="J277" s="325"/>
      <c r="K277" s="325"/>
      <c r="L277" s="325"/>
      <c r="M277" s="345"/>
      <c r="N277" s="318" t="s">
        <v>66</v>
      </c>
      <c r="O277" s="319"/>
      <c r="P277" s="319"/>
      <c r="Q277" s="319"/>
      <c r="R277" s="319"/>
      <c r="S277" s="319"/>
      <c r="T277" s="320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hidden="1" customHeight="1" x14ac:dyDescent="0.25">
      <c r="A278" s="324" t="s">
        <v>438</v>
      </c>
      <c r="B278" s="325"/>
      <c r="C278" s="325"/>
      <c r="D278" s="325"/>
      <c r="E278" s="325"/>
      <c r="F278" s="325"/>
      <c r="G278" s="325"/>
      <c r="H278" s="325"/>
      <c r="I278" s="325"/>
      <c r="J278" s="325"/>
      <c r="K278" s="325"/>
      <c r="L278" s="325"/>
      <c r="M278" s="325"/>
      <c r="N278" s="325"/>
      <c r="O278" s="325"/>
      <c r="P278" s="325"/>
      <c r="Q278" s="325"/>
      <c r="R278" s="325"/>
      <c r="S278" s="325"/>
      <c r="T278" s="325"/>
      <c r="U278" s="325"/>
      <c r="V278" s="325"/>
      <c r="W278" s="325"/>
      <c r="X278" s="325"/>
      <c r="Y278" s="308"/>
      <c r="Z278" s="308"/>
    </row>
    <row r="279" spans="1:53" ht="14.25" hidden="1" customHeight="1" x14ac:dyDescent="0.25">
      <c r="A279" s="326" t="s">
        <v>60</v>
      </c>
      <c r="B279" s="325"/>
      <c r="C279" s="325"/>
      <c r="D279" s="325"/>
      <c r="E279" s="325"/>
      <c r="F279" s="325"/>
      <c r="G279" s="325"/>
      <c r="H279" s="325"/>
      <c r="I279" s="325"/>
      <c r="J279" s="325"/>
      <c r="K279" s="325"/>
      <c r="L279" s="325"/>
      <c r="M279" s="325"/>
      <c r="N279" s="325"/>
      <c r="O279" s="325"/>
      <c r="P279" s="325"/>
      <c r="Q279" s="325"/>
      <c r="R279" s="325"/>
      <c r="S279" s="325"/>
      <c r="T279" s="325"/>
      <c r="U279" s="325"/>
      <c r="V279" s="325"/>
      <c r="W279" s="325"/>
      <c r="X279" s="325"/>
      <c r="Y279" s="307"/>
      <c r="Z279" s="307"/>
    </row>
    <row r="280" spans="1:53" ht="27" hidden="1" customHeight="1" x14ac:dyDescent="0.25">
      <c r="A280" s="54" t="s">
        <v>439</v>
      </c>
      <c r="B280" s="54" t="s">
        <v>440</v>
      </c>
      <c r="C280" s="31">
        <v>4301031066</v>
      </c>
      <c r="D280" s="316">
        <v>4607091383836</v>
      </c>
      <c r="E280" s="317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56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22"/>
      <c r="P280" s="322"/>
      <c r="Q280" s="322"/>
      <c r="R280" s="317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hidden="1" x14ac:dyDescent="0.2">
      <c r="A281" s="344"/>
      <c r="B281" s="325"/>
      <c r="C281" s="325"/>
      <c r="D281" s="325"/>
      <c r="E281" s="325"/>
      <c r="F281" s="325"/>
      <c r="G281" s="325"/>
      <c r="H281" s="325"/>
      <c r="I281" s="325"/>
      <c r="J281" s="325"/>
      <c r="K281" s="325"/>
      <c r="L281" s="325"/>
      <c r="M281" s="345"/>
      <c r="N281" s="318" t="s">
        <v>66</v>
      </c>
      <c r="O281" s="319"/>
      <c r="P281" s="319"/>
      <c r="Q281" s="319"/>
      <c r="R281" s="319"/>
      <c r="S281" s="319"/>
      <c r="T281" s="320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hidden="1" x14ac:dyDescent="0.2">
      <c r="A282" s="325"/>
      <c r="B282" s="325"/>
      <c r="C282" s="325"/>
      <c r="D282" s="325"/>
      <c r="E282" s="325"/>
      <c r="F282" s="325"/>
      <c r="G282" s="325"/>
      <c r="H282" s="325"/>
      <c r="I282" s="325"/>
      <c r="J282" s="325"/>
      <c r="K282" s="325"/>
      <c r="L282" s="325"/>
      <c r="M282" s="345"/>
      <c r="N282" s="318" t="s">
        <v>66</v>
      </c>
      <c r="O282" s="319"/>
      <c r="P282" s="319"/>
      <c r="Q282" s="319"/>
      <c r="R282" s="319"/>
      <c r="S282" s="319"/>
      <c r="T282" s="320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hidden="1" customHeight="1" x14ac:dyDescent="0.25">
      <c r="A283" s="326" t="s">
        <v>68</v>
      </c>
      <c r="B283" s="325"/>
      <c r="C283" s="325"/>
      <c r="D283" s="325"/>
      <c r="E283" s="325"/>
      <c r="F283" s="325"/>
      <c r="G283" s="325"/>
      <c r="H283" s="325"/>
      <c r="I283" s="325"/>
      <c r="J283" s="325"/>
      <c r="K283" s="325"/>
      <c r="L283" s="325"/>
      <c r="M283" s="325"/>
      <c r="N283" s="325"/>
      <c r="O283" s="325"/>
      <c r="P283" s="325"/>
      <c r="Q283" s="325"/>
      <c r="R283" s="325"/>
      <c r="S283" s="325"/>
      <c r="T283" s="325"/>
      <c r="U283" s="325"/>
      <c r="V283" s="325"/>
      <c r="W283" s="325"/>
      <c r="X283" s="325"/>
      <c r="Y283" s="307"/>
      <c r="Z283" s="307"/>
    </row>
    <row r="284" spans="1:53" ht="27" hidden="1" customHeight="1" x14ac:dyDescent="0.25">
      <c r="A284" s="54" t="s">
        <v>441</v>
      </c>
      <c r="B284" s="54" t="s">
        <v>442</v>
      </c>
      <c r="C284" s="31">
        <v>4301051142</v>
      </c>
      <c r="D284" s="316">
        <v>4607091387919</v>
      </c>
      <c r="E284" s="317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3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22"/>
      <c r="P284" s="322"/>
      <c r="Q284" s="322"/>
      <c r="R284" s="317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hidden="1" x14ac:dyDescent="0.2">
      <c r="A285" s="344"/>
      <c r="B285" s="325"/>
      <c r="C285" s="325"/>
      <c r="D285" s="325"/>
      <c r="E285" s="325"/>
      <c r="F285" s="325"/>
      <c r="G285" s="325"/>
      <c r="H285" s="325"/>
      <c r="I285" s="325"/>
      <c r="J285" s="325"/>
      <c r="K285" s="325"/>
      <c r="L285" s="325"/>
      <c r="M285" s="345"/>
      <c r="N285" s="318" t="s">
        <v>66</v>
      </c>
      <c r="O285" s="319"/>
      <c r="P285" s="319"/>
      <c r="Q285" s="319"/>
      <c r="R285" s="319"/>
      <c r="S285" s="319"/>
      <c r="T285" s="320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hidden="1" x14ac:dyDescent="0.2">
      <c r="A286" s="325"/>
      <c r="B286" s="325"/>
      <c r="C286" s="325"/>
      <c r="D286" s="325"/>
      <c r="E286" s="325"/>
      <c r="F286" s="325"/>
      <c r="G286" s="325"/>
      <c r="H286" s="325"/>
      <c r="I286" s="325"/>
      <c r="J286" s="325"/>
      <c r="K286" s="325"/>
      <c r="L286" s="325"/>
      <c r="M286" s="345"/>
      <c r="N286" s="318" t="s">
        <v>66</v>
      </c>
      <c r="O286" s="319"/>
      <c r="P286" s="319"/>
      <c r="Q286" s="319"/>
      <c r="R286" s="319"/>
      <c r="S286" s="319"/>
      <c r="T286" s="320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hidden="1" customHeight="1" x14ac:dyDescent="0.25">
      <c r="A287" s="326" t="s">
        <v>220</v>
      </c>
      <c r="B287" s="325"/>
      <c r="C287" s="325"/>
      <c r="D287" s="325"/>
      <c r="E287" s="325"/>
      <c r="F287" s="325"/>
      <c r="G287" s="325"/>
      <c r="H287" s="325"/>
      <c r="I287" s="325"/>
      <c r="J287" s="325"/>
      <c r="K287" s="325"/>
      <c r="L287" s="325"/>
      <c r="M287" s="325"/>
      <c r="N287" s="325"/>
      <c r="O287" s="325"/>
      <c r="P287" s="325"/>
      <c r="Q287" s="325"/>
      <c r="R287" s="325"/>
      <c r="S287" s="325"/>
      <c r="T287" s="325"/>
      <c r="U287" s="325"/>
      <c r="V287" s="325"/>
      <c r="W287" s="325"/>
      <c r="X287" s="325"/>
      <c r="Y287" s="307"/>
      <c r="Z287" s="307"/>
    </row>
    <row r="288" spans="1:53" ht="27" hidden="1" customHeight="1" x14ac:dyDescent="0.25">
      <c r="A288" s="54" t="s">
        <v>443</v>
      </c>
      <c r="B288" s="54" t="s">
        <v>444</v>
      </c>
      <c r="C288" s="31">
        <v>4301060324</v>
      </c>
      <c r="D288" s="316">
        <v>4607091388831</v>
      </c>
      <c r="E288" s="317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60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22"/>
      <c r="P288" s="322"/>
      <c r="Q288" s="322"/>
      <c r="R288" s="317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hidden="1" x14ac:dyDescent="0.2">
      <c r="A289" s="344"/>
      <c r="B289" s="325"/>
      <c r="C289" s="325"/>
      <c r="D289" s="325"/>
      <c r="E289" s="325"/>
      <c r="F289" s="325"/>
      <c r="G289" s="325"/>
      <c r="H289" s="325"/>
      <c r="I289" s="325"/>
      <c r="J289" s="325"/>
      <c r="K289" s="325"/>
      <c r="L289" s="325"/>
      <c r="M289" s="345"/>
      <c r="N289" s="318" t="s">
        <v>66</v>
      </c>
      <c r="O289" s="319"/>
      <c r="P289" s="319"/>
      <c r="Q289" s="319"/>
      <c r="R289" s="319"/>
      <c r="S289" s="319"/>
      <c r="T289" s="320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hidden="1" x14ac:dyDescent="0.2">
      <c r="A290" s="325"/>
      <c r="B290" s="325"/>
      <c r="C290" s="325"/>
      <c r="D290" s="325"/>
      <c r="E290" s="325"/>
      <c r="F290" s="325"/>
      <c r="G290" s="325"/>
      <c r="H290" s="325"/>
      <c r="I290" s="325"/>
      <c r="J290" s="325"/>
      <c r="K290" s="325"/>
      <c r="L290" s="325"/>
      <c r="M290" s="345"/>
      <c r="N290" s="318" t="s">
        <v>66</v>
      </c>
      <c r="O290" s="319"/>
      <c r="P290" s="319"/>
      <c r="Q290" s="319"/>
      <c r="R290" s="319"/>
      <c r="S290" s="319"/>
      <c r="T290" s="320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hidden="1" customHeight="1" x14ac:dyDescent="0.25">
      <c r="A291" s="326" t="s">
        <v>84</v>
      </c>
      <c r="B291" s="325"/>
      <c r="C291" s="325"/>
      <c r="D291" s="325"/>
      <c r="E291" s="325"/>
      <c r="F291" s="325"/>
      <c r="G291" s="325"/>
      <c r="H291" s="325"/>
      <c r="I291" s="325"/>
      <c r="J291" s="325"/>
      <c r="K291" s="325"/>
      <c r="L291" s="325"/>
      <c r="M291" s="325"/>
      <c r="N291" s="325"/>
      <c r="O291" s="325"/>
      <c r="P291" s="325"/>
      <c r="Q291" s="325"/>
      <c r="R291" s="325"/>
      <c r="S291" s="325"/>
      <c r="T291" s="325"/>
      <c r="U291" s="325"/>
      <c r="V291" s="325"/>
      <c r="W291" s="325"/>
      <c r="X291" s="325"/>
      <c r="Y291" s="307"/>
      <c r="Z291" s="307"/>
    </row>
    <row r="292" spans="1:53" ht="27" customHeight="1" x14ac:dyDescent="0.25">
      <c r="A292" s="54" t="s">
        <v>445</v>
      </c>
      <c r="B292" s="54" t="s">
        <v>446</v>
      </c>
      <c r="C292" s="31">
        <v>4301032015</v>
      </c>
      <c r="D292" s="316">
        <v>4607091383102</v>
      </c>
      <c r="E292" s="317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22"/>
      <c r="P292" s="322"/>
      <c r="Q292" s="322"/>
      <c r="R292" s="317"/>
      <c r="S292" s="34"/>
      <c r="T292" s="34"/>
      <c r="U292" s="35" t="s">
        <v>65</v>
      </c>
      <c r="V292" s="312">
        <v>2.5499999999999998</v>
      </c>
      <c r="W292" s="313">
        <f>IFERROR(IF(V292="",0,CEILING((V292/$H292),1)*$H292),"")</f>
        <v>2.5499999999999998</v>
      </c>
      <c r="X292" s="36">
        <f>IFERROR(IF(W292=0,"",ROUNDUP(W292/H292,0)*0.00753),"")</f>
        <v>7.5300000000000002E-3</v>
      </c>
      <c r="Y292" s="56"/>
      <c r="Z292" s="57"/>
      <c r="AD292" s="58"/>
      <c r="BA292" s="217" t="s">
        <v>1</v>
      </c>
    </row>
    <row r="293" spans="1:53" x14ac:dyDescent="0.2">
      <c r="A293" s="344"/>
      <c r="B293" s="325"/>
      <c r="C293" s="325"/>
      <c r="D293" s="325"/>
      <c r="E293" s="325"/>
      <c r="F293" s="325"/>
      <c r="G293" s="325"/>
      <c r="H293" s="325"/>
      <c r="I293" s="325"/>
      <c r="J293" s="325"/>
      <c r="K293" s="325"/>
      <c r="L293" s="325"/>
      <c r="M293" s="345"/>
      <c r="N293" s="318" t="s">
        <v>66</v>
      </c>
      <c r="O293" s="319"/>
      <c r="P293" s="319"/>
      <c r="Q293" s="319"/>
      <c r="R293" s="319"/>
      <c r="S293" s="319"/>
      <c r="T293" s="320"/>
      <c r="U293" s="37" t="s">
        <v>67</v>
      </c>
      <c r="V293" s="314">
        <f>IFERROR(V292/H292,"0")</f>
        <v>1</v>
      </c>
      <c r="W293" s="314">
        <f>IFERROR(W292/H292,"0")</f>
        <v>1</v>
      </c>
      <c r="X293" s="314">
        <f>IFERROR(IF(X292="",0,X292),"0")</f>
        <v>7.5300000000000002E-3</v>
      </c>
      <c r="Y293" s="315"/>
      <c r="Z293" s="315"/>
    </row>
    <row r="294" spans="1:53" x14ac:dyDescent="0.2">
      <c r="A294" s="325"/>
      <c r="B294" s="325"/>
      <c r="C294" s="325"/>
      <c r="D294" s="325"/>
      <c r="E294" s="325"/>
      <c r="F294" s="325"/>
      <c r="G294" s="325"/>
      <c r="H294" s="325"/>
      <c r="I294" s="325"/>
      <c r="J294" s="325"/>
      <c r="K294" s="325"/>
      <c r="L294" s="325"/>
      <c r="M294" s="345"/>
      <c r="N294" s="318" t="s">
        <v>66</v>
      </c>
      <c r="O294" s="319"/>
      <c r="P294" s="319"/>
      <c r="Q294" s="319"/>
      <c r="R294" s="319"/>
      <c r="S294" s="319"/>
      <c r="T294" s="320"/>
      <c r="U294" s="37" t="s">
        <v>65</v>
      </c>
      <c r="V294" s="314">
        <f>IFERROR(SUM(V292:V292),"0")</f>
        <v>2.5499999999999998</v>
      </c>
      <c r="W294" s="314">
        <f>IFERROR(SUM(W292:W292),"0")</f>
        <v>2.5499999999999998</v>
      </c>
      <c r="X294" s="37"/>
      <c r="Y294" s="315"/>
      <c r="Z294" s="315"/>
    </row>
    <row r="295" spans="1:53" ht="27.75" hidden="1" customHeight="1" x14ac:dyDescent="0.2">
      <c r="A295" s="373" t="s">
        <v>447</v>
      </c>
      <c r="B295" s="374"/>
      <c r="C295" s="374"/>
      <c r="D295" s="374"/>
      <c r="E295" s="374"/>
      <c r="F295" s="374"/>
      <c r="G295" s="374"/>
      <c r="H295" s="374"/>
      <c r="I295" s="374"/>
      <c r="J295" s="374"/>
      <c r="K295" s="374"/>
      <c r="L295" s="374"/>
      <c r="M295" s="374"/>
      <c r="N295" s="374"/>
      <c r="O295" s="374"/>
      <c r="P295" s="374"/>
      <c r="Q295" s="374"/>
      <c r="R295" s="374"/>
      <c r="S295" s="374"/>
      <c r="T295" s="374"/>
      <c r="U295" s="374"/>
      <c r="V295" s="374"/>
      <c r="W295" s="374"/>
      <c r="X295" s="374"/>
      <c r="Y295" s="48"/>
      <c r="Z295" s="48"/>
    </row>
    <row r="296" spans="1:53" ht="16.5" hidden="1" customHeight="1" x14ac:dyDescent="0.25">
      <c r="A296" s="324" t="s">
        <v>448</v>
      </c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25"/>
      <c r="P296" s="325"/>
      <c r="Q296" s="325"/>
      <c r="R296" s="325"/>
      <c r="S296" s="325"/>
      <c r="T296" s="325"/>
      <c r="U296" s="325"/>
      <c r="V296" s="325"/>
      <c r="W296" s="325"/>
      <c r="X296" s="325"/>
      <c r="Y296" s="308"/>
      <c r="Z296" s="308"/>
    </row>
    <row r="297" spans="1:53" ht="14.25" hidden="1" customHeight="1" x14ac:dyDescent="0.25">
      <c r="A297" s="326" t="s">
        <v>106</v>
      </c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325"/>
      <c r="P297" s="325"/>
      <c r="Q297" s="325"/>
      <c r="R297" s="325"/>
      <c r="S297" s="325"/>
      <c r="T297" s="325"/>
      <c r="U297" s="325"/>
      <c r="V297" s="325"/>
      <c r="W297" s="325"/>
      <c r="X297" s="325"/>
      <c r="Y297" s="307"/>
      <c r="Z297" s="307"/>
    </row>
    <row r="298" spans="1:53" ht="27" customHeight="1" x14ac:dyDescent="0.25">
      <c r="A298" s="54" t="s">
        <v>449</v>
      </c>
      <c r="B298" s="54" t="s">
        <v>450</v>
      </c>
      <c r="C298" s="31">
        <v>4301011339</v>
      </c>
      <c r="D298" s="316">
        <v>4607091383997</v>
      </c>
      <c r="E298" s="317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4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22"/>
      <c r="P298" s="322"/>
      <c r="Q298" s="322"/>
      <c r="R298" s="317"/>
      <c r="S298" s="34"/>
      <c r="T298" s="34"/>
      <c r="U298" s="35" t="s">
        <v>65</v>
      </c>
      <c r="V298" s="312">
        <v>2590</v>
      </c>
      <c r="W298" s="313">
        <f t="shared" ref="W298:W305" si="15">IFERROR(IF(V298="",0,CEILING((V298/$H298),1)*$H298),"")</f>
        <v>2595</v>
      </c>
      <c r="X298" s="36">
        <f>IFERROR(IF(W298=0,"",ROUNDUP(W298/H298,0)*0.02175),"")</f>
        <v>3.7627499999999996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449</v>
      </c>
      <c r="B299" s="54" t="s">
        <v>451</v>
      </c>
      <c r="C299" s="31">
        <v>4301011239</v>
      </c>
      <c r="D299" s="316">
        <v>4607091383997</v>
      </c>
      <c r="E299" s="317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6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22"/>
      <c r="P299" s="322"/>
      <c r="Q299" s="322"/>
      <c r="R299" s="317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4301011326</v>
      </c>
      <c r="D300" s="316">
        <v>4607091384130</v>
      </c>
      <c r="E300" s="317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22"/>
      <c r="P300" s="322"/>
      <c r="Q300" s="322"/>
      <c r="R300" s="317"/>
      <c r="S300" s="34"/>
      <c r="T300" s="34"/>
      <c r="U300" s="35" t="s">
        <v>65</v>
      </c>
      <c r="V300" s="312">
        <v>2120</v>
      </c>
      <c r="W300" s="313">
        <f t="shared" si="15"/>
        <v>2130</v>
      </c>
      <c r="X300" s="36">
        <f>IFERROR(IF(W300=0,"",ROUNDUP(W300/H300,0)*0.02175),"")</f>
        <v>3.0884999999999998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452</v>
      </c>
      <c r="B301" s="54" t="s">
        <v>454</v>
      </c>
      <c r="C301" s="31">
        <v>4301011240</v>
      </c>
      <c r="D301" s="316">
        <v>4607091384130</v>
      </c>
      <c r="E301" s="317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5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22"/>
      <c r="P301" s="322"/>
      <c r="Q301" s="322"/>
      <c r="R301" s="317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customHeight="1" x14ac:dyDescent="0.25">
      <c r="A302" s="54" t="s">
        <v>455</v>
      </c>
      <c r="B302" s="54" t="s">
        <v>456</v>
      </c>
      <c r="C302" s="31">
        <v>4301011330</v>
      </c>
      <c r="D302" s="316">
        <v>4607091384147</v>
      </c>
      <c r="E302" s="317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3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22"/>
      <c r="P302" s="322"/>
      <c r="Q302" s="322"/>
      <c r="R302" s="317"/>
      <c r="S302" s="34"/>
      <c r="T302" s="34"/>
      <c r="U302" s="35" t="s">
        <v>65</v>
      </c>
      <c r="V302" s="312">
        <v>2640</v>
      </c>
      <c r="W302" s="313">
        <f t="shared" si="15"/>
        <v>2640</v>
      </c>
      <c r="X302" s="36">
        <f>IFERROR(IF(W302=0,"",ROUNDUP(W302/H302,0)*0.02175),"")</f>
        <v>3.8279999999999998</v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455</v>
      </c>
      <c r="B303" s="54" t="s">
        <v>457</v>
      </c>
      <c r="C303" s="31">
        <v>4301011238</v>
      </c>
      <c r="D303" s="316">
        <v>4607091384147</v>
      </c>
      <c r="E303" s="317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587" t="s">
        <v>458</v>
      </c>
      <c r="O303" s="322"/>
      <c r="P303" s="322"/>
      <c r="Q303" s="322"/>
      <c r="R303" s="317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459</v>
      </c>
      <c r="B304" s="54" t="s">
        <v>460</v>
      </c>
      <c r="C304" s="31">
        <v>4301011327</v>
      </c>
      <c r="D304" s="316">
        <v>4607091384154</v>
      </c>
      <c r="E304" s="317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5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22"/>
      <c r="P304" s="322"/>
      <c r="Q304" s="322"/>
      <c r="R304" s="317"/>
      <c r="S304" s="34"/>
      <c r="T304" s="34"/>
      <c r="U304" s="35" t="s">
        <v>65</v>
      </c>
      <c r="V304" s="312">
        <v>3</v>
      </c>
      <c r="W304" s="313">
        <f t="shared" si="15"/>
        <v>5</v>
      </c>
      <c r="X304" s="36">
        <f>IFERROR(IF(W304=0,"",ROUNDUP(W304/H304,0)*0.00937),"")</f>
        <v>9.3699999999999999E-3</v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4301011332</v>
      </c>
      <c r="D305" s="316">
        <v>4607091384161</v>
      </c>
      <c r="E305" s="317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43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22"/>
      <c r="P305" s="322"/>
      <c r="Q305" s="322"/>
      <c r="R305" s="317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44"/>
      <c r="B306" s="325"/>
      <c r="C306" s="325"/>
      <c r="D306" s="325"/>
      <c r="E306" s="325"/>
      <c r="F306" s="325"/>
      <c r="G306" s="325"/>
      <c r="H306" s="325"/>
      <c r="I306" s="325"/>
      <c r="J306" s="325"/>
      <c r="K306" s="325"/>
      <c r="L306" s="325"/>
      <c r="M306" s="345"/>
      <c r="N306" s="318" t="s">
        <v>66</v>
      </c>
      <c r="O306" s="319"/>
      <c r="P306" s="319"/>
      <c r="Q306" s="319"/>
      <c r="R306" s="319"/>
      <c r="S306" s="319"/>
      <c r="T306" s="320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490.6</v>
      </c>
      <c r="W306" s="314">
        <f>IFERROR(W298/H298,"0")+IFERROR(W299/H299,"0")+IFERROR(W300/H300,"0")+IFERROR(W301/H301,"0")+IFERROR(W302/H302,"0")+IFERROR(W303/H303,"0")+IFERROR(W304/H304,"0")+IFERROR(W305/H305,"0")</f>
        <v>492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10.68862</v>
      </c>
      <c r="Y306" s="315"/>
      <c r="Z306" s="315"/>
    </row>
    <row r="307" spans="1:53" x14ac:dyDescent="0.2">
      <c r="A307" s="325"/>
      <c r="B307" s="325"/>
      <c r="C307" s="325"/>
      <c r="D307" s="325"/>
      <c r="E307" s="325"/>
      <c r="F307" s="325"/>
      <c r="G307" s="325"/>
      <c r="H307" s="325"/>
      <c r="I307" s="325"/>
      <c r="J307" s="325"/>
      <c r="K307" s="325"/>
      <c r="L307" s="325"/>
      <c r="M307" s="345"/>
      <c r="N307" s="318" t="s">
        <v>66</v>
      </c>
      <c r="O307" s="319"/>
      <c r="P307" s="319"/>
      <c r="Q307" s="319"/>
      <c r="R307" s="319"/>
      <c r="S307" s="319"/>
      <c r="T307" s="320"/>
      <c r="U307" s="37" t="s">
        <v>65</v>
      </c>
      <c r="V307" s="314">
        <f>IFERROR(SUM(V298:V305),"0")</f>
        <v>7353</v>
      </c>
      <c r="W307" s="314">
        <f>IFERROR(SUM(W298:W305),"0")</f>
        <v>7370</v>
      </c>
      <c r="X307" s="37"/>
      <c r="Y307" s="315"/>
      <c r="Z307" s="315"/>
    </row>
    <row r="308" spans="1:53" ht="14.25" hidden="1" customHeight="1" x14ac:dyDescent="0.25">
      <c r="A308" s="326" t="s">
        <v>98</v>
      </c>
      <c r="B308" s="325"/>
      <c r="C308" s="325"/>
      <c r="D308" s="325"/>
      <c r="E308" s="325"/>
      <c r="F308" s="325"/>
      <c r="G308" s="325"/>
      <c r="H308" s="325"/>
      <c r="I308" s="325"/>
      <c r="J308" s="325"/>
      <c r="K308" s="325"/>
      <c r="L308" s="325"/>
      <c r="M308" s="325"/>
      <c r="N308" s="325"/>
      <c r="O308" s="325"/>
      <c r="P308" s="325"/>
      <c r="Q308" s="325"/>
      <c r="R308" s="325"/>
      <c r="S308" s="325"/>
      <c r="T308" s="325"/>
      <c r="U308" s="325"/>
      <c r="V308" s="325"/>
      <c r="W308" s="325"/>
      <c r="X308" s="325"/>
      <c r="Y308" s="307"/>
      <c r="Z308" s="307"/>
    </row>
    <row r="309" spans="1:53" ht="27" customHeight="1" x14ac:dyDescent="0.25">
      <c r="A309" s="54" t="s">
        <v>463</v>
      </c>
      <c r="B309" s="54" t="s">
        <v>464</v>
      </c>
      <c r="C309" s="31">
        <v>4301020178</v>
      </c>
      <c r="D309" s="316">
        <v>4607091383980</v>
      </c>
      <c r="E309" s="317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22"/>
      <c r="P309" s="322"/>
      <c r="Q309" s="322"/>
      <c r="R309" s="317"/>
      <c r="S309" s="34"/>
      <c r="T309" s="34"/>
      <c r="U309" s="35" t="s">
        <v>65</v>
      </c>
      <c r="V309" s="312">
        <v>4500</v>
      </c>
      <c r="W309" s="313">
        <f>IFERROR(IF(V309="",0,CEILING((V309/$H309),1)*$H309),"")</f>
        <v>4500</v>
      </c>
      <c r="X309" s="36">
        <f>IFERROR(IF(W309=0,"",ROUNDUP(W309/H309,0)*0.02175),"")</f>
        <v>6.5249999999999995</v>
      </c>
      <c r="Y309" s="56"/>
      <c r="Z309" s="57"/>
      <c r="AD309" s="58"/>
      <c r="BA309" s="226" t="s">
        <v>1</v>
      </c>
    </row>
    <row r="310" spans="1:53" ht="16.5" hidden="1" customHeight="1" x14ac:dyDescent="0.25">
      <c r="A310" s="54" t="s">
        <v>465</v>
      </c>
      <c r="B310" s="54" t="s">
        <v>466</v>
      </c>
      <c r="C310" s="31">
        <v>4301020270</v>
      </c>
      <c r="D310" s="316">
        <v>4680115883314</v>
      </c>
      <c r="E310" s="317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501" t="s">
        <v>467</v>
      </c>
      <c r="O310" s="322"/>
      <c r="P310" s="322"/>
      <c r="Q310" s="322"/>
      <c r="R310" s="317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customHeight="1" x14ac:dyDescent="0.25">
      <c r="A311" s="54" t="s">
        <v>468</v>
      </c>
      <c r="B311" s="54" t="s">
        <v>469</v>
      </c>
      <c r="C311" s="31">
        <v>4301020179</v>
      </c>
      <c r="D311" s="316">
        <v>4607091384178</v>
      </c>
      <c r="E311" s="317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5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22"/>
      <c r="P311" s="322"/>
      <c r="Q311" s="322"/>
      <c r="R311" s="317"/>
      <c r="S311" s="34"/>
      <c r="T311" s="34"/>
      <c r="U311" s="35" t="s">
        <v>65</v>
      </c>
      <c r="V311" s="312">
        <v>2</v>
      </c>
      <c r="W311" s="313">
        <f>IFERROR(IF(V311="",0,CEILING((V311/$H311),1)*$H311),"")</f>
        <v>4</v>
      </c>
      <c r="X311" s="36">
        <f>IFERROR(IF(W311=0,"",ROUNDUP(W311/H311,0)*0.00937),"")</f>
        <v>9.3699999999999999E-3</v>
      </c>
      <c r="Y311" s="56"/>
      <c r="Z311" s="57"/>
      <c r="AD311" s="58"/>
      <c r="BA311" s="228" t="s">
        <v>1</v>
      </c>
    </row>
    <row r="312" spans="1:53" x14ac:dyDescent="0.2">
      <c r="A312" s="344"/>
      <c r="B312" s="325"/>
      <c r="C312" s="325"/>
      <c r="D312" s="325"/>
      <c r="E312" s="325"/>
      <c r="F312" s="325"/>
      <c r="G312" s="325"/>
      <c r="H312" s="325"/>
      <c r="I312" s="325"/>
      <c r="J312" s="325"/>
      <c r="K312" s="325"/>
      <c r="L312" s="325"/>
      <c r="M312" s="345"/>
      <c r="N312" s="318" t="s">
        <v>66</v>
      </c>
      <c r="O312" s="319"/>
      <c r="P312" s="319"/>
      <c r="Q312" s="319"/>
      <c r="R312" s="319"/>
      <c r="S312" s="319"/>
      <c r="T312" s="320"/>
      <c r="U312" s="37" t="s">
        <v>67</v>
      </c>
      <c r="V312" s="314">
        <f>IFERROR(V309/H309,"0")+IFERROR(V310/H310,"0")+IFERROR(V311/H311,"0")</f>
        <v>300.5</v>
      </c>
      <c r="W312" s="314">
        <f>IFERROR(W309/H309,"0")+IFERROR(W310/H310,"0")+IFERROR(W311/H311,"0")</f>
        <v>301</v>
      </c>
      <c r="X312" s="314">
        <f>IFERROR(IF(X309="",0,X309),"0")+IFERROR(IF(X310="",0,X310),"0")+IFERROR(IF(X311="",0,X311),"0")</f>
        <v>6.5343699999999991</v>
      </c>
      <c r="Y312" s="315"/>
      <c r="Z312" s="315"/>
    </row>
    <row r="313" spans="1:53" x14ac:dyDescent="0.2">
      <c r="A313" s="325"/>
      <c r="B313" s="325"/>
      <c r="C313" s="325"/>
      <c r="D313" s="325"/>
      <c r="E313" s="325"/>
      <c r="F313" s="325"/>
      <c r="G313" s="325"/>
      <c r="H313" s="325"/>
      <c r="I313" s="325"/>
      <c r="J313" s="325"/>
      <c r="K313" s="325"/>
      <c r="L313" s="325"/>
      <c r="M313" s="345"/>
      <c r="N313" s="318" t="s">
        <v>66</v>
      </c>
      <c r="O313" s="319"/>
      <c r="P313" s="319"/>
      <c r="Q313" s="319"/>
      <c r="R313" s="319"/>
      <c r="S313" s="319"/>
      <c r="T313" s="320"/>
      <c r="U313" s="37" t="s">
        <v>65</v>
      </c>
      <c r="V313" s="314">
        <f>IFERROR(SUM(V309:V311),"0")</f>
        <v>4502</v>
      </c>
      <c r="W313" s="314">
        <f>IFERROR(SUM(W309:W311),"0")</f>
        <v>4504</v>
      </c>
      <c r="X313" s="37"/>
      <c r="Y313" s="315"/>
      <c r="Z313" s="315"/>
    </row>
    <row r="314" spans="1:53" ht="14.25" hidden="1" customHeight="1" x14ac:dyDescent="0.25">
      <c r="A314" s="326" t="s">
        <v>68</v>
      </c>
      <c r="B314" s="325"/>
      <c r="C314" s="325"/>
      <c r="D314" s="325"/>
      <c r="E314" s="325"/>
      <c r="F314" s="325"/>
      <c r="G314" s="325"/>
      <c r="H314" s="325"/>
      <c r="I314" s="325"/>
      <c r="J314" s="325"/>
      <c r="K314" s="325"/>
      <c r="L314" s="325"/>
      <c r="M314" s="325"/>
      <c r="N314" s="325"/>
      <c r="O314" s="325"/>
      <c r="P314" s="325"/>
      <c r="Q314" s="325"/>
      <c r="R314" s="325"/>
      <c r="S314" s="325"/>
      <c r="T314" s="325"/>
      <c r="U314" s="325"/>
      <c r="V314" s="325"/>
      <c r="W314" s="325"/>
      <c r="X314" s="325"/>
      <c r="Y314" s="307"/>
      <c r="Z314" s="307"/>
    </row>
    <row r="315" spans="1:53" ht="27" customHeight="1" x14ac:dyDescent="0.25">
      <c r="A315" s="54" t="s">
        <v>470</v>
      </c>
      <c r="B315" s="54" t="s">
        <v>471</v>
      </c>
      <c r="C315" s="31">
        <v>4301051298</v>
      </c>
      <c r="D315" s="316">
        <v>4607091384260</v>
      </c>
      <c r="E315" s="317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33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22"/>
      <c r="P315" s="322"/>
      <c r="Q315" s="322"/>
      <c r="R315" s="317"/>
      <c r="S315" s="34"/>
      <c r="T315" s="34"/>
      <c r="U315" s="35" t="s">
        <v>65</v>
      </c>
      <c r="V315" s="312">
        <v>90</v>
      </c>
      <c r="W315" s="313">
        <f>IFERROR(IF(V315="",0,CEILING((V315/$H315),1)*$H315),"")</f>
        <v>93.6</v>
      </c>
      <c r="X315" s="36">
        <f>IFERROR(IF(W315=0,"",ROUNDUP(W315/H315,0)*0.02175),"")</f>
        <v>0.26100000000000001</v>
      </c>
      <c r="Y315" s="56"/>
      <c r="Z315" s="57"/>
      <c r="AD315" s="58"/>
      <c r="BA315" s="229" t="s">
        <v>1</v>
      </c>
    </row>
    <row r="316" spans="1:53" x14ac:dyDescent="0.2">
      <c r="A316" s="344"/>
      <c r="B316" s="325"/>
      <c r="C316" s="325"/>
      <c r="D316" s="325"/>
      <c r="E316" s="325"/>
      <c r="F316" s="325"/>
      <c r="G316" s="325"/>
      <c r="H316" s="325"/>
      <c r="I316" s="325"/>
      <c r="J316" s="325"/>
      <c r="K316" s="325"/>
      <c r="L316" s="325"/>
      <c r="M316" s="345"/>
      <c r="N316" s="318" t="s">
        <v>66</v>
      </c>
      <c r="O316" s="319"/>
      <c r="P316" s="319"/>
      <c r="Q316" s="319"/>
      <c r="R316" s="319"/>
      <c r="S316" s="319"/>
      <c r="T316" s="320"/>
      <c r="U316" s="37" t="s">
        <v>67</v>
      </c>
      <c r="V316" s="314">
        <f>IFERROR(V315/H315,"0")</f>
        <v>11.538461538461538</v>
      </c>
      <c r="W316" s="314">
        <f>IFERROR(W315/H315,"0")</f>
        <v>12</v>
      </c>
      <c r="X316" s="314">
        <f>IFERROR(IF(X315="",0,X315),"0")</f>
        <v>0.26100000000000001</v>
      </c>
      <c r="Y316" s="315"/>
      <c r="Z316" s="315"/>
    </row>
    <row r="317" spans="1:53" x14ac:dyDescent="0.2">
      <c r="A317" s="325"/>
      <c r="B317" s="325"/>
      <c r="C317" s="325"/>
      <c r="D317" s="325"/>
      <c r="E317" s="325"/>
      <c r="F317" s="325"/>
      <c r="G317" s="325"/>
      <c r="H317" s="325"/>
      <c r="I317" s="325"/>
      <c r="J317" s="325"/>
      <c r="K317" s="325"/>
      <c r="L317" s="325"/>
      <c r="M317" s="345"/>
      <c r="N317" s="318" t="s">
        <v>66</v>
      </c>
      <c r="O317" s="319"/>
      <c r="P317" s="319"/>
      <c r="Q317" s="319"/>
      <c r="R317" s="319"/>
      <c r="S317" s="319"/>
      <c r="T317" s="320"/>
      <c r="U317" s="37" t="s">
        <v>65</v>
      </c>
      <c r="V317" s="314">
        <f>IFERROR(SUM(V315:V315),"0")</f>
        <v>90</v>
      </c>
      <c r="W317" s="314">
        <f>IFERROR(SUM(W315:W315),"0")</f>
        <v>93.6</v>
      </c>
      <c r="X317" s="37"/>
      <c r="Y317" s="315"/>
      <c r="Z317" s="315"/>
    </row>
    <row r="318" spans="1:53" ht="14.25" hidden="1" customHeight="1" x14ac:dyDescent="0.25">
      <c r="A318" s="326" t="s">
        <v>220</v>
      </c>
      <c r="B318" s="325"/>
      <c r="C318" s="325"/>
      <c r="D318" s="325"/>
      <c r="E318" s="325"/>
      <c r="F318" s="325"/>
      <c r="G318" s="325"/>
      <c r="H318" s="325"/>
      <c r="I318" s="325"/>
      <c r="J318" s="325"/>
      <c r="K318" s="325"/>
      <c r="L318" s="325"/>
      <c r="M318" s="325"/>
      <c r="N318" s="325"/>
      <c r="O318" s="325"/>
      <c r="P318" s="325"/>
      <c r="Q318" s="325"/>
      <c r="R318" s="325"/>
      <c r="S318" s="325"/>
      <c r="T318" s="325"/>
      <c r="U318" s="325"/>
      <c r="V318" s="325"/>
      <c r="W318" s="325"/>
      <c r="X318" s="325"/>
      <c r="Y318" s="307"/>
      <c r="Z318" s="307"/>
    </row>
    <row r="319" spans="1:53" ht="16.5" customHeight="1" x14ac:dyDescent="0.25">
      <c r="A319" s="54" t="s">
        <v>472</v>
      </c>
      <c r="B319" s="54" t="s">
        <v>473</v>
      </c>
      <c r="C319" s="31">
        <v>4301060314</v>
      </c>
      <c r="D319" s="316">
        <v>4607091384673</v>
      </c>
      <c r="E319" s="317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6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22"/>
      <c r="P319" s="322"/>
      <c r="Q319" s="322"/>
      <c r="R319" s="317"/>
      <c r="S319" s="34"/>
      <c r="T319" s="34"/>
      <c r="U319" s="35" t="s">
        <v>65</v>
      </c>
      <c r="V319" s="312">
        <v>180</v>
      </c>
      <c r="W319" s="313">
        <f>IFERROR(IF(V319="",0,CEILING((V319/$H319),1)*$H319),"")</f>
        <v>187.2</v>
      </c>
      <c r="X319" s="36">
        <f>IFERROR(IF(W319=0,"",ROUNDUP(W319/H319,0)*0.02175),"")</f>
        <v>0.52200000000000002</v>
      </c>
      <c r="Y319" s="56"/>
      <c r="Z319" s="57"/>
      <c r="AD319" s="58"/>
      <c r="BA319" s="230" t="s">
        <v>1</v>
      </c>
    </row>
    <row r="320" spans="1:53" x14ac:dyDescent="0.2">
      <c r="A320" s="344"/>
      <c r="B320" s="325"/>
      <c r="C320" s="325"/>
      <c r="D320" s="325"/>
      <c r="E320" s="325"/>
      <c r="F320" s="325"/>
      <c r="G320" s="325"/>
      <c r="H320" s="325"/>
      <c r="I320" s="325"/>
      <c r="J320" s="325"/>
      <c r="K320" s="325"/>
      <c r="L320" s="325"/>
      <c r="M320" s="345"/>
      <c r="N320" s="318" t="s">
        <v>66</v>
      </c>
      <c r="O320" s="319"/>
      <c r="P320" s="319"/>
      <c r="Q320" s="319"/>
      <c r="R320" s="319"/>
      <c r="S320" s="319"/>
      <c r="T320" s="320"/>
      <c r="U320" s="37" t="s">
        <v>67</v>
      </c>
      <c r="V320" s="314">
        <f>IFERROR(V319/H319,"0")</f>
        <v>23.076923076923077</v>
      </c>
      <c r="W320" s="314">
        <f>IFERROR(W319/H319,"0")</f>
        <v>24</v>
      </c>
      <c r="X320" s="314">
        <f>IFERROR(IF(X319="",0,X319),"0")</f>
        <v>0.52200000000000002</v>
      </c>
      <c r="Y320" s="315"/>
      <c r="Z320" s="315"/>
    </row>
    <row r="321" spans="1:53" x14ac:dyDescent="0.2">
      <c r="A321" s="325"/>
      <c r="B321" s="325"/>
      <c r="C321" s="325"/>
      <c r="D321" s="325"/>
      <c r="E321" s="325"/>
      <c r="F321" s="325"/>
      <c r="G321" s="325"/>
      <c r="H321" s="325"/>
      <c r="I321" s="325"/>
      <c r="J321" s="325"/>
      <c r="K321" s="325"/>
      <c r="L321" s="325"/>
      <c r="M321" s="345"/>
      <c r="N321" s="318" t="s">
        <v>66</v>
      </c>
      <c r="O321" s="319"/>
      <c r="P321" s="319"/>
      <c r="Q321" s="319"/>
      <c r="R321" s="319"/>
      <c r="S321" s="319"/>
      <c r="T321" s="320"/>
      <c r="U321" s="37" t="s">
        <v>65</v>
      </c>
      <c r="V321" s="314">
        <f>IFERROR(SUM(V319:V319),"0")</f>
        <v>180</v>
      </c>
      <c r="W321" s="314">
        <f>IFERROR(SUM(W319:W319),"0")</f>
        <v>187.2</v>
      </c>
      <c r="X321" s="37"/>
      <c r="Y321" s="315"/>
      <c r="Z321" s="315"/>
    </row>
    <row r="322" spans="1:53" ht="16.5" hidden="1" customHeight="1" x14ac:dyDescent="0.25">
      <c r="A322" s="324" t="s">
        <v>474</v>
      </c>
      <c r="B322" s="325"/>
      <c r="C322" s="325"/>
      <c r="D322" s="325"/>
      <c r="E322" s="325"/>
      <c r="F322" s="325"/>
      <c r="G322" s="325"/>
      <c r="H322" s="325"/>
      <c r="I322" s="325"/>
      <c r="J322" s="325"/>
      <c r="K322" s="325"/>
      <c r="L322" s="325"/>
      <c r="M322" s="325"/>
      <c r="N322" s="325"/>
      <c r="O322" s="325"/>
      <c r="P322" s="325"/>
      <c r="Q322" s="325"/>
      <c r="R322" s="325"/>
      <c r="S322" s="325"/>
      <c r="T322" s="325"/>
      <c r="U322" s="325"/>
      <c r="V322" s="325"/>
      <c r="W322" s="325"/>
      <c r="X322" s="325"/>
      <c r="Y322" s="308"/>
      <c r="Z322" s="308"/>
    </row>
    <row r="323" spans="1:53" ht="14.25" hidden="1" customHeight="1" x14ac:dyDescent="0.25">
      <c r="A323" s="326" t="s">
        <v>106</v>
      </c>
      <c r="B323" s="325"/>
      <c r="C323" s="325"/>
      <c r="D323" s="325"/>
      <c r="E323" s="325"/>
      <c r="F323" s="325"/>
      <c r="G323" s="325"/>
      <c r="H323" s="325"/>
      <c r="I323" s="325"/>
      <c r="J323" s="325"/>
      <c r="K323" s="325"/>
      <c r="L323" s="325"/>
      <c r="M323" s="325"/>
      <c r="N323" s="325"/>
      <c r="O323" s="325"/>
      <c r="P323" s="325"/>
      <c r="Q323" s="325"/>
      <c r="R323" s="325"/>
      <c r="S323" s="325"/>
      <c r="T323" s="325"/>
      <c r="U323" s="325"/>
      <c r="V323" s="325"/>
      <c r="W323" s="325"/>
      <c r="X323" s="325"/>
      <c r="Y323" s="307"/>
      <c r="Z323" s="307"/>
    </row>
    <row r="324" spans="1:53" ht="27" customHeight="1" x14ac:dyDescent="0.25">
      <c r="A324" s="54" t="s">
        <v>475</v>
      </c>
      <c r="B324" s="54" t="s">
        <v>476</v>
      </c>
      <c r="C324" s="31">
        <v>4301011324</v>
      </c>
      <c r="D324" s="316">
        <v>4607091384185</v>
      </c>
      <c r="E324" s="317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5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22"/>
      <c r="P324" s="322"/>
      <c r="Q324" s="322"/>
      <c r="R324" s="317"/>
      <c r="S324" s="34"/>
      <c r="T324" s="34"/>
      <c r="U324" s="35" t="s">
        <v>65</v>
      </c>
      <c r="V324" s="312">
        <v>3</v>
      </c>
      <c r="W324" s="313">
        <f>IFERROR(IF(V324="",0,CEILING((V324/$H324),1)*$H324),"")</f>
        <v>12</v>
      </c>
      <c r="X324" s="36">
        <f>IFERROR(IF(W324=0,"",ROUNDUP(W324/H324,0)*0.02175),"")</f>
        <v>2.1749999999999999E-2</v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477</v>
      </c>
      <c r="B325" s="54" t="s">
        <v>478</v>
      </c>
      <c r="C325" s="31">
        <v>4301011312</v>
      </c>
      <c r="D325" s="316">
        <v>4607091384192</v>
      </c>
      <c r="E325" s="317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6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22"/>
      <c r="P325" s="322"/>
      <c r="Q325" s="322"/>
      <c r="R325" s="317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hidden="1" customHeight="1" x14ac:dyDescent="0.25">
      <c r="A326" s="54" t="s">
        <v>479</v>
      </c>
      <c r="B326" s="54" t="s">
        <v>480</v>
      </c>
      <c r="C326" s="31">
        <v>4301011483</v>
      </c>
      <c r="D326" s="316">
        <v>4680115881907</v>
      </c>
      <c r="E326" s="317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4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22"/>
      <c r="P326" s="322"/>
      <c r="Q326" s="322"/>
      <c r="R326" s="317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481</v>
      </c>
      <c r="B327" s="54" t="s">
        <v>482</v>
      </c>
      <c r="C327" s="31">
        <v>4301011303</v>
      </c>
      <c r="D327" s="316">
        <v>4607091384680</v>
      </c>
      <c r="E327" s="317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64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22"/>
      <c r="P327" s="322"/>
      <c r="Q327" s="322"/>
      <c r="R327" s="317"/>
      <c r="S327" s="34"/>
      <c r="T327" s="34"/>
      <c r="U327" s="35" t="s">
        <v>65</v>
      </c>
      <c r="V327" s="312">
        <v>4.8000000000000007</v>
      </c>
      <c r="W327" s="313">
        <f>IFERROR(IF(V327="",0,CEILING((V327/$H327),1)*$H327),"")</f>
        <v>8</v>
      </c>
      <c r="X327" s="36">
        <f>IFERROR(IF(W327=0,"",ROUNDUP(W327/H327,0)*0.00937),"")</f>
        <v>1.874E-2</v>
      </c>
      <c r="Y327" s="56"/>
      <c r="Z327" s="57"/>
      <c r="AD327" s="58"/>
      <c r="BA327" s="234" t="s">
        <v>1</v>
      </c>
    </row>
    <row r="328" spans="1:53" x14ac:dyDescent="0.2">
      <c r="A328" s="344"/>
      <c r="B328" s="325"/>
      <c r="C328" s="325"/>
      <c r="D328" s="325"/>
      <c r="E328" s="325"/>
      <c r="F328" s="325"/>
      <c r="G328" s="325"/>
      <c r="H328" s="325"/>
      <c r="I328" s="325"/>
      <c r="J328" s="325"/>
      <c r="K328" s="325"/>
      <c r="L328" s="325"/>
      <c r="M328" s="345"/>
      <c r="N328" s="318" t="s">
        <v>66</v>
      </c>
      <c r="O328" s="319"/>
      <c r="P328" s="319"/>
      <c r="Q328" s="319"/>
      <c r="R328" s="319"/>
      <c r="S328" s="319"/>
      <c r="T328" s="320"/>
      <c r="U328" s="37" t="s">
        <v>67</v>
      </c>
      <c r="V328" s="314">
        <f>IFERROR(V324/H324,"0")+IFERROR(V325/H325,"0")+IFERROR(V326/H326,"0")+IFERROR(V327/H327,"0")</f>
        <v>1.4500000000000002</v>
      </c>
      <c r="W328" s="314">
        <f>IFERROR(W324/H324,"0")+IFERROR(W325/H325,"0")+IFERROR(W326/H326,"0")+IFERROR(W327/H327,"0")</f>
        <v>3</v>
      </c>
      <c r="X328" s="314">
        <f>IFERROR(IF(X324="",0,X324),"0")+IFERROR(IF(X325="",0,X325),"0")+IFERROR(IF(X326="",0,X326),"0")+IFERROR(IF(X327="",0,X327),"0")</f>
        <v>4.0489999999999998E-2</v>
      </c>
      <c r="Y328" s="315"/>
      <c r="Z328" s="315"/>
    </row>
    <row r="329" spans="1:53" x14ac:dyDescent="0.2">
      <c r="A329" s="325"/>
      <c r="B329" s="325"/>
      <c r="C329" s="325"/>
      <c r="D329" s="325"/>
      <c r="E329" s="325"/>
      <c r="F329" s="325"/>
      <c r="G329" s="325"/>
      <c r="H329" s="325"/>
      <c r="I329" s="325"/>
      <c r="J329" s="325"/>
      <c r="K329" s="325"/>
      <c r="L329" s="325"/>
      <c r="M329" s="345"/>
      <c r="N329" s="318" t="s">
        <v>66</v>
      </c>
      <c r="O329" s="319"/>
      <c r="P329" s="319"/>
      <c r="Q329" s="319"/>
      <c r="R329" s="319"/>
      <c r="S329" s="319"/>
      <c r="T329" s="320"/>
      <c r="U329" s="37" t="s">
        <v>65</v>
      </c>
      <c r="V329" s="314">
        <f>IFERROR(SUM(V324:V327),"0")</f>
        <v>7.8000000000000007</v>
      </c>
      <c r="W329" s="314">
        <f>IFERROR(SUM(W324:W327),"0")</f>
        <v>20</v>
      </c>
      <c r="X329" s="37"/>
      <c r="Y329" s="315"/>
      <c r="Z329" s="315"/>
    </row>
    <row r="330" spans="1:53" ht="14.25" hidden="1" customHeight="1" x14ac:dyDescent="0.25">
      <c r="A330" s="326" t="s">
        <v>60</v>
      </c>
      <c r="B330" s="325"/>
      <c r="C330" s="325"/>
      <c r="D330" s="325"/>
      <c r="E330" s="325"/>
      <c r="F330" s="325"/>
      <c r="G330" s="325"/>
      <c r="H330" s="325"/>
      <c r="I330" s="325"/>
      <c r="J330" s="325"/>
      <c r="K330" s="325"/>
      <c r="L330" s="325"/>
      <c r="M330" s="325"/>
      <c r="N330" s="325"/>
      <c r="O330" s="325"/>
      <c r="P330" s="325"/>
      <c r="Q330" s="325"/>
      <c r="R330" s="325"/>
      <c r="S330" s="325"/>
      <c r="T330" s="325"/>
      <c r="U330" s="325"/>
      <c r="V330" s="325"/>
      <c r="W330" s="325"/>
      <c r="X330" s="325"/>
      <c r="Y330" s="307"/>
      <c r="Z330" s="307"/>
    </row>
    <row r="331" spans="1:53" ht="27" customHeight="1" x14ac:dyDescent="0.25">
      <c r="A331" s="54" t="s">
        <v>483</v>
      </c>
      <c r="B331" s="54" t="s">
        <v>484</v>
      </c>
      <c r="C331" s="31">
        <v>4301031139</v>
      </c>
      <c r="D331" s="316">
        <v>4607091384802</v>
      </c>
      <c r="E331" s="317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54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22"/>
      <c r="P331" s="322"/>
      <c r="Q331" s="322"/>
      <c r="R331" s="317"/>
      <c r="S331" s="34"/>
      <c r="T331" s="34"/>
      <c r="U331" s="35" t="s">
        <v>65</v>
      </c>
      <c r="V331" s="312">
        <v>6</v>
      </c>
      <c r="W331" s="313">
        <f>IFERROR(IF(V331="",0,CEILING((V331/$H331),1)*$H331),"")</f>
        <v>8.76</v>
      </c>
      <c r="X331" s="36">
        <f>IFERROR(IF(W331=0,"",ROUNDUP(W331/H331,0)*0.00753),"")</f>
        <v>1.506E-2</v>
      </c>
      <c r="Y331" s="56"/>
      <c r="Z331" s="57"/>
      <c r="AD331" s="58"/>
      <c r="BA331" s="235" t="s">
        <v>1</v>
      </c>
    </row>
    <row r="332" spans="1:53" ht="27" customHeight="1" x14ac:dyDescent="0.25">
      <c r="A332" s="54" t="s">
        <v>485</v>
      </c>
      <c r="B332" s="54" t="s">
        <v>486</v>
      </c>
      <c r="C332" s="31">
        <v>4301031140</v>
      </c>
      <c r="D332" s="316">
        <v>4607091384826</v>
      </c>
      <c r="E332" s="317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54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22"/>
      <c r="P332" s="322"/>
      <c r="Q332" s="322"/>
      <c r="R332" s="317"/>
      <c r="S332" s="34"/>
      <c r="T332" s="34"/>
      <c r="U332" s="35" t="s">
        <v>65</v>
      </c>
      <c r="V332" s="312">
        <v>4.1999999999999993</v>
      </c>
      <c r="W332" s="313">
        <f>IFERROR(IF(V332="",0,CEILING((V332/$H332),1)*$H332),"")</f>
        <v>5.6</v>
      </c>
      <c r="X332" s="36">
        <f>IFERROR(IF(W332=0,"",ROUNDUP(W332/H332,0)*0.00502),"")</f>
        <v>1.004E-2</v>
      </c>
      <c r="Y332" s="56"/>
      <c r="Z332" s="57"/>
      <c r="AD332" s="58"/>
      <c r="BA332" s="236" t="s">
        <v>1</v>
      </c>
    </row>
    <row r="333" spans="1:53" x14ac:dyDescent="0.2">
      <c r="A333" s="344"/>
      <c r="B333" s="325"/>
      <c r="C333" s="325"/>
      <c r="D333" s="325"/>
      <c r="E333" s="325"/>
      <c r="F333" s="325"/>
      <c r="G333" s="325"/>
      <c r="H333" s="325"/>
      <c r="I333" s="325"/>
      <c r="J333" s="325"/>
      <c r="K333" s="325"/>
      <c r="L333" s="325"/>
      <c r="M333" s="345"/>
      <c r="N333" s="318" t="s">
        <v>66</v>
      </c>
      <c r="O333" s="319"/>
      <c r="P333" s="319"/>
      <c r="Q333" s="319"/>
      <c r="R333" s="319"/>
      <c r="S333" s="319"/>
      <c r="T333" s="320"/>
      <c r="U333" s="37" t="s">
        <v>67</v>
      </c>
      <c r="V333" s="314">
        <f>IFERROR(V331/H331,"0")+IFERROR(V332/H332,"0")</f>
        <v>2.8698630136986298</v>
      </c>
      <c r="W333" s="314">
        <f>IFERROR(W331/H331,"0")+IFERROR(W332/H332,"0")</f>
        <v>4</v>
      </c>
      <c r="X333" s="314">
        <f>IFERROR(IF(X331="",0,X331),"0")+IFERROR(IF(X332="",0,X332),"0")</f>
        <v>2.5100000000000001E-2</v>
      </c>
      <c r="Y333" s="315"/>
      <c r="Z333" s="315"/>
    </row>
    <row r="334" spans="1:53" x14ac:dyDescent="0.2">
      <c r="A334" s="325"/>
      <c r="B334" s="325"/>
      <c r="C334" s="325"/>
      <c r="D334" s="325"/>
      <c r="E334" s="325"/>
      <c r="F334" s="325"/>
      <c r="G334" s="325"/>
      <c r="H334" s="325"/>
      <c r="I334" s="325"/>
      <c r="J334" s="325"/>
      <c r="K334" s="325"/>
      <c r="L334" s="325"/>
      <c r="M334" s="345"/>
      <c r="N334" s="318" t="s">
        <v>66</v>
      </c>
      <c r="O334" s="319"/>
      <c r="P334" s="319"/>
      <c r="Q334" s="319"/>
      <c r="R334" s="319"/>
      <c r="S334" s="319"/>
      <c r="T334" s="320"/>
      <c r="U334" s="37" t="s">
        <v>65</v>
      </c>
      <c r="V334" s="314">
        <f>IFERROR(SUM(V331:V332),"0")</f>
        <v>10.199999999999999</v>
      </c>
      <c r="W334" s="314">
        <f>IFERROR(SUM(W331:W332),"0")</f>
        <v>14.36</v>
      </c>
      <c r="X334" s="37"/>
      <c r="Y334" s="315"/>
      <c r="Z334" s="315"/>
    </row>
    <row r="335" spans="1:53" ht="14.25" hidden="1" customHeight="1" x14ac:dyDescent="0.25">
      <c r="A335" s="326" t="s">
        <v>68</v>
      </c>
      <c r="B335" s="325"/>
      <c r="C335" s="325"/>
      <c r="D335" s="325"/>
      <c r="E335" s="325"/>
      <c r="F335" s="325"/>
      <c r="G335" s="325"/>
      <c r="H335" s="325"/>
      <c r="I335" s="325"/>
      <c r="J335" s="325"/>
      <c r="K335" s="325"/>
      <c r="L335" s="325"/>
      <c r="M335" s="325"/>
      <c r="N335" s="325"/>
      <c r="O335" s="325"/>
      <c r="P335" s="325"/>
      <c r="Q335" s="325"/>
      <c r="R335" s="325"/>
      <c r="S335" s="325"/>
      <c r="T335" s="325"/>
      <c r="U335" s="325"/>
      <c r="V335" s="325"/>
      <c r="W335" s="325"/>
      <c r="X335" s="325"/>
      <c r="Y335" s="307"/>
      <c r="Z335" s="307"/>
    </row>
    <row r="336" spans="1:53" ht="27" customHeight="1" x14ac:dyDescent="0.25">
      <c r="A336" s="54" t="s">
        <v>487</v>
      </c>
      <c r="B336" s="54" t="s">
        <v>488</v>
      </c>
      <c r="C336" s="31">
        <v>4301051303</v>
      </c>
      <c r="D336" s="316">
        <v>4607091384246</v>
      </c>
      <c r="E336" s="317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37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22"/>
      <c r="P336" s="322"/>
      <c r="Q336" s="322"/>
      <c r="R336" s="317"/>
      <c r="S336" s="34"/>
      <c r="T336" s="34"/>
      <c r="U336" s="35" t="s">
        <v>65</v>
      </c>
      <c r="V336" s="312">
        <v>100</v>
      </c>
      <c r="W336" s="313">
        <f>IFERROR(IF(V336="",0,CEILING((V336/$H336),1)*$H336),"")</f>
        <v>101.39999999999999</v>
      </c>
      <c r="X336" s="36">
        <f>IFERROR(IF(W336=0,"",ROUNDUP(W336/H336,0)*0.02175),"")</f>
        <v>0.28275</v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489</v>
      </c>
      <c r="B337" s="54" t="s">
        <v>490</v>
      </c>
      <c r="C337" s="31">
        <v>4301051445</v>
      </c>
      <c r="D337" s="316">
        <v>4680115881976</v>
      </c>
      <c r="E337" s="317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4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22"/>
      <c r="P337" s="322"/>
      <c r="Q337" s="322"/>
      <c r="R337" s="317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customHeight="1" x14ac:dyDescent="0.25">
      <c r="A338" s="54" t="s">
        <v>491</v>
      </c>
      <c r="B338" s="54" t="s">
        <v>492</v>
      </c>
      <c r="C338" s="31">
        <v>4301051297</v>
      </c>
      <c r="D338" s="316">
        <v>4607091384253</v>
      </c>
      <c r="E338" s="317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6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22"/>
      <c r="P338" s="322"/>
      <c r="Q338" s="322"/>
      <c r="R338" s="317"/>
      <c r="S338" s="34"/>
      <c r="T338" s="34"/>
      <c r="U338" s="35" t="s">
        <v>65</v>
      </c>
      <c r="V338" s="312">
        <v>12</v>
      </c>
      <c r="W338" s="313">
        <f>IFERROR(IF(V338="",0,CEILING((V338/$H338),1)*$H338),"")</f>
        <v>12</v>
      </c>
      <c r="X338" s="36">
        <f>IFERROR(IF(W338=0,"",ROUNDUP(W338/H338,0)*0.00753),"")</f>
        <v>3.7650000000000003E-2</v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493</v>
      </c>
      <c r="B339" s="54" t="s">
        <v>494</v>
      </c>
      <c r="C339" s="31">
        <v>4301051444</v>
      </c>
      <c r="D339" s="316">
        <v>4680115881969</v>
      </c>
      <c r="E339" s="317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4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22"/>
      <c r="P339" s="322"/>
      <c r="Q339" s="322"/>
      <c r="R339" s="317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x14ac:dyDescent="0.2">
      <c r="A340" s="344"/>
      <c r="B340" s="325"/>
      <c r="C340" s="325"/>
      <c r="D340" s="325"/>
      <c r="E340" s="325"/>
      <c r="F340" s="325"/>
      <c r="G340" s="325"/>
      <c r="H340" s="325"/>
      <c r="I340" s="325"/>
      <c r="J340" s="325"/>
      <c r="K340" s="325"/>
      <c r="L340" s="325"/>
      <c r="M340" s="345"/>
      <c r="N340" s="318" t="s">
        <v>66</v>
      </c>
      <c r="O340" s="319"/>
      <c r="P340" s="319"/>
      <c r="Q340" s="319"/>
      <c r="R340" s="319"/>
      <c r="S340" s="319"/>
      <c r="T340" s="320"/>
      <c r="U340" s="37" t="s">
        <v>67</v>
      </c>
      <c r="V340" s="314">
        <f>IFERROR(V336/H336,"0")+IFERROR(V337/H337,"0")+IFERROR(V338/H338,"0")+IFERROR(V339/H339,"0")</f>
        <v>17.820512820512821</v>
      </c>
      <c r="W340" s="314">
        <f>IFERROR(W336/H336,"0")+IFERROR(W337/H337,"0")+IFERROR(W338/H338,"0")+IFERROR(W339/H339,"0")</f>
        <v>18</v>
      </c>
      <c r="X340" s="314">
        <f>IFERROR(IF(X336="",0,X336),"0")+IFERROR(IF(X337="",0,X337),"0")+IFERROR(IF(X338="",0,X338),"0")+IFERROR(IF(X339="",0,X339),"0")</f>
        <v>0.32040000000000002</v>
      </c>
      <c r="Y340" s="315"/>
      <c r="Z340" s="315"/>
    </row>
    <row r="341" spans="1:53" x14ac:dyDescent="0.2">
      <c r="A341" s="325"/>
      <c r="B341" s="325"/>
      <c r="C341" s="325"/>
      <c r="D341" s="325"/>
      <c r="E341" s="325"/>
      <c r="F341" s="325"/>
      <c r="G341" s="325"/>
      <c r="H341" s="325"/>
      <c r="I341" s="325"/>
      <c r="J341" s="325"/>
      <c r="K341" s="325"/>
      <c r="L341" s="325"/>
      <c r="M341" s="345"/>
      <c r="N341" s="318" t="s">
        <v>66</v>
      </c>
      <c r="O341" s="319"/>
      <c r="P341" s="319"/>
      <c r="Q341" s="319"/>
      <c r="R341" s="319"/>
      <c r="S341" s="319"/>
      <c r="T341" s="320"/>
      <c r="U341" s="37" t="s">
        <v>65</v>
      </c>
      <c r="V341" s="314">
        <f>IFERROR(SUM(V336:V339),"0")</f>
        <v>112</v>
      </c>
      <c r="W341" s="314">
        <f>IFERROR(SUM(W336:W339),"0")</f>
        <v>113.39999999999999</v>
      </c>
      <c r="X341" s="37"/>
      <c r="Y341" s="315"/>
      <c r="Z341" s="315"/>
    </row>
    <row r="342" spans="1:53" ht="14.25" hidden="1" customHeight="1" x14ac:dyDescent="0.25">
      <c r="A342" s="326" t="s">
        <v>220</v>
      </c>
      <c r="B342" s="325"/>
      <c r="C342" s="325"/>
      <c r="D342" s="325"/>
      <c r="E342" s="325"/>
      <c r="F342" s="325"/>
      <c r="G342" s="325"/>
      <c r="H342" s="325"/>
      <c r="I342" s="325"/>
      <c r="J342" s="325"/>
      <c r="K342" s="325"/>
      <c r="L342" s="325"/>
      <c r="M342" s="325"/>
      <c r="N342" s="325"/>
      <c r="O342" s="325"/>
      <c r="P342" s="325"/>
      <c r="Q342" s="325"/>
      <c r="R342" s="325"/>
      <c r="S342" s="325"/>
      <c r="T342" s="325"/>
      <c r="U342" s="325"/>
      <c r="V342" s="325"/>
      <c r="W342" s="325"/>
      <c r="X342" s="325"/>
      <c r="Y342" s="307"/>
      <c r="Z342" s="307"/>
    </row>
    <row r="343" spans="1:53" ht="27" hidden="1" customHeight="1" x14ac:dyDescent="0.25">
      <c r="A343" s="54" t="s">
        <v>495</v>
      </c>
      <c r="B343" s="54" t="s">
        <v>496</v>
      </c>
      <c r="C343" s="31">
        <v>4301060322</v>
      </c>
      <c r="D343" s="316">
        <v>4607091389357</v>
      </c>
      <c r="E343" s="317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22"/>
      <c r="P343" s="322"/>
      <c r="Q343" s="322"/>
      <c r="R343" s="317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hidden="1" x14ac:dyDescent="0.2">
      <c r="A344" s="344"/>
      <c r="B344" s="325"/>
      <c r="C344" s="325"/>
      <c r="D344" s="325"/>
      <c r="E344" s="325"/>
      <c r="F344" s="325"/>
      <c r="G344" s="325"/>
      <c r="H344" s="325"/>
      <c r="I344" s="325"/>
      <c r="J344" s="325"/>
      <c r="K344" s="325"/>
      <c r="L344" s="325"/>
      <c r="M344" s="345"/>
      <c r="N344" s="318" t="s">
        <v>66</v>
      </c>
      <c r="O344" s="319"/>
      <c r="P344" s="319"/>
      <c r="Q344" s="319"/>
      <c r="R344" s="319"/>
      <c r="S344" s="319"/>
      <c r="T344" s="320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hidden="1" x14ac:dyDescent="0.2">
      <c r="A345" s="325"/>
      <c r="B345" s="325"/>
      <c r="C345" s="325"/>
      <c r="D345" s="325"/>
      <c r="E345" s="325"/>
      <c r="F345" s="325"/>
      <c r="G345" s="325"/>
      <c r="H345" s="325"/>
      <c r="I345" s="325"/>
      <c r="J345" s="325"/>
      <c r="K345" s="325"/>
      <c r="L345" s="325"/>
      <c r="M345" s="345"/>
      <c r="N345" s="318" t="s">
        <v>66</v>
      </c>
      <c r="O345" s="319"/>
      <c r="P345" s="319"/>
      <c r="Q345" s="319"/>
      <c r="R345" s="319"/>
      <c r="S345" s="319"/>
      <c r="T345" s="320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hidden="1" customHeight="1" x14ac:dyDescent="0.2">
      <c r="A346" s="373" t="s">
        <v>497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48"/>
      <c r="Z346" s="48"/>
    </row>
    <row r="347" spans="1:53" ht="16.5" hidden="1" customHeight="1" x14ac:dyDescent="0.25">
      <c r="A347" s="324" t="s">
        <v>498</v>
      </c>
      <c r="B347" s="325"/>
      <c r="C347" s="325"/>
      <c r="D347" s="325"/>
      <c r="E347" s="325"/>
      <c r="F347" s="325"/>
      <c r="G347" s="325"/>
      <c r="H347" s="325"/>
      <c r="I347" s="325"/>
      <c r="J347" s="325"/>
      <c r="K347" s="325"/>
      <c r="L347" s="325"/>
      <c r="M347" s="325"/>
      <c r="N347" s="325"/>
      <c r="O347" s="325"/>
      <c r="P347" s="325"/>
      <c r="Q347" s="325"/>
      <c r="R347" s="325"/>
      <c r="S347" s="325"/>
      <c r="T347" s="325"/>
      <c r="U347" s="325"/>
      <c r="V347" s="325"/>
      <c r="W347" s="325"/>
      <c r="X347" s="325"/>
      <c r="Y347" s="308"/>
      <c r="Z347" s="308"/>
    </row>
    <row r="348" spans="1:53" ht="14.25" hidden="1" customHeight="1" x14ac:dyDescent="0.25">
      <c r="A348" s="326" t="s">
        <v>106</v>
      </c>
      <c r="B348" s="325"/>
      <c r="C348" s="325"/>
      <c r="D348" s="325"/>
      <c r="E348" s="325"/>
      <c r="F348" s="325"/>
      <c r="G348" s="325"/>
      <c r="H348" s="325"/>
      <c r="I348" s="325"/>
      <c r="J348" s="325"/>
      <c r="K348" s="325"/>
      <c r="L348" s="325"/>
      <c r="M348" s="325"/>
      <c r="N348" s="325"/>
      <c r="O348" s="325"/>
      <c r="P348" s="325"/>
      <c r="Q348" s="325"/>
      <c r="R348" s="325"/>
      <c r="S348" s="325"/>
      <c r="T348" s="325"/>
      <c r="U348" s="325"/>
      <c r="V348" s="325"/>
      <c r="W348" s="325"/>
      <c r="X348" s="325"/>
      <c r="Y348" s="307"/>
      <c r="Z348" s="307"/>
    </row>
    <row r="349" spans="1:53" ht="27" hidden="1" customHeight="1" x14ac:dyDescent="0.25">
      <c r="A349" s="54" t="s">
        <v>499</v>
      </c>
      <c r="B349" s="54" t="s">
        <v>500</v>
      </c>
      <c r="C349" s="31">
        <v>4301011428</v>
      </c>
      <c r="D349" s="316">
        <v>4607091389708</v>
      </c>
      <c r="E349" s="317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3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22"/>
      <c r="P349" s="322"/>
      <c r="Q349" s="322"/>
      <c r="R349" s="317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hidden="1" customHeight="1" x14ac:dyDescent="0.25">
      <c r="A350" s="54" t="s">
        <v>501</v>
      </c>
      <c r="B350" s="54" t="s">
        <v>502</v>
      </c>
      <c r="C350" s="31">
        <v>4301011427</v>
      </c>
      <c r="D350" s="316">
        <v>4607091389692</v>
      </c>
      <c r="E350" s="317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22"/>
      <c r="P350" s="322"/>
      <c r="Q350" s="322"/>
      <c r="R350" s="317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hidden="1" x14ac:dyDescent="0.2">
      <c r="A351" s="344"/>
      <c r="B351" s="325"/>
      <c r="C351" s="325"/>
      <c r="D351" s="325"/>
      <c r="E351" s="325"/>
      <c r="F351" s="325"/>
      <c r="G351" s="325"/>
      <c r="H351" s="325"/>
      <c r="I351" s="325"/>
      <c r="J351" s="325"/>
      <c r="K351" s="325"/>
      <c r="L351" s="325"/>
      <c r="M351" s="345"/>
      <c r="N351" s="318" t="s">
        <v>66</v>
      </c>
      <c r="O351" s="319"/>
      <c r="P351" s="319"/>
      <c r="Q351" s="319"/>
      <c r="R351" s="319"/>
      <c r="S351" s="319"/>
      <c r="T351" s="320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hidden="1" x14ac:dyDescent="0.2">
      <c r="A352" s="325"/>
      <c r="B352" s="325"/>
      <c r="C352" s="325"/>
      <c r="D352" s="325"/>
      <c r="E352" s="325"/>
      <c r="F352" s="325"/>
      <c r="G352" s="325"/>
      <c r="H352" s="325"/>
      <c r="I352" s="325"/>
      <c r="J352" s="325"/>
      <c r="K352" s="325"/>
      <c r="L352" s="325"/>
      <c r="M352" s="345"/>
      <c r="N352" s="318" t="s">
        <v>66</v>
      </c>
      <c r="O352" s="319"/>
      <c r="P352" s="319"/>
      <c r="Q352" s="319"/>
      <c r="R352" s="319"/>
      <c r="S352" s="319"/>
      <c r="T352" s="320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hidden="1" customHeight="1" x14ac:dyDescent="0.25">
      <c r="A353" s="326" t="s">
        <v>60</v>
      </c>
      <c r="B353" s="325"/>
      <c r="C353" s="325"/>
      <c r="D353" s="325"/>
      <c r="E353" s="325"/>
      <c r="F353" s="325"/>
      <c r="G353" s="325"/>
      <c r="H353" s="325"/>
      <c r="I353" s="325"/>
      <c r="J353" s="325"/>
      <c r="K353" s="325"/>
      <c r="L353" s="325"/>
      <c r="M353" s="325"/>
      <c r="N353" s="325"/>
      <c r="O353" s="325"/>
      <c r="P353" s="325"/>
      <c r="Q353" s="325"/>
      <c r="R353" s="325"/>
      <c r="S353" s="325"/>
      <c r="T353" s="325"/>
      <c r="U353" s="325"/>
      <c r="V353" s="325"/>
      <c r="W353" s="325"/>
      <c r="X353" s="325"/>
      <c r="Y353" s="307"/>
      <c r="Z353" s="307"/>
    </row>
    <row r="354" spans="1:53" ht="27" hidden="1" customHeight="1" x14ac:dyDescent="0.25">
      <c r="A354" s="54" t="s">
        <v>503</v>
      </c>
      <c r="B354" s="54" t="s">
        <v>504</v>
      </c>
      <c r="C354" s="31">
        <v>4301031177</v>
      </c>
      <c r="D354" s="316">
        <v>4607091389753</v>
      </c>
      <c r="E354" s="317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6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22"/>
      <c r="P354" s="322"/>
      <c r="Q354" s="322"/>
      <c r="R354" s="317"/>
      <c r="S354" s="34"/>
      <c r="T354" s="34"/>
      <c r="U354" s="35" t="s">
        <v>65</v>
      </c>
      <c r="V354" s="312">
        <v>0</v>
      </c>
      <c r="W354" s="313">
        <f t="shared" ref="W354:W366" si="16"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4301031174</v>
      </c>
      <c r="D355" s="316">
        <v>4607091389760</v>
      </c>
      <c r="E355" s="317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4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22"/>
      <c r="P355" s="322"/>
      <c r="Q355" s="322"/>
      <c r="R355" s="317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507</v>
      </c>
      <c r="B356" s="54" t="s">
        <v>508</v>
      </c>
      <c r="C356" s="31">
        <v>4301031175</v>
      </c>
      <c r="D356" s="316">
        <v>4607091389746</v>
      </c>
      <c r="E356" s="317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6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22"/>
      <c r="P356" s="322"/>
      <c r="Q356" s="322"/>
      <c r="R356" s="317"/>
      <c r="S356" s="34"/>
      <c r="T356" s="34"/>
      <c r="U356" s="35" t="s">
        <v>65</v>
      </c>
      <c r="V356" s="312">
        <v>420</v>
      </c>
      <c r="W356" s="313">
        <f t="shared" si="16"/>
        <v>420</v>
      </c>
      <c r="X356" s="36">
        <f>IFERROR(IF(W356=0,"",ROUNDUP(W356/H356,0)*0.00753),"")</f>
        <v>0.753</v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4301031236</v>
      </c>
      <c r="D357" s="316">
        <v>4680115882928</v>
      </c>
      <c r="E357" s="317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4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22"/>
      <c r="P357" s="322"/>
      <c r="Q357" s="322"/>
      <c r="R357" s="317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4301031257</v>
      </c>
      <c r="D358" s="316">
        <v>4680115883147</v>
      </c>
      <c r="E358" s="317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45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22"/>
      <c r="P358" s="322"/>
      <c r="Q358" s="322"/>
      <c r="R358" s="317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513</v>
      </c>
      <c r="B359" s="54" t="s">
        <v>514</v>
      </c>
      <c r="C359" s="31">
        <v>4301031178</v>
      </c>
      <c r="D359" s="316">
        <v>4607091384338</v>
      </c>
      <c r="E359" s="317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3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22"/>
      <c r="P359" s="322"/>
      <c r="Q359" s="322"/>
      <c r="R359" s="317"/>
      <c r="S359" s="34"/>
      <c r="T359" s="34"/>
      <c r="U359" s="35" t="s">
        <v>65</v>
      </c>
      <c r="V359" s="312">
        <v>2.1</v>
      </c>
      <c r="W359" s="313">
        <f t="shared" si="16"/>
        <v>2.1</v>
      </c>
      <c r="X359" s="36">
        <f t="shared" si="17"/>
        <v>5.0200000000000002E-3</v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515</v>
      </c>
      <c r="B360" s="54" t="s">
        <v>516</v>
      </c>
      <c r="C360" s="31">
        <v>4301031254</v>
      </c>
      <c r="D360" s="316">
        <v>4680115883154</v>
      </c>
      <c r="E360" s="317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3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22"/>
      <c r="P360" s="322"/>
      <c r="Q360" s="322"/>
      <c r="R360" s="317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hidden="1" customHeight="1" x14ac:dyDescent="0.25">
      <c r="A361" s="54" t="s">
        <v>517</v>
      </c>
      <c r="B361" s="54" t="s">
        <v>518</v>
      </c>
      <c r="C361" s="31">
        <v>4301031171</v>
      </c>
      <c r="D361" s="316">
        <v>4607091389524</v>
      </c>
      <c r="E361" s="317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5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22"/>
      <c r="P361" s="322"/>
      <c r="Q361" s="322"/>
      <c r="R361" s="317"/>
      <c r="S361" s="34"/>
      <c r="T361" s="34"/>
      <c r="U361" s="35" t="s">
        <v>65</v>
      </c>
      <c r="V361" s="312">
        <v>0</v>
      </c>
      <c r="W361" s="313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4301031258</v>
      </c>
      <c r="D362" s="316">
        <v>4680115883161</v>
      </c>
      <c r="E362" s="317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3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22"/>
      <c r="P362" s="322"/>
      <c r="Q362" s="322"/>
      <c r="R362" s="317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521</v>
      </c>
      <c r="B363" s="54" t="s">
        <v>522</v>
      </c>
      <c r="C363" s="31">
        <v>4301031170</v>
      </c>
      <c r="D363" s="316">
        <v>4607091384345</v>
      </c>
      <c r="E363" s="317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42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22"/>
      <c r="P363" s="322"/>
      <c r="Q363" s="322"/>
      <c r="R363" s="317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523</v>
      </c>
      <c r="B364" s="54" t="s">
        <v>524</v>
      </c>
      <c r="C364" s="31">
        <v>4301031256</v>
      </c>
      <c r="D364" s="316">
        <v>4680115883178</v>
      </c>
      <c r="E364" s="317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3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22"/>
      <c r="P364" s="322"/>
      <c r="Q364" s="322"/>
      <c r="R364" s="317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525</v>
      </c>
      <c r="B365" s="54" t="s">
        <v>526</v>
      </c>
      <c r="C365" s="31">
        <v>4301031172</v>
      </c>
      <c r="D365" s="316">
        <v>4607091389531</v>
      </c>
      <c r="E365" s="317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22"/>
      <c r="P365" s="322"/>
      <c r="Q365" s="322"/>
      <c r="R365" s="317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527</v>
      </c>
      <c r="B366" s="54" t="s">
        <v>528</v>
      </c>
      <c r="C366" s="31">
        <v>4301031255</v>
      </c>
      <c r="D366" s="316">
        <v>4680115883185</v>
      </c>
      <c r="E366" s="317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356" t="s">
        <v>529</v>
      </c>
      <c r="O366" s="322"/>
      <c r="P366" s="322"/>
      <c r="Q366" s="322"/>
      <c r="R366" s="317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x14ac:dyDescent="0.2">
      <c r="A367" s="344"/>
      <c r="B367" s="325"/>
      <c r="C367" s="325"/>
      <c r="D367" s="325"/>
      <c r="E367" s="325"/>
      <c r="F367" s="325"/>
      <c r="G367" s="325"/>
      <c r="H367" s="325"/>
      <c r="I367" s="325"/>
      <c r="J367" s="325"/>
      <c r="K367" s="325"/>
      <c r="L367" s="325"/>
      <c r="M367" s="345"/>
      <c r="N367" s="318" t="s">
        <v>66</v>
      </c>
      <c r="O367" s="319"/>
      <c r="P367" s="319"/>
      <c r="Q367" s="319"/>
      <c r="R367" s="319"/>
      <c r="S367" s="319"/>
      <c r="T367" s="320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101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101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0.75802000000000003</v>
      </c>
      <c r="Y367" s="315"/>
      <c r="Z367" s="315"/>
    </row>
    <row r="368" spans="1:53" x14ac:dyDescent="0.2">
      <c r="A368" s="325"/>
      <c r="B368" s="325"/>
      <c r="C368" s="325"/>
      <c r="D368" s="325"/>
      <c r="E368" s="325"/>
      <c r="F368" s="325"/>
      <c r="G368" s="325"/>
      <c r="H368" s="325"/>
      <c r="I368" s="325"/>
      <c r="J368" s="325"/>
      <c r="K368" s="325"/>
      <c r="L368" s="325"/>
      <c r="M368" s="345"/>
      <c r="N368" s="318" t="s">
        <v>66</v>
      </c>
      <c r="O368" s="319"/>
      <c r="P368" s="319"/>
      <c r="Q368" s="319"/>
      <c r="R368" s="319"/>
      <c r="S368" s="319"/>
      <c r="T368" s="320"/>
      <c r="U368" s="37" t="s">
        <v>65</v>
      </c>
      <c r="V368" s="314">
        <f>IFERROR(SUM(V354:V366),"0")</f>
        <v>422.1</v>
      </c>
      <c r="W368" s="314">
        <f>IFERROR(SUM(W354:W366),"0")</f>
        <v>422.1</v>
      </c>
      <c r="X368" s="37"/>
      <c r="Y368" s="315"/>
      <c r="Z368" s="315"/>
    </row>
    <row r="369" spans="1:53" ht="14.25" hidden="1" customHeight="1" x14ac:dyDescent="0.25">
      <c r="A369" s="326" t="s">
        <v>68</v>
      </c>
      <c r="B369" s="325"/>
      <c r="C369" s="325"/>
      <c r="D369" s="325"/>
      <c r="E369" s="325"/>
      <c r="F369" s="325"/>
      <c r="G369" s="325"/>
      <c r="H369" s="325"/>
      <c r="I369" s="325"/>
      <c r="J369" s="325"/>
      <c r="K369" s="325"/>
      <c r="L369" s="325"/>
      <c r="M369" s="325"/>
      <c r="N369" s="325"/>
      <c r="O369" s="325"/>
      <c r="P369" s="325"/>
      <c r="Q369" s="325"/>
      <c r="R369" s="325"/>
      <c r="S369" s="325"/>
      <c r="T369" s="325"/>
      <c r="U369" s="325"/>
      <c r="V369" s="325"/>
      <c r="W369" s="325"/>
      <c r="X369" s="325"/>
      <c r="Y369" s="307"/>
      <c r="Z369" s="307"/>
    </row>
    <row r="370" spans="1:53" ht="27" hidden="1" customHeight="1" x14ac:dyDescent="0.25">
      <c r="A370" s="54" t="s">
        <v>530</v>
      </c>
      <c r="B370" s="54" t="s">
        <v>531</v>
      </c>
      <c r="C370" s="31">
        <v>4301051258</v>
      </c>
      <c r="D370" s="316">
        <v>4607091389685</v>
      </c>
      <c r="E370" s="317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62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22"/>
      <c r="P370" s="322"/>
      <c r="Q370" s="322"/>
      <c r="R370" s="317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532</v>
      </c>
      <c r="B371" s="54" t="s">
        <v>533</v>
      </c>
      <c r="C371" s="31">
        <v>4301051431</v>
      </c>
      <c r="D371" s="316">
        <v>4607091389654</v>
      </c>
      <c r="E371" s="317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4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22"/>
      <c r="P371" s="322"/>
      <c r="Q371" s="322"/>
      <c r="R371" s="317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hidden="1" customHeight="1" x14ac:dyDescent="0.25">
      <c r="A372" s="54" t="s">
        <v>534</v>
      </c>
      <c r="B372" s="54" t="s">
        <v>535</v>
      </c>
      <c r="C372" s="31">
        <v>4301051284</v>
      </c>
      <c r="D372" s="316">
        <v>4607091384352</v>
      </c>
      <c r="E372" s="317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5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22"/>
      <c r="P372" s="322"/>
      <c r="Q372" s="322"/>
      <c r="R372" s="317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4301051257</v>
      </c>
      <c r="D373" s="316">
        <v>4607091389661</v>
      </c>
      <c r="E373" s="317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32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22"/>
      <c r="P373" s="322"/>
      <c r="Q373" s="322"/>
      <c r="R373" s="317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hidden="1" x14ac:dyDescent="0.2">
      <c r="A374" s="344"/>
      <c r="B374" s="325"/>
      <c r="C374" s="325"/>
      <c r="D374" s="325"/>
      <c r="E374" s="325"/>
      <c r="F374" s="325"/>
      <c r="G374" s="325"/>
      <c r="H374" s="325"/>
      <c r="I374" s="325"/>
      <c r="J374" s="325"/>
      <c r="K374" s="325"/>
      <c r="L374" s="325"/>
      <c r="M374" s="345"/>
      <c r="N374" s="318" t="s">
        <v>66</v>
      </c>
      <c r="O374" s="319"/>
      <c r="P374" s="319"/>
      <c r="Q374" s="319"/>
      <c r="R374" s="319"/>
      <c r="S374" s="319"/>
      <c r="T374" s="320"/>
      <c r="U374" s="37" t="s">
        <v>67</v>
      </c>
      <c r="V374" s="314">
        <f>IFERROR(V370/H370,"0")+IFERROR(V371/H371,"0")+IFERROR(V372/H372,"0")+IFERROR(V373/H373,"0")</f>
        <v>0</v>
      </c>
      <c r="W374" s="314">
        <f>IFERROR(W370/H370,"0")+IFERROR(W371/H371,"0")+IFERROR(W372/H372,"0")+IFERROR(W373/H373,"0")</f>
        <v>0</v>
      </c>
      <c r="X374" s="314">
        <f>IFERROR(IF(X370="",0,X370),"0")+IFERROR(IF(X371="",0,X371),"0")+IFERROR(IF(X372="",0,X372),"0")+IFERROR(IF(X373="",0,X373),"0")</f>
        <v>0</v>
      </c>
      <c r="Y374" s="315"/>
      <c r="Z374" s="315"/>
    </row>
    <row r="375" spans="1:53" hidden="1" x14ac:dyDescent="0.2">
      <c r="A375" s="325"/>
      <c r="B375" s="325"/>
      <c r="C375" s="325"/>
      <c r="D375" s="325"/>
      <c r="E375" s="325"/>
      <c r="F375" s="325"/>
      <c r="G375" s="325"/>
      <c r="H375" s="325"/>
      <c r="I375" s="325"/>
      <c r="J375" s="325"/>
      <c r="K375" s="325"/>
      <c r="L375" s="325"/>
      <c r="M375" s="345"/>
      <c r="N375" s="318" t="s">
        <v>66</v>
      </c>
      <c r="O375" s="319"/>
      <c r="P375" s="319"/>
      <c r="Q375" s="319"/>
      <c r="R375" s="319"/>
      <c r="S375" s="319"/>
      <c r="T375" s="320"/>
      <c r="U375" s="37" t="s">
        <v>65</v>
      </c>
      <c r="V375" s="314">
        <f>IFERROR(SUM(V370:V373),"0")</f>
        <v>0</v>
      </c>
      <c r="W375" s="314">
        <f>IFERROR(SUM(W370:W373),"0")</f>
        <v>0</v>
      </c>
      <c r="X375" s="37"/>
      <c r="Y375" s="315"/>
      <c r="Z375" s="315"/>
    </row>
    <row r="376" spans="1:53" ht="14.25" hidden="1" customHeight="1" x14ac:dyDescent="0.25">
      <c r="A376" s="326" t="s">
        <v>220</v>
      </c>
      <c r="B376" s="325"/>
      <c r="C376" s="325"/>
      <c r="D376" s="325"/>
      <c r="E376" s="325"/>
      <c r="F376" s="325"/>
      <c r="G376" s="325"/>
      <c r="H376" s="325"/>
      <c r="I376" s="325"/>
      <c r="J376" s="325"/>
      <c r="K376" s="325"/>
      <c r="L376" s="325"/>
      <c r="M376" s="325"/>
      <c r="N376" s="325"/>
      <c r="O376" s="325"/>
      <c r="P376" s="325"/>
      <c r="Q376" s="325"/>
      <c r="R376" s="325"/>
      <c r="S376" s="325"/>
      <c r="T376" s="325"/>
      <c r="U376" s="325"/>
      <c r="V376" s="325"/>
      <c r="W376" s="325"/>
      <c r="X376" s="325"/>
      <c r="Y376" s="307"/>
      <c r="Z376" s="307"/>
    </row>
    <row r="377" spans="1:53" ht="27" hidden="1" customHeight="1" x14ac:dyDescent="0.25">
      <c r="A377" s="54" t="s">
        <v>538</v>
      </c>
      <c r="B377" s="54" t="s">
        <v>539</v>
      </c>
      <c r="C377" s="31">
        <v>4301060352</v>
      </c>
      <c r="D377" s="316">
        <v>4680115881648</v>
      </c>
      <c r="E377" s="317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6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22"/>
      <c r="P377" s="322"/>
      <c r="Q377" s="322"/>
      <c r="R377" s="317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hidden="1" x14ac:dyDescent="0.2">
      <c r="A378" s="344"/>
      <c r="B378" s="325"/>
      <c r="C378" s="325"/>
      <c r="D378" s="325"/>
      <c r="E378" s="325"/>
      <c r="F378" s="325"/>
      <c r="G378" s="325"/>
      <c r="H378" s="325"/>
      <c r="I378" s="325"/>
      <c r="J378" s="325"/>
      <c r="K378" s="325"/>
      <c r="L378" s="325"/>
      <c r="M378" s="345"/>
      <c r="N378" s="318" t="s">
        <v>66</v>
      </c>
      <c r="O378" s="319"/>
      <c r="P378" s="319"/>
      <c r="Q378" s="319"/>
      <c r="R378" s="319"/>
      <c r="S378" s="319"/>
      <c r="T378" s="320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hidden="1" x14ac:dyDescent="0.2">
      <c r="A379" s="325"/>
      <c r="B379" s="325"/>
      <c r="C379" s="325"/>
      <c r="D379" s="325"/>
      <c r="E379" s="325"/>
      <c r="F379" s="325"/>
      <c r="G379" s="325"/>
      <c r="H379" s="325"/>
      <c r="I379" s="325"/>
      <c r="J379" s="325"/>
      <c r="K379" s="325"/>
      <c r="L379" s="325"/>
      <c r="M379" s="345"/>
      <c r="N379" s="318" t="s">
        <v>66</v>
      </c>
      <c r="O379" s="319"/>
      <c r="P379" s="319"/>
      <c r="Q379" s="319"/>
      <c r="R379" s="319"/>
      <c r="S379" s="319"/>
      <c r="T379" s="320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hidden="1" customHeight="1" x14ac:dyDescent="0.25">
      <c r="A380" s="326" t="s">
        <v>84</v>
      </c>
      <c r="B380" s="325"/>
      <c r="C380" s="325"/>
      <c r="D380" s="325"/>
      <c r="E380" s="325"/>
      <c r="F380" s="325"/>
      <c r="G380" s="325"/>
      <c r="H380" s="325"/>
      <c r="I380" s="325"/>
      <c r="J380" s="325"/>
      <c r="K380" s="325"/>
      <c r="L380" s="325"/>
      <c r="M380" s="325"/>
      <c r="N380" s="325"/>
      <c r="O380" s="325"/>
      <c r="P380" s="325"/>
      <c r="Q380" s="325"/>
      <c r="R380" s="325"/>
      <c r="S380" s="325"/>
      <c r="T380" s="325"/>
      <c r="U380" s="325"/>
      <c r="V380" s="325"/>
      <c r="W380" s="325"/>
      <c r="X380" s="325"/>
      <c r="Y380" s="307"/>
      <c r="Z380" s="307"/>
    </row>
    <row r="381" spans="1:53" ht="27" hidden="1" customHeight="1" x14ac:dyDescent="0.25">
      <c r="A381" s="54" t="s">
        <v>540</v>
      </c>
      <c r="B381" s="54" t="s">
        <v>541</v>
      </c>
      <c r="C381" s="31">
        <v>4301032046</v>
      </c>
      <c r="D381" s="316">
        <v>4680115884359</v>
      </c>
      <c r="E381" s="317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606" t="s">
        <v>544</v>
      </c>
      <c r="O381" s="322"/>
      <c r="P381" s="322"/>
      <c r="Q381" s="322"/>
      <c r="R381" s="317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4301032045</v>
      </c>
      <c r="D382" s="316">
        <v>4680115884335</v>
      </c>
      <c r="E382" s="317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520" t="s">
        <v>547</v>
      </c>
      <c r="O382" s="322"/>
      <c r="P382" s="322"/>
      <c r="Q382" s="322"/>
      <c r="R382" s="317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4301032047</v>
      </c>
      <c r="D383" s="316">
        <v>4680115884342</v>
      </c>
      <c r="E383" s="317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441" t="s">
        <v>550</v>
      </c>
      <c r="O383" s="322"/>
      <c r="P383" s="322"/>
      <c r="Q383" s="322"/>
      <c r="R383" s="317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4301170011</v>
      </c>
      <c r="D384" s="316">
        <v>4680115884113</v>
      </c>
      <c r="E384" s="317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482" t="s">
        <v>553</v>
      </c>
      <c r="O384" s="322"/>
      <c r="P384" s="322"/>
      <c r="Q384" s="322"/>
      <c r="R384" s="317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idden="1" x14ac:dyDescent="0.2">
      <c r="A385" s="344"/>
      <c r="B385" s="325"/>
      <c r="C385" s="325"/>
      <c r="D385" s="325"/>
      <c r="E385" s="325"/>
      <c r="F385" s="325"/>
      <c r="G385" s="325"/>
      <c r="H385" s="325"/>
      <c r="I385" s="325"/>
      <c r="J385" s="325"/>
      <c r="K385" s="325"/>
      <c r="L385" s="325"/>
      <c r="M385" s="345"/>
      <c r="N385" s="318" t="s">
        <v>66</v>
      </c>
      <c r="O385" s="319"/>
      <c r="P385" s="319"/>
      <c r="Q385" s="319"/>
      <c r="R385" s="319"/>
      <c r="S385" s="319"/>
      <c r="T385" s="320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hidden="1" x14ac:dyDescent="0.2">
      <c r="A386" s="325"/>
      <c r="B386" s="325"/>
      <c r="C386" s="325"/>
      <c r="D386" s="325"/>
      <c r="E386" s="325"/>
      <c r="F386" s="325"/>
      <c r="G386" s="325"/>
      <c r="H386" s="325"/>
      <c r="I386" s="325"/>
      <c r="J386" s="325"/>
      <c r="K386" s="325"/>
      <c r="L386" s="325"/>
      <c r="M386" s="345"/>
      <c r="N386" s="318" t="s">
        <v>66</v>
      </c>
      <c r="O386" s="319"/>
      <c r="P386" s="319"/>
      <c r="Q386" s="319"/>
      <c r="R386" s="319"/>
      <c r="S386" s="319"/>
      <c r="T386" s="320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hidden="1" customHeight="1" x14ac:dyDescent="0.25">
      <c r="A387" s="324" t="s">
        <v>554</v>
      </c>
      <c r="B387" s="325"/>
      <c r="C387" s="325"/>
      <c r="D387" s="325"/>
      <c r="E387" s="325"/>
      <c r="F387" s="325"/>
      <c r="G387" s="325"/>
      <c r="H387" s="325"/>
      <c r="I387" s="325"/>
      <c r="J387" s="325"/>
      <c r="K387" s="325"/>
      <c r="L387" s="325"/>
      <c r="M387" s="325"/>
      <c r="N387" s="325"/>
      <c r="O387" s="325"/>
      <c r="P387" s="325"/>
      <c r="Q387" s="325"/>
      <c r="R387" s="325"/>
      <c r="S387" s="325"/>
      <c r="T387" s="325"/>
      <c r="U387" s="325"/>
      <c r="V387" s="325"/>
      <c r="W387" s="325"/>
      <c r="X387" s="325"/>
      <c r="Y387" s="308"/>
      <c r="Z387" s="308"/>
    </row>
    <row r="388" spans="1:53" ht="14.25" hidden="1" customHeight="1" x14ac:dyDescent="0.25">
      <c r="A388" s="326" t="s">
        <v>98</v>
      </c>
      <c r="B388" s="325"/>
      <c r="C388" s="325"/>
      <c r="D388" s="325"/>
      <c r="E388" s="325"/>
      <c r="F388" s="325"/>
      <c r="G388" s="325"/>
      <c r="H388" s="325"/>
      <c r="I388" s="325"/>
      <c r="J388" s="325"/>
      <c r="K388" s="325"/>
      <c r="L388" s="325"/>
      <c r="M388" s="325"/>
      <c r="N388" s="325"/>
      <c r="O388" s="325"/>
      <c r="P388" s="325"/>
      <c r="Q388" s="325"/>
      <c r="R388" s="325"/>
      <c r="S388" s="325"/>
      <c r="T388" s="325"/>
      <c r="U388" s="325"/>
      <c r="V388" s="325"/>
      <c r="W388" s="325"/>
      <c r="X388" s="325"/>
      <c r="Y388" s="307"/>
      <c r="Z388" s="307"/>
    </row>
    <row r="389" spans="1:53" ht="27" hidden="1" customHeight="1" x14ac:dyDescent="0.25">
      <c r="A389" s="54" t="s">
        <v>555</v>
      </c>
      <c r="B389" s="54" t="s">
        <v>556</v>
      </c>
      <c r="C389" s="31">
        <v>4301020196</v>
      </c>
      <c r="D389" s="316">
        <v>4607091389388</v>
      </c>
      <c r="E389" s="317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22"/>
      <c r="P389" s="322"/>
      <c r="Q389" s="322"/>
      <c r="R389" s="317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hidden="1" customHeight="1" x14ac:dyDescent="0.25">
      <c r="A390" s="54" t="s">
        <v>557</v>
      </c>
      <c r="B390" s="54" t="s">
        <v>558</v>
      </c>
      <c r="C390" s="31">
        <v>4301020185</v>
      </c>
      <c r="D390" s="316">
        <v>4607091389364</v>
      </c>
      <c r="E390" s="317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6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22"/>
      <c r="P390" s="322"/>
      <c r="Q390" s="322"/>
      <c r="R390" s="317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hidden="1" x14ac:dyDescent="0.2">
      <c r="A391" s="344"/>
      <c r="B391" s="325"/>
      <c r="C391" s="325"/>
      <c r="D391" s="325"/>
      <c r="E391" s="325"/>
      <c r="F391" s="325"/>
      <c r="G391" s="325"/>
      <c r="H391" s="325"/>
      <c r="I391" s="325"/>
      <c r="J391" s="325"/>
      <c r="K391" s="325"/>
      <c r="L391" s="325"/>
      <c r="M391" s="345"/>
      <c r="N391" s="318" t="s">
        <v>66</v>
      </c>
      <c r="O391" s="319"/>
      <c r="P391" s="319"/>
      <c r="Q391" s="319"/>
      <c r="R391" s="319"/>
      <c r="S391" s="319"/>
      <c r="T391" s="320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hidden="1" x14ac:dyDescent="0.2">
      <c r="A392" s="325"/>
      <c r="B392" s="325"/>
      <c r="C392" s="325"/>
      <c r="D392" s="325"/>
      <c r="E392" s="325"/>
      <c r="F392" s="325"/>
      <c r="G392" s="325"/>
      <c r="H392" s="325"/>
      <c r="I392" s="325"/>
      <c r="J392" s="325"/>
      <c r="K392" s="325"/>
      <c r="L392" s="325"/>
      <c r="M392" s="345"/>
      <c r="N392" s="318" t="s">
        <v>66</v>
      </c>
      <c r="O392" s="319"/>
      <c r="P392" s="319"/>
      <c r="Q392" s="319"/>
      <c r="R392" s="319"/>
      <c r="S392" s="319"/>
      <c r="T392" s="320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hidden="1" customHeight="1" x14ac:dyDescent="0.25">
      <c r="A393" s="326" t="s">
        <v>60</v>
      </c>
      <c r="B393" s="325"/>
      <c r="C393" s="325"/>
      <c r="D393" s="325"/>
      <c r="E393" s="325"/>
      <c r="F393" s="325"/>
      <c r="G393" s="325"/>
      <c r="H393" s="325"/>
      <c r="I393" s="325"/>
      <c r="J393" s="325"/>
      <c r="K393" s="325"/>
      <c r="L393" s="325"/>
      <c r="M393" s="325"/>
      <c r="N393" s="325"/>
      <c r="O393" s="325"/>
      <c r="P393" s="325"/>
      <c r="Q393" s="325"/>
      <c r="R393" s="325"/>
      <c r="S393" s="325"/>
      <c r="T393" s="325"/>
      <c r="U393" s="325"/>
      <c r="V393" s="325"/>
      <c r="W393" s="325"/>
      <c r="X393" s="325"/>
      <c r="Y393" s="307"/>
      <c r="Z393" s="307"/>
    </row>
    <row r="394" spans="1:53" ht="27" customHeight="1" x14ac:dyDescent="0.25">
      <c r="A394" s="54" t="s">
        <v>559</v>
      </c>
      <c r="B394" s="54" t="s">
        <v>560</v>
      </c>
      <c r="C394" s="31">
        <v>4301031212</v>
      </c>
      <c r="D394" s="316">
        <v>4607091389739</v>
      </c>
      <c r="E394" s="317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22"/>
      <c r="P394" s="322"/>
      <c r="Q394" s="322"/>
      <c r="R394" s="317"/>
      <c r="S394" s="34"/>
      <c r="T394" s="34"/>
      <c r="U394" s="35" t="s">
        <v>65</v>
      </c>
      <c r="V394" s="312">
        <v>640</v>
      </c>
      <c r="W394" s="313">
        <f t="shared" ref="W394:W400" si="18">IFERROR(IF(V394="",0,CEILING((V394/$H394),1)*$H394),"")</f>
        <v>642.6</v>
      </c>
      <c r="X394" s="36">
        <f>IFERROR(IF(W394=0,"",ROUNDUP(W394/H394,0)*0.00753),"")</f>
        <v>1.1520900000000001</v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561</v>
      </c>
      <c r="B395" s="54" t="s">
        <v>562</v>
      </c>
      <c r="C395" s="31">
        <v>4301031247</v>
      </c>
      <c r="D395" s="316">
        <v>4680115883048</v>
      </c>
      <c r="E395" s="317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3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22"/>
      <c r="P395" s="322"/>
      <c r="Q395" s="322"/>
      <c r="R395" s="317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customHeight="1" x14ac:dyDescent="0.25">
      <c r="A396" s="54" t="s">
        <v>563</v>
      </c>
      <c r="B396" s="54" t="s">
        <v>564</v>
      </c>
      <c r="C396" s="31">
        <v>4301031176</v>
      </c>
      <c r="D396" s="316">
        <v>4607091389425</v>
      </c>
      <c r="E396" s="317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55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22"/>
      <c r="P396" s="322"/>
      <c r="Q396" s="322"/>
      <c r="R396" s="317"/>
      <c r="S396" s="34"/>
      <c r="T396" s="34"/>
      <c r="U396" s="35" t="s">
        <v>65</v>
      </c>
      <c r="V396" s="312">
        <v>7</v>
      </c>
      <c r="W396" s="313">
        <f t="shared" si="18"/>
        <v>8.4</v>
      </c>
      <c r="X396" s="36">
        <f>IFERROR(IF(W396=0,"",ROUNDUP(W396/H396,0)*0.00502),"")</f>
        <v>2.0080000000000001E-2</v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565</v>
      </c>
      <c r="B397" s="54" t="s">
        <v>566</v>
      </c>
      <c r="C397" s="31">
        <v>4301031215</v>
      </c>
      <c r="D397" s="316">
        <v>4680115882911</v>
      </c>
      <c r="E397" s="317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97" t="s">
        <v>567</v>
      </c>
      <c r="O397" s="322"/>
      <c r="P397" s="322"/>
      <c r="Q397" s="322"/>
      <c r="R397" s="317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568</v>
      </c>
      <c r="B398" s="54" t="s">
        <v>569</v>
      </c>
      <c r="C398" s="31">
        <v>4301031167</v>
      </c>
      <c r="D398" s="316">
        <v>4680115880771</v>
      </c>
      <c r="E398" s="317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5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22"/>
      <c r="P398" s="322"/>
      <c r="Q398" s="322"/>
      <c r="R398" s="317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customHeight="1" x14ac:dyDescent="0.25">
      <c r="A399" s="54" t="s">
        <v>570</v>
      </c>
      <c r="B399" s="54" t="s">
        <v>571</v>
      </c>
      <c r="C399" s="31">
        <v>4301031173</v>
      </c>
      <c r="D399" s="316">
        <v>4607091389500</v>
      </c>
      <c r="E399" s="317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3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22"/>
      <c r="P399" s="322"/>
      <c r="Q399" s="322"/>
      <c r="R399" s="317"/>
      <c r="S399" s="34"/>
      <c r="T399" s="34"/>
      <c r="U399" s="35" t="s">
        <v>65</v>
      </c>
      <c r="V399" s="312">
        <v>4.1999999999999993</v>
      </c>
      <c r="W399" s="313">
        <f t="shared" si="18"/>
        <v>4.2</v>
      </c>
      <c r="X399" s="36">
        <f>IFERROR(IF(W399=0,"",ROUNDUP(W399/H399,0)*0.00502),"")</f>
        <v>1.004E-2</v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4301031103</v>
      </c>
      <c r="D400" s="316">
        <v>4680115881983</v>
      </c>
      <c r="E400" s="317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43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22"/>
      <c r="P400" s="322"/>
      <c r="Q400" s="322"/>
      <c r="R400" s="317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x14ac:dyDescent="0.2">
      <c r="A401" s="344"/>
      <c r="B401" s="325"/>
      <c r="C401" s="325"/>
      <c r="D401" s="325"/>
      <c r="E401" s="325"/>
      <c r="F401" s="325"/>
      <c r="G401" s="325"/>
      <c r="H401" s="325"/>
      <c r="I401" s="325"/>
      <c r="J401" s="325"/>
      <c r="K401" s="325"/>
      <c r="L401" s="325"/>
      <c r="M401" s="345"/>
      <c r="N401" s="318" t="s">
        <v>66</v>
      </c>
      <c r="O401" s="319"/>
      <c r="P401" s="319"/>
      <c r="Q401" s="319"/>
      <c r="R401" s="319"/>
      <c r="S401" s="319"/>
      <c r="T401" s="320"/>
      <c r="U401" s="37" t="s">
        <v>67</v>
      </c>
      <c r="V401" s="314">
        <f>IFERROR(V394/H394,"0")+IFERROR(V395/H395,"0")+IFERROR(V396/H396,"0")+IFERROR(V397/H397,"0")+IFERROR(V398/H398,"0")+IFERROR(V399/H399,"0")+IFERROR(V400/H400,"0")</f>
        <v>157.71428571428572</v>
      </c>
      <c r="W401" s="314">
        <f>IFERROR(W394/H394,"0")+IFERROR(W395/H395,"0")+IFERROR(W396/H396,"0")+IFERROR(W397/H397,"0")+IFERROR(W398/H398,"0")+IFERROR(W399/H399,"0")+IFERROR(W400/H400,"0")</f>
        <v>159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1.1822100000000002</v>
      </c>
      <c r="Y401" s="315"/>
      <c r="Z401" s="315"/>
    </row>
    <row r="402" spans="1:53" x14ac:dyDescent="0.2">
      <c r="A402" s="325"/>
      <c r="B402" s="325"/>
      <c r="C402" s="325"/>
      <c r="D402" s="325"/>
      <c r="E402" s="325"/>
      <c r="F402" s="325"/>
      <c r="G402" s="325"/>
      <c r="H402" s="325"/>
      <c r="I402" s="325"/>
      <c r="J402" s="325"/>
      <c r="K402" s="325"/>
      <c r="L402" s="325"/>
      <c r="M402" s="345"/>
      <c r="N402" s="318" t="s">
        <v>66</v>
      </c>
      <c r="O402" s="319"/>
      <c r="P402" s="319"/>
      <c r="Q402" s="319"/>
      <c r="R402" s="319"/>
      <c r="S402" s="319"/>
      <c r="T402" s="320"/>
      <c r="U402" s="37" t="s">
        <v>65</v>
      </c>
      <c r="V402" s="314">
        <f>IFERROR(SUM(V394:V400),"0")</f>
        <v>651.20000000000005</v>
      </c>
      <c r="W402" s="314">
        <f>IFERROR(SUM(W394:W400),"0")</f>
        <v>655.20000000000005</v>
      </c>
      <c r="X402" s="37"/>
      <c r="Y402" s="315"/>
      <c r="Z402" s="315"/>
    </row>
    <row r="403" spans="1:53" ht="14.25" hidden="1" customHeight="1" x14ac:dyDescent="0.25">
      <c r="A403" s="326" t="s">
        <v>93</v>
      </c>
      <c r="B403" s="325"/>
      <c r="C403" s="325"/>
      <c r="D403" s="325"/>
      <c r="E403" s="325"/>
      <c r="F403" s="325"/>
      <c r="G403" s="325"/>
      <c r="H403" s="325"/>
      <c r="I403" s="325"/>
      <c r="J403" s="325"/>
      <c r="K403" s="325"/>
      <c r="L403" s="325"/>
      <c r="M403" s="325"/>
      <c r="N403" s="325"/>
      <c r="O403" s="325"/>
      <c r="P403" s="325"/>
      <c r="Q403" s="325"/>
      <c r="R403" s="325"/>
      <c r="S403" s="325"/>
      <c r="T403" s="325"/>
      <c r="U403" s="325"/>
      <c r="V403" s="325"/>
      <c r="W403" s="325"/>
      <c r="X403" s="325"/>
      <c r="Y403" s="307"/>
      <c r="Z403" s="307"/>
    </row>
    <row r="404" spans="1:53" ht="27" customHeight="1" x14ac:dyDescent="0.25">
      <c r="A404" s="54" t="s">
        <v>574</v>
      </c>
      <c r="B404" s="54" t="s">
        <v>575</v>
      </c>
      <c r="C404" s="31">
        <v>4301170010</v>
      </c>
      <c r="D404" s="316">
        <v>4680115884090</v>
      </c>
      <c r="E404" s="317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350" t="s">
        <v>576</v>
      </c>
      <c r="O404" s="322"/>
      <c r="P404" s="322"/>
      <c r="Q404" s="322"/>
      <c r="R404" s="317"/>
      <c r="S404" s="34"/>
      <c r="T404" s="34"/>
      <c r="U404" s="35" t="s">
        <v>65</v>
      </c>
      <c r="V404" s="312">
        <v>1.1000000000000001</v>
      </c>
      <c r="W404" s="313">
        <f>IFERROR(IF(V404="",0,CEILING((V404/$H404),1)*$H404),"")</f>
        <v>1.32</v>
      </c>
      <c r="X404" s="36">
        <f>IFERROR(IF(W404=0,"",ROUNDUP(W404/H404,0)*0.00627),"")</f>
        <v>6.2700000000000004E-3</v>
      </c>
      <c r="Y404" s="56"/>
      <c r="Z404" s="57"/>
      <c r="AD404" s="58"/>
      <c r="BA404" s="275" t="s">
        <v>1</v>
      </c>
    </row>
    <row r="405" spans="1:53" x14ac:dyDescent="0.2">
      <c r="A405" s="344"/>
      <c r="B405" s="325"/>
      <c r="C405" s="325"/>
      <c r="D405" s="325"/>
      <c r="E405" s="325"/>
      <c r="F405" s="325"/>
      <c r="G405" s="325"/>
      <c r="H405" s="325"/>
      <c r="I405" s="325"/>
      <c r="J405" s="325"/>
      <c r="K405" s="325"/>
      <c r="L405" s="325"/>
      <c r="M405" s="345"/>
      <c r="N405" s="318" t="s">
        <v>66</v>
      </c>
      <c r="O405" s="319"/>
      <c r="P405" s="319"/>
      <c r="Q405" s="319"/>
      <c r="R405" s="319"/>
      <c r="S405" s="319"/>
      <c r="T405" s="320"/>
      <c r="U405" s="37" t="s">
        <v>67</v>
      </c>
      <c r="V405" s="314">
        <f>IFERROR(V404/H404,"0")</f>
        <v>0.83333333333333337</v>
      </c>
      <c r="W405" s="314">
        <f>IFERROR(W404/H404,"0")</f>
        <v>1</v>
      </c>
      <c r="X405" s="314">
        <f>IFERROR(IF(X404="",0,X404),"0")</f>
        <v>6.2700000000000004E-3</v>
      </c>
      <c r="Y405" s="315"/>
      <c r="Z405" s="315"/>
    </row>
    <row r="406" spans="1:53" x14ac:dyDescent="0.2">
      <c r="A406" s="325"/>
      <c r="B406" s="325"/>
      <c r="C406" s="325"/>
      <c r="D406" s="325"/>
      <c r="E406" s="325"/>
      <c r="F406" s="325"/>
      <c r="G406" s="325"/>
      <c r="H406" s="325"/>
      <c r="I406" s="325"/>
      <c r="J406" s="325"/>
      <c r="K406" s="325"/>
      <c r="L406" s="325"/>
      <c r="M406" s="345"/>
      <c r="N406" s="318" t="s">
        <v>66</v>
      </c>
      <c r="O406" s="319"/>
      <c r="P406" s="319"/>
      <c r="Q406" s="319"/>
      <c r="R406" s="319"/>
      <c r="S406" s="319"/>
      <c r="T406" s="320"/>
      <c r="U406" s="37" t="s">
        <v>65</v>
      </c>
      <c r="V406" s="314">
        <f>IFERROR(SUM(V404:V404),"0")</f>
        <v>1.1000000000000001</v>
      </c>
      <c r="W406" s="314">
        <f>IFERROR(SUM(W404:W404),"0")</f>
        <v>1.32</v>
      </c>
      <c r="X406" s="37"/>
      <c r="Y406" s="315"/>
      <c r="Z406" s="315"/>
    </row>
    <row r="407" spans="1:53" ht="27.75" hidden="1" customHeight="1" x14ac:dyDescent="0.2">
      <c r="A407" s="373" t="s">
        <v>577</v>
      </c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4"/>
      <c r="O407" s="374"/>
      <c r="P407" s="374"/>
      <c r="Q407" s="374"/>
      <c r="R407" s="374"/>
      <c r="S407" s="374"/>
      <c r="T407" s="374"/>
      <c r="U407" s="374"/>
      <c r="V407" s="374"/>
      <c r="W407" s="374"/>
      <c r="X407" s="374"/>
      <c r="Y407" s="48"/>
      <c r="Z407" s="48"/>
    </row>
    <row r="408" spans="1:53" ht="16.5" hidden="1" customHeight="1" x14ac:dyDescent="0.25">
      <c r="A408" s="324" t="s">
        <v>577</v>
      </c>
      <c r="B408" s="325"/>
      <c r="C408" s="325"/>
      <c r="D408" s="325"/>
      <c r="E408" s="325"/>
      <c r="F408" s="325"/>
      <c r="G408" s="325"/>
      <c r="H408" s="325"/>
      <c r="I408" s="325"/>
      <c r="J408" s="325"/>
      <c r="K408" s="325"/>
      <c r="L408" s="325"/>
      <c r="M408" s="325"/>
      <c r="N408" s="325"/>
      <c r="O408" s="325"/>
      <c r="P408" s="325"/>
      <c r="Q408" s="325"/>
      <c r="R408" s="325"/>
      <c r="S408" s="325"/>
      <c r="T408" s="325"/>
      <c r="U408" s="325"/>
      <c r="V408" s="325"/>
      <c r="W408" s="325"/>
      <c r="X408" s="325"/>
      <c r="Y408" s="308"/>
      <c r="Z408" s="308"/>
    </row>
    <row r="409" spans="1:53" ht="14.25" hidden="1" customHeight="1" x14ac:dyDescent="0.25">
      <c r="A409" s="326" t="s">
        <v>106</v>
      </c>
      <c r="B409" s="325"/>
      <c r="C409" s="325"/>
      <c r="D409" s="325"/>
      <c r="E409" s="325"/>
      <c r="F409" s="325"/>
      <c r="G409" s="325"/>
      <c r="H409" s="325"/>
      <c r="I409" s="325"/>
      <c r="J409" s="325"/>
      <c r="K409" s="325"/>
      <c r="L409" s="325"/>
      <c r="M409" s="325"/>
      <c r="N409" s="325"/>
      <c r="O409" s="325"/>
      <c r="P409" s="325"/>
      <c r="Q409" s="325"/>
      <c r="R409" s="325"/>
      <c r="S409" s="325"/>
      <c r="T409" s="325"/>
      <c r="U409" s="325"/>
      <c r="V409" s="325"/>
      <c r="W409" s="325"/>
      <c r="X409" s="325"/>
      <c r="Y409" s="307"/>
      <c r="Z409" s="307"/>
    </row>
    <row r="410" spans="1:53" ht="27" hidden="1" customHeight="1" x14ac:dyDescent="0.25">
      <c r="A410" s="54" t="s">
        <v>578</v>
      </c>
      <c r="B410" s="54" t="s">
        <v>579</v>
      </c>
      <c r="C410" s="31">
        <v>4301011371</v>
      </c>
      <c r="D410" s="316">
        <v>4607091389067</v>
      </c>
      <c r="E410" s="317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5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22"/>
      <c r="P410" s="322"/>
      <c r="Q410" s="322"/>
      <c r="R410" s="317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580</v>
      </c>
      <c r="B411" s="54" t="s">
        <v>581</v>
      </c>
      <c r="C411" s="31">
        <v>4301011363</v>
      </c>
      <c r="D411" s="316">
        <v>4607091383522</v>
      </c>
      <c r="E411" s="317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4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22"/>
      <c r="P411" s="322"/>
      <c r="Q411" s="322"/>
      <c r="R411" s="317"/>
      <c r="S411" s="34"/>
      <c r="T411" s="34"/>
      <c r="U411" s="35" t="s">
        <v>65</v>
      </c>
      <c r="V411" s="312">
        <v>100</v>
      </c>
      <c r="W411" s="313">
        <f t="shared" si="19"/>
        <v>100.32000000000001</v>
      </c>
      <c r="X411" s="36">
        <f>IFERROR(IF(W411=0,"",ROUNDUP(W411/H411,0)*0.01196),"")</f>
        <v>0.22724</v>
      </c>
      <c r="Y411" s="56"/>
      <c r="Z411" s="57"/>
      <c r="AD411" s="58"/>
      <c r="BA411" s="277" t="s">
        <v>1</v>
      </c>
    </row>
    <row r="412" spans="1:53" ht="27" customHeight="1" x14ac:dyDescent="0.25">
      <c r="A412" s="54" t="s">
        <v>582</v>
      </c>
      <c r="B412" s="54" t="s">
        <v>583</v>
      </c>
      <c r="C412" s="31">
        <v>4301011431</v>
      </c>
      <c r="D412" s="316">
        <v>4607091384437</v>
      </c>
      <c r="E412" s="317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38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22"/>
      <c r="P412" s="322"/>
      <c r="Q412" s="322"/>
      <c r="R412" s="317"/>
      <c r="S412" s="34"/>
      <c r="T412" s="34"/>
      <c r="U412" s="35" t="s">
        <v>65</v>
      </c>
      <c r="V412" s="312">
        <v>85</v>
      </c>
      <c r="W412" s="313">
        <f t="shared" si="19"/>
        <v>89.76</v>
      </c>
      <c r="X412" s="36">
        <f>IFERROR(IF(W412=0,"",ROUNDUP(W412/H412,0)*0.01196),"")</f>
        <v>0.20332</v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584</v>
      </c>
      <c r="B413" s="54" t="s">
        <v>585</v>
      </c>
      <c r="C413" s="31">
        <v>4301011365</v>
      </c>
      <c r="D413" s="316">
        <v>4607091389104</v>
      </c>
      <c r="E413" s="317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22"/>
      <c r="P413" s="322"/>
      <c r="Q413" s="322"/>
      <c r="R413" s="317"/>
      <c r="S413" s="34"/>
      <c r="T413" s="34"/>
      <c r="U413" s="35" t="s">
        <v>65</v>
      </c>
      <c r="V413" s="312">
        <v>41</v>
      </c>
      <c r="W413" s="313">
        <f t="shared" si="19"/>
        <v>42.24</v>
      </c>
      <c r="X413" s="36">
        <f>IFERROR(IF(W413=0,"",ROUNDUP(W413/H413,0)*0.01196),"")</f>
        <v>9.5680000000000001E-2</v>
      </c>
      <c r="Y413" s="56"/>
      <c r="Z413" s="57"/>
      <c r="AD413" s="58"/>
      <c r="BA413" s="279" t="s">
        <v>1</v>
      </c>
    </row>
    <row r="414" spans="1:53" ht="27" hidden="1" customHeight="1" x14ac:dyDescent="0.25">
      <c r="A414" s="54" t="s">
        <v>586</v>
      </c>
      <c r="B414" s="54" t="s">
        <v>587</v>
      </c>
      <c r="C414" s="31">
        <v>4301011367</v>
      </c>
      <c r="D414" s="316">
        <v>4680115880603</v>
      </c>
      <c r="E414" s="317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5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22"/>
      <c r="P414" s="322"/>
      <c r="Q414" s="322"/>
      <c r="R414" s="317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588</v>
      </c>
      <c r="B415" s="54" t="s">
        <v>589</v>
      </c>
      <c r="C415" s="31">
        <v>4301011168</v>
      </c>
      <c r="D415" s="316">
        <v>4607091389999</v>
      </c>
      <c r="E415" s="317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42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22"/>
      <c r="P415" s="322"/>
      <c r="Q415" s="322"/>
      <c r="R415" s="317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590</v>
      </c>
      <c r="B416" s="54" t="s">
        <v>591</v>
      </c>
      <c r="C416" s="31">
        <v>4301011372</v>
      </c>
      <c r="D416" s="316">
        <v>4680115882782</v>
      </c>
      <c r="E416" s="317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5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22"/>
      <c r="P416" s="322"/>
      <c r="Q416" s="322"/>
      <c r="R416" s="317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592</v>
      </c>
      <c r="B417" s="54" t="s">
        <v>593</v>
      </c>
      <c r="C417" s="31">
        <v>4301011190</v>
      </c>
      <c r="D417" s="316">
        <v>4607091389098</v>
      </c>
      <c r="E417" s="317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22"/>
      <c r="P417" s="322"/>
      <c r="Q417" s="322"/>
      <c r="R417" s="317"/>
      <c r="S417" s="34"/>
      <c r="T417" s="34"/>
      <c r="U417" s="35" t="s">
        <v>65</v>
      </c>
      <c r="V417" s="312">
        <v>6</v>
      </c>
      <c r="W417" s="313">
        <f t="shared" si="19"/>
        <v>7.1999999999999993</v>
      </c>
      <c r="X417" s="36">
        <f>IFERROR(IF(W417=0,"",ROUNDUP(W417/H417,0)*0.00753),"")</f>
        <v>2.2589999999999999E-2</v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594</v>
      </c>
      <c r="B418" s="54" t="s">
        <v>595</v>
      </c>
      <c r="C418" s="31">
        <v>4301011366</v>
      </c>
      <c r="D418" s="316">
        <v>4607091389982</v>
      </c>
      <c r="E418" s="317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60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22"/>
      <c r="P418" s="322"/>
      <c r="Q418" s="322"/>
      <c r="R418" s="317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x14ac:dyDescent="0.2">
      <c r="A419" s="344"/>
      <c r="B419" s="325"/>
      <c r="C419" s="325"/>
      <c r="D419" s="325"/>
      <c r="E419" s="325"/>
      <c r="F419" s="325"/>
      <c r="G419" s="325"/>
      <c r="H419" s="325"/>
      <c r="I419" s="325"/>
      <c r="J419" s="325"/>
      <c r="K419" s="325"/>
      <c r="L419" s="325"/>
      <c r="M419" s="345"/>
      <c r="N419" s="318" t="s">
        <v>66</v>
      </c>
      <c r="O419" s="319"/>
      <c r="P419" s="319"/>
      <c r="Q419" s="319"/>
      <c r="R419" s="319"/>
      <c r="S419" s="319"/>
      <c r="T419" s="320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45.303030303030297</v>
      </c>
      <c r="W419" s="314">
        <f>IFERROR(W410/H410,"0")+IFERROR(W411/H411,"0")+IFERROR(W412/H412,"0")+IFERROR(W413/H413,"0")+IFERROR(W414/H414,"0")+IFERROR(W415/H415,"0")+IFERROR(W416/H416,"0")+IFERROR(W417/H417,"0")+IFERROR(W418/H418,"0")</f>
        <v>47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0.54883000000000004</v>
      </c>
      <c r="Y419" s="315"/>
      <c r="Z419" s="315"/>
    </row>
    <row r="420" spans="1:53" x14ac:dyDescent="0.2">
      <c r="A420" s="325"/>
      <c r="B420" s="325"/>
      <c r="C420" s="325"/>
      <c r="D420" s="325"/>
      <c r="E420" s="325"/>
      <c r="F420" s="325"/>
      <c r="G420" s="325"/>
      <c r="H420" s="325"/>
      <c r="I420" s="325"/>
      <c r="J420" s="325"/>
      <c r="K420" s="325"/>
      <c r="L420" s="325"/>
      <c r="M420" s="345"/>
      <c r="N420" s="318" t="s">
        <v>66</v>
      </c>
      <c r="O420" s="319"/>
      <c r="P420" s="319"/>
      <c r="Q420" s="319"/>
      <c r="R420" s="319"/>
      <c r="S420" s="319"/>
      <c r="T420" s="320"/>
      <c r="U420" s="37" t="s">
        <v>65</v>
      </c>
      <c r="V420" s="314">
        <f>IFERROR(SUM(V410:V418),"0")</f>
        <v>232</v>
      </c>
      <c r="W420" s="314">
        <f>IFERROR(SUM(W410:W418),"0")</f>
        <v>239.52</v>
      </c>
      <c r="X420" s="37"/>
      <c r="Y420" s="315"/>
      <c r="Z420" s="315"/>
    </row>
    <row r="421" spans="1:53" ht="14.25" hidden="1" customHeight="1" x14ac:dyDescent="0.25">
      <c r="A421" s="326" t="s">
        <v>98</v>
      </c>
      <c r="B421" s="325"/>
      <c r="C421" s="325"/>
      <c r="D421" s="325"/>
      <c r="E421" s="325"/>
      <c r="F421" s="325"/>
      <c r="G421" s="325"/>
      <c r="H421" s="325"/>
      <c r="I421" s="325"/>
      <c r="J421" s="325"/>
      <c r="K421" s="325"/>
      <c r="L421" s="325"/>
      <c r="M421" s="325"/>
      <c r="N421" s="325"/>
      <c r="O421" s="325"/>
      <c r="P421" s="325"/>
      <c r="Q421" s="325"/>
      <c r="R421" s="325"/>
      <c r="S421" s="325"/>
      <c r="T421" s="325"/>
      <c r="U421" s="325"/>
      <c r="V421" s="325"/>
      <c r="W421" s="325"/>
      <c r="X421" s="325"/>
      <c r="Y421" s="307"/>
      <c r="Z421" s="307"/>
    </row>
    <row r="422" spans="1:53" ht="16.5" customHeight="1" x14ac:dyDescent="0.25">
      <c r="A422" s="54" t="s">
        <v>596</v>
      </c>
      <c r="B422" s="54" t="s">
        <v>597</v>
      </c>
      <c r="C422" s="31">
        <v>4301020222</v>
      </c>
      <c r="D422" s="316">
        <v>4607091388930</v>
      </c>
      <c r="E422" s="317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22"/>
      <c r="P422" s="322"/>
      <c r="Q422" s="322"/>
      <c r="R422" s="317"/>
      <c r="S422" s="34"/>
      <c r="T422" s="34"/>
      <c r="U422" s="35" t="s">
        <v>65</v>
      </c>
      <c r="V422" s="312">
        <v>173</v>
      </c>
      <c r="W422" s="313">
        <f>IFERROR(IF(V422="",0,CEILING((V422/$H422),1)*$H422),"")</f>
        <v>174.24</v>
      </c>
      <c r="X422" s="36">
        <f>IFERROR(IF(W422=0,"",ROUNDUP(W422/H422,0)*0.01196),"")</f>
        <v>0.39468000000000003</v>
      </c>
      <c r="Y422" s="56"/>
      <c r="Z422" s="57"/>
      <c r="AD422" s="58"/>
      <c r="BA422" s="285" t="s">
        <v>1</v>
      </c>
    </row>
    <row r="423" spans="1:53" ht="16.5" hidden="1" customHeight="1" x14ac:dyDescent="0.25">
      <c r="A423" s="54" t="s">
        <v>598</v>
      </c>
      <c r="B423" s="54" t="s">
        <v>599</v>
      </c>
      <c r="C423" s="31">
        <v>4301020206</v>
      </c>
      <c r="D423" s="316">
        <v>4680115880054</v>
      </c>
      <c r="E423" s="317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5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22"/>
      <c r="P423" s="322"/>
      <c r="Q423" s="322"/>
      <c r="R423" s="317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x14ac:dyDescent="0.2">
      <c r="A424" s="344"/>
      <c r="B424" s="325"/>
      <c r="C424" s="325"/>
      <c r="D424" s="325"/>
      <c r="E424" s="325"/>
      <c r="F424" s="325"/>
      <c r="G424" s="325"/>
      <c r="H424" s="325"/>
      <c r="I424" s="325"/>
      <c r="J424" s="325"/>
      <c r="K424" s="325"/>
      <c r="L424" s="325"/>
      <c r="M424" s="345"/>
      <c r="N424" s="318" t="s">
        <v>66</v>
      </c>
      <c r="O424" s="319"/>
      <c r="P424" s="319"/>
      <c r="Q424" s="319"/>
      <c r="R424" s="319"/>
      <c r="S424" s="319"/>
      <c r="T424" s="320"/>
      <c r="U424" s="37" t="s">
        <v>67</v>
      </c>
      <c r="V424" s="314">
        <f>IFERROR(V422/H422,"0")+IFERROR(V423/H423,"0")</f>
        <v>32.765151515151516</v>
      </c>
      <c r="W424" s="314">
        <f>IFERROR(W422/H422,"0")+IFERROR(W423/H423,"0")</f>
        <v>33</v>
      </c>
      <c r="X424" s="314">
        <f>IFERROR(IF(X422="",0,X422),"0")+IFERROR(IF(X423="",0,X423),"0")</f>
        <v>0.39468000000000003</v>
      </c>
      <c r="Y424" s="315"/>
      <c r="Z424" s="315"/>
    </row>
    <row r="425" spans="1:53" x14ac:dyDescent="0.2">
      <c r="A425" s="325"/>
      <c r="B425" s="325"/>
      <c r="C425" s="325"/>
      <c r="D425" s="325"/>
      <c r="E425" s="325"/>
      <c r="F425" s="325"/>
      <c r="G425" s="325"/>
      <c r="H425" s="325"/>
      <c r="I425" s="325"/>
      <c r="J425" s="325"/>
      <c r="K425" s="325"/>
      <c r="L425" s="325"/>
      <c r="M425" s="345"/>
      <c r="N425" s="318" t="s">
        <v>66</v>
      </c>
      <c r="O425" s="319"/>
      <c r="P425" s="319"/>
      <c r="Q425" s="319"/>
      <c r="R425" s="319"/>
      <c r="S425" s="319"/>
      <c r="T425" s="320"/>
      <c r="U425" s="37" t="s">
        <v>65</v>
      </c>
      <c r="V425" s="314">
        <f>IFERROR(SUM(V422:V423),"0")</f>
        <v>173</v>
      </c>
      <c r="W425" s="314">
        <f>IFERROR(SUM(W422:W423),"0")</f>
        <v>174.24</v>
      </c>
      <c r="X425" s="37"/>
      <c r="Y425" s="315"/>
      <c r="Z425" s="315"/>
    </row>
    <row r="426" spans="1:53" ht="14.25" hidden="1" customHeight="1" x14ac:dyDescent="0.25">
      <c r="A426" s="326" t="s">
        <v>60</v>
      </c>
      <c r="B426" s="325"/>
      <c r="C426" s="325"/>
      <c r="D426" s="325"/>
      <c r="E426" s="325"/>
      <c r="F426" s="325"/>
      <c r="G426" s="325"/>
      <c r="H426" s="325"/>
      <c r="I426" s="325"/>
      <c r="J426" s="325"/>
      <c r="K426" s="325"/>
      <c r="L426" s="325"/>
      <c r="M426" s="325"/>
      <c r="N426" s="325"/>
      <c r="O426" s="325"/>
      <c r="P426" s="325"/>
      <c r="Q426" s="325"/>
      <c r="R426" s="325"/>
      <c r="S426" s="325"/>
      <c r="T426" s="325"/>
      <c r="U426" s="325"/>
      <c r="V426" s="325"/>
      <c r="W426" s="325"/>
      <c r="X426" s="325"/>
      <c r="Y426" s="307"/>
      <c r="Z426" s="307"/>
    </row>
    <row r="427" spans="1:53" ht="27" customHeight="1" x14ac:dyDescent="0.25">
      <c r="A427" s="54" t="s">
        <v>600</v>
      </c>
      <c r="B427" s="54" t="s">
        <v>601</v>
      </c>
      <c r="C427" s="31">
        <v>4301031252</v>
      </c>
      <c r="D427" s="316">
        <v>4680115883116</v>
      </c>
      <c r="E427" s="317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9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22"/>
      <c r="P427" s="322"/>
      <c r="Q427" s="322"/>
      <c r="R427" s="317"/>
      <c r="S427" s="34"/>
      <c r="T427" s="34"/>
      <c r="U427" s="35" t="s">
        <v>65</v>
      </c>
      <c r="V427" s="312">
        <v>287</v>
      </c>
      <c r="W427" s="313">
        <f t="shared" ref="W427:W432" si="20">IFERROR(IF(V427="",0,CEILING((V427/$H427),1)*$H427),"")</f>
        <v>290.40000000000003</v>
      </c>
      <c r="X427" s="36">
        <f>IFERROR(IF(W427=0,"",ROUNDUP(W427/H427,0)*0.01196),"")</f>
        <v>0.65780000000000005</v>
      </c>
      <c r="Y427" s="56"/>
      <c r="Z427" s="57"/>
      <c r="AD427" s="58"/>
      <c r="BA427" s="287" t="s">
        <v>1</v>
      </c>
    </row>
    <row r="428" spans="1:53" ht="27" customHeight="1" x14ac:dyDescent="0.25">
      <c r="A428" s="54" t="s">
        <v>602</v>
      </c>
      <c r="B428" s="54" t="s">
        <v>603</v>
      </c>
      <c r="C428" s="31">
        <v>4301031248</v>
      </c>
      <c r="D428" s="316">
        <v>4680115883093</v>
      </c>
      <c r="E428" s="317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4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22"/>
      <c r="P428" s="322"/>
      <c r="Q428" s="322"/>
      <c r="R428" s="317"/>
      <c r="S428" s="34"/>
      <c r="T428" s="34"/>
      <c r="U428" s="35" t="s">
        <v>65</v>
      </c>
      <c r="V428" s="312">
        <v>104</v>
      </c>
      <c r="W428" s="313">
        <f t="shared" si="20"/>
        <v>105.60000000000001</v>
      </c>
      <c r="X428" s="36">
        <f>IFERROR(IF(W428=0,"",ROUNDUP(W428/H428,0)*0.01196),"")</f>
        <v>0.2392</v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604</v>
      </c>
      <c r="B429" s="54" t="s">
        <v>605</v>
      </c>
      <c r="C429" s="31">
        <v>4301031250</v>
      </c>
      <c r="D429" s="316">
        <v>4680115883109</v>
      </c>
      <c r="E429" s="317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4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22"/>
      <c r="P429" s="322"/>
      <c r="Q429" s="322"/>
      <c r="R429" s="317"/>
      <c r="S429" s="34"/>
      <c r="T429" s="34"/>
      <c r="U429" s="35" t="s">
        <v>65</v>
      </c>
      <c r="V429" s="312">
        <v>72</v>
      </c>
      <c r="W429" s="313">
        <f t="shared" si="20"/>
        <v>73.92</v>
      </c>
      <c r="X429" s="36">
        <f>IFERROR(IF(W429=0,"",ROUNDUP(W429/H429,0)*0.01196),"")</f>
        <v>0.16744000000000001</v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606</v>
      </c>
      <c r="B430" s="54" t="s">
        <v>607</v>
      </c>
      <c r="C430" s="31">
        <v>4301031249</v>
      </c>
      <c r="D430" s="316">
        <v>4680115882072</v>
      </c>
      <c r="E430" s="317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579" t="s">
        <v>608</v>
      </c>
      <c r="O430" s="322"/>
      <c r="P430" s="322"/>
      <c r="Q430" s="322"/>
      <c r="R430" s="317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609</v>
      </c>
      <c r="B431" s="54" t="s">
        <v>610</v>
      </c>
      <c r="C431" s="31">
        <v>4301031251</v>
      </c>
      <c r="D431" s="316">
        <v>4680115882102</v>
      </c>
      <c r="E431" s="317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0" t="s">
        <v>611</v>
      </c>
      <c r="O431" s="322"/>
      <c r="P431" s="322"/>
      <c r="Q431" s="322"/>
      <c r="R431" s="317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612</v>
      </c>
      <c r="B432" s="54" t="s">
        <v>613</v>
      </c>
      <c r="C432" s="31">
        <v>4301031253</v>
      </c>
      <c r="D432" s="316">
        <v>4680115882096</v>
      </c>
      <c r="E432" s="317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33" t="s">
        <v>614</v>
      </c>
      <c r="O432" s="322"/>
      <c r="P432" s="322"/>
      <c r="Q432" s="322"/>
      <c r="R432" s="317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x14ac:dyDescent="0.2">
      <c r="A433" s="344"/>
      <c r="B433" s="325"/>
      <c r="C433" s="325"/>
      <c r="D433" s="325"/>
      <c r="E433" s="325"/>
      <c r="F433" s="325"/>
      <c r="G433" s="325"/>
      <c r="H433" s="325"/>
      <c r="I433" s="325"/>
      <c r="J433" s="325"/>
      <c r="K433" s="325"/>
      <c r="L433" s="325"/>
      <c r="M433" s="345"/>
      <c r="N433" s="318" t="s">
        <v>66</v>
      </c>
      <c r="O433" s="319"/>
      <c r="P433" s="319"/>
      <c r="Q433" s="319"/>
      <c r="R433" s="319"/>
      <c r="S433" s="319"/>
      <c r="T433" s="320"/>
      <c r="U433" s="37" t="s">
        <v>67</v>
      </c>
      <c r="V433" s="314">
        <f>IFERROR(V427/H427,"0")+IFERROR(V428/H428,"0")+IFERROR(V429/H429,"0")+IFERROR(V430/H430,"0")+IFERROR(V431/H431,"0")+IFERROR(V432/H432,"0")</f>
        <v>87.689393939393938</v>
      </c>
      <c r="W433" s="314">
        <f>IFERROR(W427/H427,"0")+IFERROR(W428/H428,"0")+IFERROR(W429/H429,"0")+IFERROR(W430/H430,"0")+IFERROR(W431/H431,"0")+IFERROR(W432/H432,"0")</f>
        <v>89</v>
      </c>
      <c r="X433" s="314">
        <f>IFERROR(IF(X427="",0,X427),"0")+IFERROR(IF(X428="",0,X428),"0")+IFERROR(IF(X429="",0,X429),"0")+IFERROR(IF(X430="",0,X430),"0")+IFERROR(IF(X431="",0,X431),"0")+IFERROR(IF(X432="",0,X432),"0")</f>
        <v>1.0644400000000001</v>
      </c>
      <c r="Y433" s="315"/>
      <c r="Z433" s="315"/>
    </row>
    <row r="434" spans="1:53" x14ac:dyDescent="0.2">
      <c r="A434" s="325"/>
      <c r="B434" s="325"/>
      <c r="C434" s="325"/>
      <c r="D434" s="325"/>
      <c r="E434" s="325"/>
      <c r="F434" s="325"/>
      <c r="G434" s="325"/>
      <c r="H434" s="325"/>
      <c r="I434" s="325"/>
      <c r="J434" s="325"/>
      <c r="K434" s="325"/>
      <c r="L434" s="325"/>
      <c r="M434" s="345"/>
      <c r="N434" s="318" t="s">
        <v>66</v>
      </c>
      <c r="O434" s="319"/>
      <c r="P434" s="319"/>
      <c r="Q434" s="319"/>
      <c r="R434" s="319"/>
      <c r="S434" s="319"/>
      <c r="T434" s="320"/>
      <c r="U434" s="37" t="s">
        <v>65</v>
      </c>
      <c r="V434" s="314">
        <f>IFERROR(SUM(V427:V432),"0")</f>
        <v>463</v>
      </c>
      <c r="W434" s="314">
        <f>IFERROR(SUM(W427:W432),"0")</f>
        <v>469.92000000000007</v>
      </c>
      <c r="X434" s="37"/>
      <c r="Y434" s="315"/>
      <c r="Z434" s="315"/>
    </row>
    <row r="435" spans="1:53" ht="14.25" hidden="1" customHeight="1" x14ac:dyDescent="0.25">
      <c r="A435" s="326" t="s">
        <v>68</v>
      </c>
      <c r="B435" s="325"/>
      <c r="C435" s="325"/>
      <c r="D435" s="325"/>
      <c r="E435" s="325"/>
      <c r="F435" s="325"/>
      <c r="G435" s="325"/>
      <c r="H435" s="325"/>
      <c r="I435" s="325"/>
      <c r="J435" s="325"/>
      <c r="K435" s="325"/>
      <c r="L435" s="325"/>
      <c r="M435" s="325"/>
      <c r="N435" s="325"/>
      <c r="O435" s="325"/>
      <c r="P435" s="325"/>
      <c r="Q435" s="325"/>
      <c r="R435" s="325"/>
      <c r="S435" s="325"/>
      <c r="T435" s="325"/>
      <c r="U435" s="325"/>
      <c r="V435" s="325"/>
      <c r="W435" s="325"/>
      <c r="X435" s="325"/>
      <c r="Y435" s="307"/>
      <c r="Z435" s="307"/>
    </row>
    <row r="436" spans="1:53" ht="27" hidden="1" customHeight="1" x14ac:dyDescent="0.25">
      <c r="A436" s="54" t="s">
        <v>615</v>
      </c>
      <c r="B436" s="54" t="s">
        <v>616</v>
      </c>
      <c r="C436" s="31">
        <v>4301051058</v>
      </c>
      <c r="D436" s="316">
        <v>4680115883536</v>
      </c>
      <c r="E436" s="317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455" t="s">
        <v>617</v>
      </c>
      <c r="O436" s="322"/>
      <c r="P436" s="322"/>
      <c r="Q436" s="322"/>
      <c r="R436" s="317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hidden="1" customHeight="1" x14ac:dyDescent="0.25">
      <c r="A437" s="54" t="s">
        <v>618</v>
      </c>
      <c r="B437" s="54" t="s">
        <v>619</v>
      </c>
      <c r="C437" s="31">
        <v>4301051230</v>
      </c>
      <c r="D437" s="316">
        <v>4607091383409</v>
      </c>
      <c r="E437" s="317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5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22"/>
      <c r="P437" s="322"/>
      <c r="Q437" s="322"/>
      <c r="R437" s="317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hidden="1" customHeight="1" x14ac:dyDescent="0.25">
      <c r="A438" s="54" t="s">
        <v>620</v>
      </c>
      <c r="B438" s="54" t="s">
        <v>621</v>
      </c>
      <c r="C438" s="31">
        <v>4301051231</v>
      </c>
      <c r="D438" s="316">
        <v>4607091383416</v>
      </c>
      <c r="E438" s="317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60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22"/>
      <c r="P438" s="322"/>
      <c r="Q438" s="322"/>
      <c r="R438" s="317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hidden="1" x14ac:dyDescent="0.2">
      <c r="A439" s="344"/>
      <c r="B439" s="325"/>
      <c r="C439" s="325"/>
      <c r="D439" s="325"/>
      <c r="E439" s="325"/>
      <c r="F439" s="325"/>
      <c r="G439" s="325"/>
      <c r="H439" s="325"/>
      <c r="I439" s="325"/>
      <c r="J439" s="325"/>
      <c r="K439" s="325"/>
      <c r="L439" s="325"/>
      <c r="M439" s="345"/>
      <c r="N439" s="318" t="s">
        <v>66</v>
      </c>
      <c r="O439" s="319"/>
      <c r="P439" s="319"/>
      <c r="Q439" s="319"/>
      <c r="R439" s="319"/>
      <c r="S439" s="319"/>
      <c r="T439" s="320"/>
      <c r="U439" s="37" t="s">
        <v>67</v>
      </c>
      <c r="V439" s="314">
        <f>IFERROR(V436/H436,"0")+IFERROR(V437/H437,"0")+IFERROR(V438/H438,"0")</f>
        <v>0</v>
      </c>
      <c r="W439" s="314">
        <f>IFERROR(W436/H436,"0")+IFERROR(W437/H437,"0")+IFERROR(W438/H438,"0")</f>
        <v>0</v>
      </c>
      <c r="X439" s="314">
        <f>IFERROR(IF(X436="",0,X436),"0")+IFERROR(IF(X437="",0,X437),"0")+IFERROR(IF(X438="",0,X438),"0")</f>
        <v>0</v>
      </c>
      <c r="Y439" s="315"/>
      <c r="Z439" s="315"/>
    </row>
    <row r="440" spans="1:53" hidden="1" x14ac:dyDescent="0.2">
      <c r="A440" s="325"/>
      <c r="B440" s="325"/>
      <c r="C440" s="325"/>
      <c r="D440" s="325"/>
      <c r="E440" s="325"/>
      <c r="F440" s="325"/>
      <c r="G440" s="325"/>
      <c r="H440" s="325"/>
      <c r="I440" s="325"/>
      <c r="J440" s="325"/>
      <c r="K440" s="325"/>
      <c r="L440" s="325"/>
      <c r="M440" s="345"/>
      <c r="N440" s="318" t="s">
        <v>66</v>
      </c>
      <c r="O440" s="319"/>
      <c r="P440" s="319"/>
      <c r="Q440" s="319"/>
      <c r="R440" s="319"/>
      <c r="S440" s="319"/>
      <c r="T440" s="320"/>
      <c r="U440" s="37" t="s">
        <v>65</v>
      </c>
      <c r="V440" s="314">
        <f>IFERROR(SUM(V436:V438),"0")</f>
        <v>0</v>
      </c>
      <c r="W440" s="314">
        <f>IFERROR(SUM(W436:W438),"0")</f>
        <v>0</v>
      </c>
      <c r="X440" s="37"/>
      <c r="Y440" s="315"/>
      <c r="Z440" s="315"/>
    </row>
    <row r="441" spans="1:53" ht="27.75" hidden="1" customHeight="1" x14ac:dyDescent="0.2">
      <c r="A441" s="373" t="s">
        <v>622</v>
      </c>
      <c r="B441" s="374"/>
      <c r="C441" s="374"/>
      <c r="D441" s="374"/>
      <c r="E441" s="374"/>
      <c r="F441" s="374"/>
      <c r="G441" s="374"/>
      <c r="H441" s="374"/>
      <c r="I441" s="374"/>
      <c r="J441" s="374"/>
      <c r="K441" s="374"/>
      <c r="L441" s="374"/>
      <c r="M441" s="374"/>
      <c r="N441" s="374"/>
      <c r="O441" s="374"/>
      <c r="P441" s="374"/>
      <c r="Q441" s="374"/>
      <c r="R441" s="374"/>
      <c r="S441" s="374"/>
      <c r="T441" s="374"/>
      <c r="U441" s="374"/>
      <c r="V441" s="374"/>
      <c r="W441" s="374"/>
      <c r="X441" s="374"/>
      <c r="Y441" s="48"/>
      <c r="Z441" s="48"/>
    </row>
    <row r="442" spans="1:53" ht="16.5" hidden="1" customHeight="1" x14ac:dyDescent="0.25">
      <c r="A442" s="324" t="s">
        <v>623</v>
      </c>
      <c r="B442" s="325"/>
      <c r="C442" s="325"/>
      <c r="D442" s="325"/>
      <c r="E442" s="325"/>
      <c r="F442" s="325"/>
      <c r="G442" s="325"/>
      <c r="H442" s="325"/>
      <c r="I442" s="325"/>
      <c r="J442" s="325"/>
      <c r="K442" s="325"/>
      <c r="L442" s="325"/>
      <c r="M442" s="325"/>
      <c r="N442" s="325"/>
      <c r="O442" s="325"/>
      <c r="P442" s="325"/>
      <c r="Q442" s="325"/>
      <c r="R442" s="325"/>
      <c r="S442" s="325"/>
      <c r="T442" s="325"/>
      <c r="U442" s="325"/>
      <c r="V442" s="325"/>
      <c r="W442" s="325"/>
      <c r="X442" s="325"/>
      <c r="Y442" s="308"/>
      <c r="Z442" s="308"/>
    </row>
    <row r="443" spans="1:53" ht="14.25" hidden="1" customHeight="1" x14ac:dyDescent="0.25">
      <c r="A443" s="326" t="s">
        <v>106</v>
      </c>
      <c r="B443" s="325"/>
      <c r="C443" s="325"/>
      <c r="D443" s="325"/>
      <c r="E443" s="325"/>
      <c r="F443" s="325"/>
      <c r="G443" s="325"/>
      <c r="H443" s="325"/>
      <c r="I443" s="325"/>
      <c r="J443" s="325"/>
      <c r="K443" s="325"/>
      <c r="L443" s="325"/>
      <c r="M443" s="325"/>
      <c r="N443" s="325"/>
      <c r="O443" s="325"/>
      <c r="P443" s="325"/>
      <c r="Q443" s="325"/>
      <c r="R443" s="325"/>
      <c r="S443" s="325"/>
      <c r="T443" s="325"/>
      <c r="U443" s="325"/>
      <c r="V443" s="325"/>
      <c r="W443" s="325"/>
      <c r="X443" s="325"/>
      <c r="Y443" s="307"/>
      <c r="Z443" s="307"/>
    </row>
    <row r="444" spans="1:53" ht="27" hidden="1" customHeight="1" x14ac:dyDescent="0.25">
      <c r="A444" s="54" t="s">
        <v>624</v>
      </c>
      <c r="B444" s="54" t="s">
        <v>625</v>
      </c>
      <c r="C444" s="31">
        <v>4301011585</v>
      </c>
      <c r="D444" s="316">
        <v>4640242180441</v>
      </c>
      <c r="E444" s="317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554" t="s">
        <v>626</v>
      </c>
      <c r="O444" s="322"/>
      <c r="P444" s="322"/>
      <c r="Q444" s="322"/>
      <c r="R444" s="317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hidden="1" customHeight="1" x14ac:dyDescent="0.25">
      <c r="A445" s="54" t="s">
        <v>627</v>
      </c>
      <c r="B445" s="54" t="s">
        <v>628</v>
      </c>
      <c r="C445" s="31">
        <v>4301011584</v>
      </c>
      <c r="D445" s="316">
        <v>4640242180564</v>
      </c>
      <c r="E445" s="317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508" t="s">
        <v>629</v>
      </c>
      <c r="O445" s="322"/>
      <c r="P445" s="322"/>
      <c r="Q445" s="322"/>
      <c r="R445" s="317"/>
      <c r="S445" s="34"/>
      <c r="T445" s="34"/>
      <c r="U445" s="35" t="s">
        <v>65</v>
      </c>
      <c r="V445" s="312">
        <v>0</v>
      </c>
      <c r="W445" s="31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7" t="s">
        <v>1</v>
      </c>
    </row>
    <row r="446" spans="1:53" hidden="1" x14ac:dyDescent="0.2">
      <c r="A446" s="344"/>
      <c r="B446" s="325"/>
      <c r="C446" s="325"/>
      <c r="D446" s="325"/>
      <c r="E446" s="325"/>
      <c r="F446" s="325"/>
      <c r="G446" s="325"/>
      <c r="H446" s="325"/>
      <c r="I446" s="325"/>
      <c r="J446" s="325"/>
      <c r="K446" s="325"/>
      <c r="L446" s="325"/>
      <c r="M446" s="345"/>
      <c r="N446" s="318" t="s">
        <v>66</v>
      </c>
      <c r="O446" s="319"/>
      <c r="P446" s="319"/>
      <c r="Q446" s="319"/>
      <c r="R446" s="319"/>
      <c r="S446" s="319"/>
      <c r="T446" s="320"/>
      <c r="U446" s="37" t="s">
        <v>67</v>
      </c>
      <c r="V446" s="314">
        <f>IFERROR(V444/H444,"0")+IFERROR(V445/H445,"0")</f>
        <v>0</v>
      </c>
      <c r="W446" s="314">
        <f>IFERROR(W444/H444,"0")+IFERROR(W445/H445,"0")</f>
        <v>0</v>
      </c>
      <c r="X446" s="314">
        <f>IFERROR(IF(X444="",0,X444),"0")+IFERROR(IF(X445="",0,X445),"0")</f>
        <v>0</v>
      </c>
      <c r="Y446" s="315"/>
      <c r="Z446" s="315"/>
    </row>
    <row r="447" spans="1:53" hidden="1" x14ac:dyDescent="0.2">
      <c r="A447" s="325"/>
      <c r="B447" s="325"/>
      <c r="C447" s="325"/>
      <c r="D447" s="325"/>
      <c r="E447" s="325"/>
      <c r="F447" s="325"/>
      <c r="G447" s="325"/>
      <c r="H447" s="325"/>
      <c r="I447" s="325"/>
      <c r="J447" s="325"/>
      <c r="K447" s="325"/>
      <c r="L447" s="325"/>
      <c r="M447" s="345"/>
      <c r="N447" s="318" t="s">
        <v>66</v>
      </c>
      <c r="O447" s="319"/>
      <c r="P447" s="319"/>
      <c r="Q447" s="319"/>
      <c r="R447" s="319"/>
      <c r="S447" s="319"/>
      <c r="T447" s="320"/>
      <c r="U447" s="37" t="s">
        <v>65</v>
      </c>
      <c r="V447" s="314">
        <f>IFERROR(SUM(V444:V445),"0")</f>
        <v>0</v>
      </c>
      <c r="W447" s="314">
        <f>IFERROR(SUM(W444:W445),"0")</f>
        <v>0</v>
      </c>
      <c r="X447" s="37"/>
      <c r="Y447" s="315"/>
      <c r="Z447" s="315"/>
    </row>
    <row r="448" spans="1:53" ht="14.25" hidden="1" customHeight="1" x14ac:dyDescent="0.25">
      <c r="A448" s="326" t="s">
        <v>98</v>
      </c>
      <c r="B448" s="325"/>
      <c r="C448" s="325"/>
      <c r="D448" s="325"/>
      <c r="E448" s="325"/>
      <c r="F448" s="325"/>
      <c r="G448" s="325"/>
      <c r="H448" s="325"/>
      <c r="I448" s="325"/>
      <c r="J448" s="325"/>
      <c r="K448" s="325"/>
      <c r="L448" s="325"/>
      <c r="M448" s="325"/>
      <c r="N448" s="325"/>
      <c r="O448" s="325"/>
      <c r="P448" s="325"/>
      <c r="Q448" s="325"/>
      <c r="R448" s="325"/>
      <c r="S448" s="325"/>
      <c r="T448" s="325"/>
      <c r="U448" s="325"/>
      <c r="V448" s="325"/>
      <c r="W448" s="325"/>
      <c r="X448" s="325"/>
      <c r="Y448" s="307"/>
      <c r="Z448" s="307"/>
    </row>
    <row r="449" spans="1:53" ht="27" hidden="1" customHeight="1" x14ac:dyDescent="0.25">
      <c r="A449" s="54" t="s">
        <v>630</v>
      </c>
      <c r="B449" s="54" t="s">
        <v>631</v>
      </c>
      <c r="C449" s="31">
        <v>4301020260</v>
      </c>
      <c r="D449" s="316">
        <v>4640242180526</v>
      </c>
      <c r="E449" s="317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483" t="s">
        <v>632</v>
      </c>
      <c r="O449" s="322"/>
      <c r="P449" s="322"/>
      <c r="Q449" s="322"/>
      <c r="R449" s="317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hidden="1" customHeight="1" x14ac:dyDescent="0.25">
      <c r="A450" s="54" t="s">
        <v>633</v>
      </c>
      <c r="B450" s="54" t="s">
        <v>634</v>
      </c>
      <c r="C450" s="31">
        <v>4301020269</v>
      </c>
      <c r="D450" s="316">
        <v>4640242180519</v>
      </c>
      <c r="E450" s="317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487" t="s">
        <v>635</v>
      </c>
      <c r="O450" s="322"/>
      <c r="P450" s="322"/>
      <c r="Q450" s="322"/>
      <c r="R450" s="317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idden="1" x14ac:dyDescent="0.2">
      <c r="A451" s="344"/>
      <c r="B451" s="325"/>
      <c r="C451" s="325"/>
      <c r="D451" s="325"/>
      <c r="E451" s="325"/>
      <c r="F451" s="325"/>
      <c r="G451" s="325"/>
      <c r="H451" s="325"/>
      <c r="I451" s="325"/>
      <c r="J451" s="325"/>
      <c r="K451" s="325"/>
      <c r="L451" s="325"/>
      <c r="M451" s="345"/>
      <c r="N451" s="318" t="s">
        <v>66</v>
      </c>
      <c r="O451" s="319"/>
      <c r="P451" s="319"/>
      <c r="Q451" s="319"/>
      <c r="R451" s="319"/>
      <c r="S451" s="319"/>
      <c r="T451" s="320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hidden="1" x14ac:dyDescent="0.2">
      <c r="A452" s="325"/>
      <c r="B452" s="325"/>
      <c r="C452" s="325"/>
      <c r="D452" s="325"/>
      <c r="E452" s="325"/>
      <c r="F452" s="325"/>
      <c r="G452" s="325"/>
      <c r="H452" s="325"/>
      <c r="I452" s="325"/>
      <c r="J452" s="325"/>
      <c r="K452" s="325"/>
      <c r="L452" s="325"/>
      <c r="M452" s="345"/>
      <c r="N452" s="318" t="s">
        <v>66</v>
      </c>
      <c r="O452" s="319"/>
      <c r="P452" s="319"/>
      <c r="Q452" s="319"/>
      <c r="R452" s="319"/>
      <c r="S452" s="319"/>
      <c r="T452" s="320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hidden="1" customHeight="1" x14ac:dyDescent="0.25">
      <c r="A453" s="326" t="s">
        <v>60</v>
      </c>
      <c r="B453" s="325"/>
      <c r="C453" s="325"/>
      <c r="D453" s="325"/>
      <c r="E453" s="325"/>
      <c r="F453" s="325"/>
      <c r="G453" s="325"/>
      <c r="H453" s="325"/>
      <c r="I453" s="325"/>
      <c r="J453" s="325"/>
      <c r="K453" s="325"/>
      <c r="L453" s="325"/>
      <c r="M453" s="325"/>
      <c r="N453" s="325"/>
      <c r="O453" s="325"/>
      <c r="P453" s="325"/>
      <c r="Q453" s="325"/>
      <c r="R453" s="325"/>
      <c r="S453" s="325"/>
      <c r="T453" s="325"/>
      <c r="U453" s="325"/>
      <c r="V453" s="325"/>
      <c r="W453" s="325"/>
      <c r="X453" s="325"/>
      <c r="Y453" s="307"/>
      <c r="Z453" s="307"/>
    </row>
    <row r="454" spans="1:53" ht="27" hidden="1" customHeight="1" x14ac:dyDescent="0.25">
      <c r="A454" s="54" t="s">
        <v>636</v>
      </c>
      <c r="B454" s="54" t="s">
        <v>637</v>
      </c>
      <c r="C454" s="31">
        <v>4301031280</v>
      </c>
      <c r="D454" s="316">
        <v>4640242180816</v>
      </c>
      <c r="E454" s="317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553" t="s">
        <v>638</v>
      </c>
      <c r="O454" s="322"/>
      <c r="P454" s="322"/>
      <c r="Q454" s="322"/>
      <c r="R454" s="317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639</v>
      </c>
      <c r="B455" s="54" t="s">
        <v>640</v>
      </c>
      <c r="C455" s="31">
        <v>4301031244</v>
      </c>
      <c r="D455" s="316">
        <v>4640242180595</v>
      </c>
      <c r="E455" s="317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555" t="s">
        <v>641</v>
      </c>
      <c r="O455" s="322"/>
      <c r="P455" s="322"/>
      <c r="Q455" s="322"/>
      <c r="R455" s="317"/>
      <c r="S455" s="34"/>
      <c r="T455" s="34"/>
      <c r="U455" s="35" t="s">
        <v>65</v>
      </c>
      <c r="V455" s="312">
        <v>0</v>
      </c>
      <c r="W455" s="313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1" t="s">
        <v>1</v>
      </c>
    </row>
    <row r="456" spans="1:53" hidden="1" x14ac:dyDescent="0.2">
      <c r="A456" s="344"/>
      <c r="B456" s="325"/>
      <c r="C456" s="325"/>
      <c r="D456" s="325"/>
      <c r="E456" s="325"/>
      <c r="F456" s="325"/>
      <c r="G456" s="325"/>
      <c r="H456" s="325"/>
      <c r="I456" s="325"/>
      <c r="J456" s="325"/>
      <c r="K456" s="325"/>
      <c r="L456" s="325"/>
      <c r="M456" s="345"/>
      <c r="N456" s="318" t="s">
        <v>66</v>
      </c>
      <c r="O456" s="319"/>
      <c r="P456" s="319"/>
      <c r="Q456" s="319"/>
      <c r="R456" s="319"/>
      <c r="S456" s="319"/>
      <c r="T456" s="320"/>
      <c r="U456" s="37" t="s">
        <v>67</v>
      </c>
      <c r="V456" s="314">
        <f>IFERROR(V454/H454,"0")+IFERROR(V455/H455,"0")</f>
        <v>0</v>
      </c>
      <c r="W456" s="314">
        <f>IFERROR(W454/H454,"0")+IFERROR(W455/H455,"0")</f>
        <v>0</v>
      </c>
      <c r="X456" s="314">
        <f>IFERROR(IF(X454="",0,X454),"0")+IFERROR(IF(X455="",0,X455),"0")</f>
        <v>0</v>
      </c>
      <c r="Y456" s="315"/>
      <c r="Z456" s="315"/>
    </row>
    <row r="457" spans="1:53" hidden="1" x14ac:dyDescent="0.2">
      <c r="A457" s="325"/>
      <c r="B457" s="325"/>
      <c r="C457" s="325"/>
      <c r="D457" s="325"/>
      <c r="E457" s="325"/>
      <c r="F457" s="325"/>
      <c r="G457" s="325"/>
      <c r="H457" s="325"/>
      <c r="I457" s="325"/>
      <c r="J457" s="325"/>
      <c r="K457" s="325"/>
      <c r="L457" s="325"/>
      <c r="M457" s="345"/>
      <c r="N457" s="318" t="s">
        <v>66</v>
      </c>
      <c r="O457" s="319"/>
      <c r="P457" s="319"/>
      <c r="Q457" s="319"/>
      <c r="R457" s="319"/>
      <c r="S457" s="319"/>
      <c r="T457" s="320"/>
      <c r="U457" s="37" t="s">
        <v>65</v>
      </c>
      <c r="V457" s="314">
        <f>IFERROR(SUM(V454:V455),"0")</f>
        <v>0</v>
      </c>
      <c r="W457" s="314">
        <f>IFERROR(SUM(W454:W455),"0")</f>
        <v>0</v>
      </c>
      <c r="X457" s="37"/>
      <c r="Y457" s="315"/>
      <c r="Z457" s="315"/>
    </row>
    <row r="458" spans="1:53" ht="14.25" hidden="1" customHeight="1" x14ac:dyDescent="0.25">
      <c r="A458" s="326" t="s">
        <v>68</v>
      </c>
      <c r="B458" s="325"/>
      <c r="C458" s="325"/>
      <c r="D458" s="325"/>
      <c r="E458" s="325"/>
      <c r="F458" s="325"/>
      <c r="G458" s="325"/>
      <c r="H458" s="325"/>
      <c r="I458" s="325"/>
      <c r="J458" s="325"/>
      <c r="K458" s="325"/>
      <c r="L458" s="325"/>
      <c r="M458" s="325"/>
      <c r="N458" s="325"/>
      <c r="O458" s="325"/>
      <c r="P458" s="325"/>
      <c r="Q458" s="325"/>
      <c r="R458" s="325"/>
      <c r="S458" s="325"/>
      <c r="T458" s="325"/>
      <c r="U458" s="325"/>
      <c r="V458" s="325"/>
      <c r="W458" s="325"/>
      <c r="X458" s="325"/>
      <c r="Y458" s="307"/>
      <c r="Z458" s="307"/>
    </row>
    <row r="459" spans="1:53" ht="27" customHeight="1" x14ac:dyDescent="0.25">
      <c r="A459" s="54" t="s">
        <v>642</v>
      </c>
      <c r="B459" s="54" t="s">
        <v>643</v>
      </c>
      <c r="C459" s="31">
        <v>4301051310</v>
      </c>
      <c r="D459" s="316">
        <v>4680115880870</v>
      </c>
      <c r="E459" s="317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54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2"/>
      <c r="P459" s="322"/>
      <c r="Q459" s="322"/>
      <c r="R459" s="317"/>
      <c r="S459" s="34"/>
      <c r="T459" s="34"/>
      <c r="U459" s="35" t="s">
        <v>65</v>
      </c>
      <c r="V459" s="312">
        <v>292</v>
      </c>
      <c r="W459" s="313">
        <f>IFERROR(IF(V459="",0,CEILING((V459/$H459),1)*$H459),"")</f>
        <v>296.39999999999998</v>
      </c>
      <c r="X459" s="36">
        <f>IFERROR(IF(W459=0,"",ROUNDUP(W459/H459,0)*0.02175),"")</f>
        <v>0.8264999999999999</v>
      </c>
      <c r="Y459" s="56"/>
      <c r="Z459" s="57"/>
      <c r="AD459" s="58"/>
      <c r="BA459" s="302" t="s">
        <v>1</v>
      </c>
    </row>
    <row r="460" spans="1:53" ht="27" hidden="1" customHeight="1" x14ac:dyDescent="0.25">
      <c r="A460" s="54" t="s">
        <v>644</v>
      </c>
      <c r="B460" s="54" t="s">
        <v>645</v>
      </c>
      <c r="C460" s="31">
        <v>4301051510</v>
      </c>
      <c r="D460" s="316">
        <v>4640242180540</v>
      </c>
      <c r="E460" s="317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353" t="s">
        <v>646</v>
      </c>
      <c r="O460" s="322"/>
      <c r="P460" s="322"/>
      <c r="Q460" s="322"/>
      <c r="R460" s="317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hidden="1" customHeight="1" x14ac:dyDescent="0.25">
      <c r="A461" s="54" t="s">
        <v>647</v>
      </c>
      <c r="B461" s="54" t="s">
        <v>648</v>
      </c>
      <c r="C461" s="31">
        <v>4301051508</v>
      </c>
      <c r="D461" s="316">
        <v>4640242180557</v>
      </c>
      <c r="E461" s="317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556" t="s">
        <v>649</v>
      </c>
      <c r="O461" s="322"/>
      <c r="P461" s="322"/>
      <c r="Q461" s="322"/>
      <c r="R461" s="317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x14ac:dyDescent="0.2">
      <c r="A462" s="344"/>
      <c r="B462" s="325"/>
      <c r="C462" s="325"/>
      <c r="D462" s="325"/>
      <c r="E462" s="325"/>
      <c r="F462" s="325"/>
      <c r="G462" s="325"/>
      <c r="H462" s="325"/>
      <c r="I462" s="325"/>
      <c r="J462" s="325"/>
      <c r="K462" s="325"/>
      <c r="L462" s="325"/>
      <c r="M462" s="345"/>
      <c r="N462" s="318" t="s">
        <v>66</v>
      </c>
      <c r="O462" s="319"/>
      <c r="P462" s="319"/>
      <c r="Q462" s="319"/>
      <c r="R462" s="319"/>
      <c r="S462" s="319"/>
      <c r="T462" s="320"/>
      <c r="U462" s="37" t="s">
        <v>67</v>
      </c>
      <c r="V462" s="314">
        <f>IFERROR(V459/H459,"0")+IFERROR(V460/H460,"0")+IFERROR(V461/H461,"0")</f>
        <v>37.435897435897438</v>
      </c>
      <c r="W462" s="314">
        <f>IFERROR(W459/H459,"0")+IFERROR(W460/H460,"0")+IFERROR(W461/H461,"0")</f>
        <v>38</v>
      </c>
      <c r="X462" s="314">
        <f>IFERROR(IF(X459="",0,X459),"0")+IFERROR(IF(X460="",0,X460),"0")+IFERROR(IF(X461="",0,X461),"0")</f>
        <v>0.8264999999999999</v>
      </c>
      <c r="Y462" s="315"/>
      <c r="Z462" s="315"/>
    </row>
    <row r="463" spans="1:53" x14ac:dyDescent="0.2">
      <c r="A463" s="325"/>
      <c r="B463" s="325"/>
      <c r="C463" s="325"/>
      <c r="D463" s="325"/>
      <c r="E463" s="325"/>
      <c r="F463" s="325"/>
      <c r="G463" s="325"/>
      <c r="H463" s="325"/>
      <c r="I463" s="325"/>
      <c r="J463" s="325"/>
      <c r="K463" s="325"/>
      <c r="L463" s="325"/>
      <c r="M463" s="345"/>
      <c r="N463" s="318" t="s">
        <v>66</v>
      </c>
      <c r="O463" s="319"/>
      <c r="P463" s="319"/>
      <c r="Q463" s="319"/>
      <c r="R463" s="319"/>
      <c r="S463" s="319"/>
      <c r="T463" s="320"/>
      <c r="U463" s="37" t="s">
        <v>65</v>
      </c>
      <c r="V463" s="314">
        <f>IFERROR(SUM(V459:V461),"0")</f>
        <v>292</v>
      </c>
      <c r="W463" s="314">
        <f>IFERROR(SUM(W459:W461),"0")</f>
        <v>296.39999999999998</v>
      </c>
      <c r="X463" s="37"/>
      <c r="Y463" s="315"/>
      <c r="Z463" s="315"/>
    </row>
    <row r="464" spans="1:53" ht="15" customHeight="1" x14ac:dyDescent="0.2">
      <c r="A464" s="363"/>
      <c r="B464" s="325"/>
      <c r="C464" s="325"/>
      <c r="D464" s="325"/>
      <c r="E464" s="325"/>
      <c r="F464" s="325"/>
      <c r="G464" s="325"/>
      <c r="H464" s="325"/>
      <c r="I464" s="325"/>
      <c r="J464" s="325"/>
      <c r="K464" s="325"/>
      <c r="L464" s="325"/>
      <c r="M464" s="335"/>
      <c r="N464" s="341" t="s">
        <v>650</v>
      </c>
      <c r="O464" s="342"/>
      <c r="P464" s="342"/>
      <c r="Q464" s="342"/>
      <c r="R464" s="342"/>
      <c r="S464" s="342"/>
      <c r="T464" s="343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17460.190000000002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17619.180000000008</v>
      </c>
      <c r="X464" s="37"/>
      <c r="Y464" s="315"/>
      <c r="Z464" s="315"/>
    </row>
    <row r="465" spans="1:29" x14ac:dyDescent="0.2">
      <c r="A465" s="325"/>
      <c r="B465" s="325"/>
      <c r="C465" s="325"/>
      <c r="D465" s="325"/>
      <c r="E465" s="325"/>
      <c r="F465" s="325"/>
      <c r="G465" s="325"/>
      <c r="H465" s="325"/>
      <c r="I465" s="325"/>
      <c r="J465" s="325"/>
      <c r="K465" s="325"/>
      <c r="L465" s="325"/>
      <c r="M465" s="335"/>
      <c r="N465" s="341" t="s">
        <v>651</v>
      </c>
      <c r="O465" s="342"/>
      <c r="P465" s="342"/>
      <c r="Q465" s="342"/>
      <c r="R465" s="342"/>
      <c r="S465" s="342"/>
      <c r="T465" s="343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18205.437356692724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18373.922999999992</v>
      </c>
      <c r="X465" s="37"/>
      <c r="Y465" s="315"/>
      <c r="Z465" s="315"/>
    </row>
    <row r="466" spans="1:29" x14ac:dyDescent="0.2">
      <c r="A466" s="325"/>
      <c r="B466" s="325"/>
      <c r="C466" s="325"/>
      <c r="D466" s="325"/>
      <c r="E466" s="325"/>
      <c r="F466" s="325"/>
      <c r="G466" s="325"/>
      <c r="H466" s="325"/>
      <c r="I466" s="325"/>
      <c r="J466" s="325"/>
      <c r="K466" s="325"/>
      <c r="L466" s="325"/>
      <c r="M466" s="335"/>
      <c r="N466" s="341" t="s">
        <v>652</v>
      </c>
      <c r="O466" s="342"/>
      <c r="P466" s="342"/>
      <c r="Q466" s="342"/>
      <c r="R466" s="342"/>
      <c r="S466" s="342"/>
      <c r="T466" s="343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28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28</v>
      </c>
      <c r="X466" s="37"/>
      <c r="Y466" s="315"/>
      <c r="Z466" s="315"/>
    </row>
    <row r="467" spans="1:29" x14ac:dyDescent="0.2">
      <c r="A467" s="325"/>
      <c r="B467" s="325"/>
      <c r="C467" s="325"/>
      <c r="D467" s="325"/>
      <c r="E467" s="325"/>
      <c r="F467" s="325"/>
      <c r="G467" s="325"/>
      <c r="H467" s="325"/>
      <c r="I467" s="325"/>
      <c r="J467" s="325"/>
      <c r="K467" s="325"/>
      <c r="L467" s="325"/>
      <c r="M467" s="335"/>
      <c r="N467" s="341" t="s">
        <v>654</v>
      </c>
      <c r="O467" s="342"/>
      <c r="P467" s="342"/>
      <c r="Q467" s="342"/>
      <c r="R467" s="342"/>
      <c r="S467" s="342"/>
      <c r="T467" s="343"/>
      <c r="U467" s="37" t="s">
        <v>65</v>
      </c>
      <c r="V467" s="314">
        <f>GrossWeightTotal+PalletQtyTotal*25</f>
        <v>18905.437356692724</v>
      </c>
      <c r="W467" s="314">
        <f>GrossWeightTotalR+PalletQtyTotalR*25</f>
        <v>19073.922999999992</v>
      </c>
      <c r="X467" s="37"/>
      <c r="Y467" s="315"/>
      <c r="Z467" s="315"/>
    </row>
    <row r="468" spans="1:29" x14ac:dyDescent="0.2">
      <c r="A468" s="325"/>
      <c r="B468" s="325"/>
      <c r="C468" s="325"/>
      <c r="D468" s="325"/>
      <c r="E468" s="325"/>
      <c r="F468" s="325"/>
      <c r="G468" s="325"/>
      <c r="H468" s="325"/>
      <c r="I468" s="325"/>
      <c r="J468" s="325"/>
      <c r="K468" s="325"/>
      <c r="L468" s="325"/>
      <c r="M468" s="335"/>
      <c r="N468" s="341" t="s">
        <v>655</v>
      </c>
      <c r="O468" s="342"/>
      <c r="P468" s="342"/>
      <c r="Q468" s="342"/>
      <c r="R468" s="342"/>
      <c r="S468" s="342"/>
      <c r="T468" s="343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1960.8797722402749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1989</v>
      </c>
      <c r="X468" s="37"/>
      <c r="Y468" s="315"/>
      <c r="Z468" s="315"/>
    </row>
    <row r="469" spans="1:29" ht="14.25" hidden="1" customHeight="1" x14ac:dyDescent="0.2">
      <c r="A469" s="325"/>
      <c r="B469" s="325"/>
      <c r="C469" s="325"/>
      <c r="D469" s="325"/>
      <c r="E469" s="325"/>
      <c r="F469" s="325"/>
      <c r="G469" s="325"/>
      <c r="H469" s="325"/>
      <c r="I469" s="325"/>
      <c r="J469" s="325"/>
      <c r="K469" s="325"/>
      <c r="L469" s="325"/>
      <c r="M469" s="335"/>
      <c r="N469" s="341" t="s">
        <v>656</v>
      </c>
      <c r="O469" s="342"/>
      <c r="P469" s="342"/>
      <c r="Q469" s="342"/>
      <c r="R469" s="342"/>
      <c r="S469" s="342"/>
      <c r="T469" s="343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30.360819999999993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5" t="s">
        <v>59</v>
      </c>
      <c r="C471" s="357" t="s">
        <v>96</v>
      </c>
      <c r="D471" s="495"/>
      <c r="E471" s="495"/>
      <c r="F471" s="393"/>
      <c r="G471" s="357" t="s">
        <v>243</v>
      </c>
      <c r="H471" s="495"/>
      <c r="I471" s="495"/>
      <c r="J471" s="495"/>
      <c r="K471" s="495"/>
      <c r="L471" s="495"/>
      <c r="M471" s="495"/>
      <c r="N471" s="393"/>
      <c r="O471" s="357" t="s">
        <v>447</v>
      </c>
      <c r="P471" s="393"/>
      <c r="Q471" s="357" t="s">
        <v>497</v>
      </c>
      <c r="R471" s="393"/>
      <c r="S471" s="305" t="s">
        <v>577</v>
      </c>
      <c r="T471" s="305" t="s">
        <v>622</v>
      </c>
      <c r="U471" s="306"/>
      <c r="Z471" s="52"/>
      <c r="AC471" s="306"/>
    </row>
    <row r="472" spans="1:29" ht="14.25" customHeight="1" thickTop="1" x14ac:dyDescent="0.2">
      <c r="A472" s="447" t="s">
        <v>659</v>
      </c>
      <c r="B472" s="357" t="s">
        <v>59</v>
      </c>
      <c r="C472" s="357" t="s">
        <v>97</v>
      </c>
      <c r="D472" s="357" t="s">
        <v>105</v>
      </c>
      <c r="E472" s="357" t="s">
        <v>96</v>
      </c>
      <c r="F472" s="357" t="s">
        <v>235</v>
      </c>
      <c r="G472" s="357" t="s">
        <v>244</v>
      </c>
      <c r="H472" s="357" t="s">
        <v>251</v>
      </c>
      <c r="I472" s="357" t="s">
        <v>271</v>
      </c>
      <c r="J472" s="357" t="s">
        <v>337</v>
      </c>
      <c r="K472" s="306"/>
      <c r="L472" s="357" t="s">
        <v>340</v>
      </c>
      <c r="M472" s="357" t="s">
        <v>420</v>
      </c>
      <c r="N472" s="357" t="s">
        <v>438</v>
      </c>
      <c r="O472" s="357" t="s">
        <v>448</v>
      </c>
      <c r="P472" s="357" t="s">
        <v>474</v>
      </c>
      <c r="Q472" s="357" t="s">
        <v>498</v>
      </c>
      <c r="R472" s="357" t="s">
        <v>554</v>
      </c>
      <c r="S472" s="357" t="s">
        <v>577</v>
      </c>
      <c r="T472" s="357" t="s">
        <v>623</v>
      </c>
      <c r="U472" s="306"/>
      <c r="Z472" s="52"/>
      <c r="AC472" s="306"/>
    </row>
    <row r="473" spans="1:29" ht="13.5" customHeight="1" thickBot="1" x14ac:dyDescent="0.25">
      <c r="A473" s="448"/>
      <c r="B473" s="358"/>
      <c r="C473" s="358"/>
      <c r="D473" s="358"/>
      <c r="E473" s="358"/>
      <c r="F473" s="358"/>
      <c r="G473" s="358"/>
      <c r="H473" s="358"/>
      <c r="I473" s="358"/>
      <c r="J473" s="358"/>
      <c r="K473" s="306"/>
      <c r="L473" s="358"/>
      <c r="M473" s="358"/>
      <c r="N473" s="358"/>
      <c r="O473" s="358"/>
      <c r="P473" s="358"/>
      <c r="Q473" s="358"/>
      <c r="R473" s="358"/>
      <c r="S473" s="358"/>
      <c r="T473" s="358"/>
      <c r="U473" s="306"/>
      <c r="Z473" s="52"/>
      <c r="AC473" s="306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172.8</v>
      </c>
      <c r="D474" s="46">
        <f>IFERROR(W56*1,"0")+IFERROR(W57*1,"0")+IFERROR(W58*1,"0")+IFERROR(W59*1,"0")</f>
        <v>129.60000000000002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730.92</v>
      </c>
      <c r="F474" s="46">
        <f>IFERROR(W127*1,"0")+IFERROR(W128*1,"0")+IFERROR(W129*1,"0")</f>
        <v>242.10000000000002</v>
      </c>
      <c r="G474" s="46">
        <f>IFERROR(W135*1,"0")+IFERROR(W136*1,"0")+IFERROR(W137*1,"0")</f>
        <v>21.6</v>
      </c>
      <c r="H474" s="46">
        <f>IFERROR(W142*1,"0")+IFERROR(W143*1,"0")+IFERROR(W144*1,"0")+IFERROR(W145*1,"0")+IFERROR(W146*1,"0")+IFERROR(W147*1,"0")+IFERROR(W148*1,"0")+IFERROR(W149*1,"0")+IFERROR(W150*1,"0")</f>
        <v>0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1642.6</v>
      </c>
      <c r="J474" s="46">
        <f>IFERROR(W200*1,"0")</f>
        <v>0</v>
      </c>
      <c r="K474" s="306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110.75</v>
      </c>
      <c r="M474" s="46">
        <f>IFERROR(W264*1,"0")+IFERROR(W265*1,"0")+IFERROR(W266*1,"0")+IFERROR(W267*1,"0")+IFERROR(W268*1,"0")+IFERROR(W269*1,"0")+IFERROR(W270*1,"0")+IFERROR(W274*1,"0")+IFERROR(W275*1,"0")</f>
        <v>5</v>
      </c>
      <c r="N474" s="46">
        <f>IFERROR(W280*1,"0")+IFERROR(W284*1,"0")+IFERROR(W288*1,"0")+IFERROR(W292*1,"0")</f>
        <v>2.5499999999999998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12154.800000000001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147.76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422.1</v>
      </c>
      <c r="R474" s="46">
        <f>IFERROR(W389*1,"0")+IFERROR(W390*1,"0")+IFERROR(W394*1,"0")+IFERROR(W395*1,"0")+IFERROR(W396*1,"0")+IFERROR(W397*1,"0")+IFERROR(W398*1,"0")+IFERROR(W399*1,"0")+IFERROR(W400*1,"0")+IFERROR(W404*1,"0")</f>
        <v>656.5200000000001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883.68000000000006</v>
      </c>
      <c r="T474" s="46">
        <f>IFERROR(W444*1,"0")+IFERROR(W445*1,"0")+IFERROR(W449*1,"0")+IFERROR(W450*1,"0")+IFERROR(W454*1,"0")+IFERROR(W455*1,"0")+IFERROR(W459*1,"0")+IFERROR(W460*1,"0")+IFERROR(W461*1,"0")</f>
        <v>296.39999999999998</v>
      </c>
      <c r="U474" s="306"/>
      <c r="Z474" s="52"/>
      <c r="AC474" s="306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60"/>
        <filter val="0,83"/>
        <filter val="0,93"/>
        <filter val="1 960,88"/>
        <filter val="1,00"/>
        <filter val="1,10"/>
        <filter val="1,30"/>
        <filter val="1,45"/>
        <filter val="10,00"/>
        <filter val="10,20"/>
        <filter val="10,22"/>
        <filter val="100,00"/>
        <filter val="101,00"/>
        <filter val="104,00"/>
        <filter val="106,40"/>
        <filter val="11,11"/>
        <filter val="11,54"/>
        <filter val="112,00"/>
        <filter val="12,00"/>
        <filter val="120,00"/>
        <filter val="13,20"/>
        <filter val="138,00"/>
        <filter val="14,00"/>
        <filter val="140,00"/>
        <filter val="145,00"/>
        <filter val="149,26"/>
        <filter val="15,00"/>
        <filter val="15,74"/>
        <filter val="151,20"/>
        <filter val="157,71"/>
        <filter val="17 460,19"/>
        <filter val="17,50"/>
        <filter val="17,82"/>
        <filter val="170,00"/>
        <filter val="173,00"/>
        <filter val="18 205,44"/>
        <filter val="18 905,44"/>
        <filter val="18,33"/>
        <filter val="180,00"/>
        <filter val="2 120,00"/>
        <filter val="2 590,00"/>
        <filter val="2 640,00"/>
        <filter val="2,00"/>
        <filter val="2,07"/>
        <filter val="2,10"/>
        <filter val="2,25"/>
        <filter val="2,55"/>
        <filter val="2,87"/>
        <filter val="200,00"/>
        <filter val="23,08"/>
        <filter val="232,00"/>
        <filter val="24,00"/>
        <filter val="240,00"/>
        <filter val="269,52"/>
        <filter val="27,72"/>
        <filter val="28"/>
        <filter val="287,00"/>
        <filter val="292,00"/>
        <filter val="3,00"/>
        <filter val="3,33"/>
        <filter val="300,50"/>
        <filter val="32,77"/>
        <filter val="36,00"/>
        <filter val="37,44"/>
        <filter val="38,62"/>
        <filter val="390,00"/>
        <filter val="4 500,00"/>
        <filter val="4 502,00"/>
        <filter val="4,00"/>
        <filter val="4,20"/>
        <filter val="4,50"/>
        <filter val="4,80"/>
        <filter val="40,00"/>
        <filter val="41,00"/>
        <filter val="410,00"/>
        <filter val="420,00"/>
        <filter val="422,10"/>
        <filter val="43,17"/>
        <filter val="441,50"/>
        <filter val="45,30"/>
        <filter val="463,00"/>
        <filter val="490,60"/>
        <filter val="5,00"/>
        <filter val="5,27"/>
        <filter val="5,95"/>
        <filter val="50,00"/>
        <filter val="57,50"/>
        <filter val="59,00"/>
        <filter val="6,00"/>
        <filter val="6,30"/>
        <filter val="6,41"/>
        <filter val="6,60"/>
        <filter val="640,00"/>
        <filter val="651,20"/>
        <filter val="676,60"/>
        <filter val="68,00"/>
        <filter val="7 353,00"/>
        <filter val="7,00"/>
        <filter val="7,41"/>
        <filter val="7,80"/>
        <filter val="70,00"/>
        <filter val="72,00"/>
        <filter val="80,00"/>
        <filter val="806,00"/>
        <filter val="85,00"/>
        <filter val="87,69"/>
        <filter val="9,00"/>
        <filter val="90,00"/>
      </filters>
    </filterColumn>
  </autoFilter>
  <mergeCells count="844">
    <mergeCell ref="X17:X18"/>
    <mergeCell ref="A132:X132"/>
    <mergeCell ref="D50:E50"/>
    <mergeCell ref="A230:M231"/>
    <mergeCell ref="D44:E44"/>
    <mergeCell ref="N79:R79"/>
    <mergeCell ref="D121:E121"/>
    <mergeCell ref="D192:E192"/>
    <mergeCell ref="P1:R1"/>
    <mergeCell ref="N40:R40"/>
    <mergeCell ref="A15:L15"/>
    <mergeCell ref="J9:L9"/>
    <mergeCell ref="R5:S5"/>
    <mergeCell ref="A8:C8"/>
    <mergeCell ref="A10:C10"/>
    <mergeCell ref="O5:P5"/>
    <mergeCell ref="N143:R143"/>
    <mergeCell ref="A13:L13"/>
    <mergeCell ref="F5:G5"/>
    <mergeCell ref="A14:L14"/>
    <mergeCell ref="O8:P8"/>
    <mergeCell ref="D10:E10"/>
    <mergeCell ref="F10:G10"/>
    <mergeCell ref="D6:L6"/>
    <mergeCell ref="N338:R338"/>
    <mergeCell ref="D17:E18"/>
    <mergeCell ref="D173:E173"/>
    <mergeCell ref="I472:I473"/>
    <mergeCell ref="V17:V18"/>
    <mergeCell ref="C472:C473"/>
    <mergeCell ref="N468:T468"/>
    <mergeCell ref="D239:E239"/>
    <mergeCell ref="D95:E95"/>
    <mergeCell ref="S17:T17"/>
    <mergeCell ref="D266:E266"/>
    <mergeCell ref="N316:T316"/>
    <mergeCell ref="N374:T374"/>
    <mergeCell ref="D395:E395"/>
    <mergeCell ref="N452:T452"/>
    <mergeCell ref="N390:R390"/>
    <mergeCell ref="A442:X442"/>
    <mergeCell ref="N85:R85"/>
    <mergeCell ref="N389:R389"/>
    <mergeCell ref="N156:R156"/>
    <mergeCell ref="N327:R327"/>
    <mergeCell ref="A439:M440"/>
    <mergeCell ref="D184:E184"/>
    <mergeCell ref="A63:X63"/>
    <mergeCell ref="Y17:Y18"/>
    <mergeCell ref="D331:E331"/>
    <mergeCell ref="D57:E57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A43:X43"/>
    <mergeCell ref="N247:R247"/>
    <mergeCell ref="A285:M286"/>
    <mergeCell ref="N182:R182"/>
    <mergeCell ref="N23:T23"/>
    <mergeCell ref="A48:X48"/>
    <mergeCell ref="N90:R90"/>
    <mergeCell ref="A320:M321"/>
    <mergeCell ref="N217:R217"/>
    <mergeCell ref="N27:R27"/>
    <mergeCell ref="N325:R325"/>
    <mergeCell ref="N285:T285"/>
    <mergeCell ref="D237:E237"/>
    <mergeCell ref="N321:T321"/>
    <mergeCell ref="N255:T255"/>
    <mergeCell ref="D336:E336"/>
    <mergeCell ref="N242:T242"/>
    <mergeCell ref="A19:X19"/>
    <mergeCell ref="N81:T81"/>
    <mergeCell ref="N88:R88"/>
    <mergeCell ref="N152:T152"/>
    <mergeCell ref="N259:R259"/>
    <mergeCell ref="A278:X278"/>
    <mergeCell ref="A254:M255"/>
    <mergeCell ref="A47:X47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T11:U11"/>
    <mergeCell ref="A134:X134"/>
    <mergeCell ref="N57:R57"/>
    <mergeCell ref="D29:E29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N69:R69"/>
    <mergeCell ref="A130:M131"/>
    <mergeCell ref="N135:R135"/>
    <mergeCell ref="N110:R110"/>
    <mergeCell ref="D99:E99"/>
    <mergeCell ref="N370:R370"/>
    <mergeCell ref="F17:F18"/>
    <mergeCell ref="D120:E120"/>
    <mergeCell ref="N235:R235"/>
    <mergeCell ref="A322:X322"/>
    <mergeCell ref="D107:E107"/>
    <mergeCell ref="A116:X116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305:E305"/>
    <mergeCell ref="N227:R227"/>
    <mergeCell ref="D410:E410"/>
    <mergeCell ref="N381:R381"/>
    <mergeCell ref="D411:E411"/>
    <mergeCell ref="A256:X256"/>
    <mergeCell ref="N202:T202"/>
    <mergeCell ref="N251:R251"/>
    <mergeCell ref="A248:M249"/>
    <mergeCell ref="A419:M420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N107:R107"/>
    <mergeCell ref="D150:E150"/>
    <mergeCell ref="A37:M38"/>
    <mergeCell ref="H17:H18"/>
    <mergeCell ref="N309:R309"/>
    <mergeCell ref="D175:E175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D270:E270"/>
    <mergeCell ref="N320:T320"/>
    <mergeCell ref="A12:L12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393:X393"/>
    <mergeCell ref="N434:T434"/>
    <mergeCell ref="D449:E449"/>
    <mergeCell ref="N430:R430"/>
    <mergeCell ref="D397:E397"/>
    <mergeCell ref="N447:T447"/>
    <mergeCell ref="D310:E310"/>
    <mergeCell ref="N209:R209"/>
    <mergeCell ref="N378:T378"/>
    <mergeCell ref="D455:E455"/>
    <mergeCell ref="D430:E430"/>
    <mergeCell ref="A433:M434"/>
    <mergeCell ref="N386:T386"/>
    <mergeCell ref="A353:X353"/>
    <mergeCell ref="N324:R324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D65:E65"/>
    <mergeCell ref="N334:T334"/>
    <mergeCell ref="D194:E194"/>
    <mergeCell ref="D299:E299"/>
    <mergeCell ref="D370:E370"/>
    <mergeCell ref="N206:R206"/>
    <mergeCell ref="G17:G18"/>
    <mergeCell ref="N293:T293"/>
    <mergeCell ref="N220:T220"/>
    <mergeCell ref="H10:L10"/>
    <mergeCell ref="A169:M170"/>
    <mergeCell ref="D80:E80"/>
    <mergeCell ref="N66:R66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418:E418"/>
    <mergeCell ref="A291:X291"/>
    <mergeCell ref="N216:R216"/>
    <mergeCell ref="A446:M447"/>
    <mergeCell ref="N343:R343"/>
    <mergeCell ref="N230:T230"/>
    <mergeCell ref="N463:T463"/>
    <mergeCell ref="A443:X443"/>
    <mergeCell ref="D428:E428"/>
    <mergeCell ref="D415:E415"/>
    <mergeCell ref="M472:M473"/>
    <mergeCell ref="N414:R414"/>
    <mergeCell ref="N459:R459"/>
    <mergeCell ref="N419:T419"/>
    <mergeCell ref="D269:E269"/>
    <mergeCell ref="A306:M307"/>
    <mergeCell ref="D427:E427"/>
    <mergeCell ref="N98:R98"/>
    <mergeCell ref="N396:R396"/>
    <mergeCell ref="N416:R416"/>
    <mergeCell ref="D459:E459"/>
    <mergeCell ref="N457:T457"/>
    <mergeCell ref="A456:M457"/>
    <mergeCell ref="N440:T440"/>
    <mergeCell ref="N456:T456"/>
    <mergeCell ref="N454:R454"/>
    <mergeCell ref="N444:R444"/>
    <mergeCell ref="D445:E445"/>
    <mergeCell ref="N402:T402"/>
    <mergeCell ref="N455:R455"/>
    <mergeCell ref="N446:T446"/>
    <mergeCell ref="A276:M277"/>
    <mergeCell ref="A141:X141"/>
    <mergeCell ref="N451:T451"/>
    <mergeCell ref="N103:T103"/>
    <mergeCell ref="N352:T352"/>
    <mergeCell ref="D288:E288"/>
    <mergeCell ref="N68:R68"/>
    <mergeCell ref="D136:E136"/>
    <mergeCell ref="N331:R331"/>
    <mergeCell ref="D205:E205"/>
    <mergeCell ref="D363:E363"/>
    <mergeCell ref="N172:R172"/>
    <mergeCell ref="D357:E357"/>
    <mergeCell ref="D71:E71"/>
    <mergeCell ref="N186:R186"/>
    <mergeCell ref="N115:T115"/>
    <mergeCell ref="D332:E332"/>
    <mergeCell ref="N102:T102"/>
    <mergeCell ref="D98:E98"/>
    <mergeCell ref="D73:E73"/>
    <mergeCell ref="N161:R161"/>
    <mergeCell ref="N332:R332"/>
    <mergeCell ref="N253:R253"/>
    <mergeCell ref="A312:M313"/>
    <mergeCell ref="D234:E234"/>
    <mergeCell ref="N136:R136"/>
    <mergeCell ref="N185:R185"/>
    <mergeCell ref="A126:X126"/>
    <mergeCell ref="N299:R299"/>
    <mergeCell ref="D438:E438"/>
    <mergeCell ref="N96:R96"/>
    <mergeCell ref="D359:E359"/>
    <mergeCell ref="N432:R432"/>
    <mergeCell ref="N117:R117"/>
    <mergeCell ref="A91:M92"/>
    <mergeCell ref="D101:E101"/>
    <mergeCell ref="D76:E76"/>
    <mergeCell ref="N72:R72"/>
    <mergeCell ref="N274:R274"/>
    <mergeCell ref="N84:R84"/>
    <mergeCell ref="N169:T169"/>
    <mergeCell ref="N73:R73"/>
    <mergeCell ref="N437:R437"/>
    <mergeCell ref="N223:R223"/>
    <mergeCell ref="D210:E210"/>
    <mergeCell ref="D381:E381"/>
    <mergeCell ref="N351:T351"/>
    <mergeCell ref="D75:E75"/>
    <mergeCell ref="D206:E206"/>
    <mergeCell ref="D89:E89"/>
    <mergeCell ref="D128:E128"/>
    <mergeCell ref="N109:R109"/>
    <mergeCell ref="N188:R188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D64:E64"/>
    <mergeCell ref="N170:T170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N391:T391"/>
    <mergeCell ref="D412:E412"/>
    <mergeCell ref="N462:T462"/>
    <mergeCell ref="C471:F471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N77:R77"/>
    <mergeCell ref="D185:E185"/>
    <mergeCell ref="N91:T91"/>
    <mergeCell ref="A151:M152"/>
    <mergeCell ref="D371:E371"/>
    <mergeCell ref="N229:R229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200:R200"/>
    <mergeCell ref="N265:R265"/>
    <mergeCell ref="N385:T385"/>
    <mergeCell ref="D137:E137"/>
    <mergeCell ref="N401:T401"/>
    <mergeCell ref="D422:E422"/>
    <mergeCell ref="N151:T151"/>
    <mergeCell ref="N87:R87"/>
    <mergeCell ref="D74:E74"/>
    <mergeCell ref="N258:R258"/>
    <mergeCell ref="A83:X83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325:E325"/>
    <mergeCell ref="N375:T375"/>
    <mergeCell ref="D396:E396"/>
    <mergeCell ref="N450:R450"/>
    <mergeCell ref="D414:E414"/>
    <mergeCell ref="N464:T464"/>
    <mergeCell ref="N219:R219"/>
    <mergeCell ref="N29:R29"/>
    <mergeCell ref="N31:R31"/>
    <mergeCell ref="D68:E68"/>
    <mergeCell ref="N245:R245"/>
    <mergeCell ref="D188:E188"/>
    <mergeCell ref="N272:T272"/>
    <mergeCell ref="N168:R168"/>
    <mergeCell ref="A49:X49"/>
    <mergeCell ref="N89:R89"/>
    <mergeCell ref="N32:R32"/>
    <mergeCell ref="N97:R97"/>
    <mergeCell ref="N268:R268"/>
    <mergeCell ref="A41:M42"/>
    <mergeCell ref="D267:E267"/>
    <mergeCell ref="N41:T41"/>
    <mergeCell ref="A162:M163"/>
    <mergeCell ref="N358:R358"/>
    <mergeCell ref="N371:R371"/>
    <mergeCell ref="N431:R431"/>
    <mergeCell ref="D168:E168"/>
    <mergeCell ref="D339:E339"/>
    <mergeCell ref="A348:X348"/>
    <mergeCell ref="N137:R137"/>
    <mergeCell ref="A347:X347"/>
    <mergeCell ref="A424:M425"/>
    <mergeCell ref="A342:X342"/>
    <mergeCell ref="D372:E372"/>
    <mergeCell ref="D399:E399"/>
    <mergeCell ref="N266:R266"/>
    <mergeCell ref="N429:R429"/>
    <mergeCell ref="D180:E180"/>
    <mergeCell ref="N224:T224"/>
    <mergeCell ref="D167:E167"/>
    <mergeCell ref="N189:T189"/>
    <mergeCell ref="D161:E161"/>
    <mergeCell ref="A314:X314"/>
    <mergeCell ref="N194:R194"/>
    <mergeCell ref="A244:X244"/>
    <mergeCell ref="N395:R395"/>
    <mergeCell ref="A376:X376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G472:G473"/>
    <mergeCell ref="N71:R71"/>
    <mergeCell ref="N306:T306"/>
    <mergeCell ref="N433:T433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D135:E135"/>
    <mergeCell ref="D377:E377"/>
    <mergeCell ref="A405:M406"/>
    <mergeCell ref="A323:X323"/>
    <mergeCell ref="N276:T276"/>
    <mergeCell ref="D235:E235"/>
    <mergeCell ref="N383:R383"/>
    <mergeCell ref="N149:R149"/>
    <mergeCell ref="N205:R205"/>
    <mergeCell ref="A226:X226"/>
    <mergeCell ref="A344:M345"/>
    <mergeCell ref="N241:R241"/>
    <mergeCell ref="N428:R428"/>
    <mergeCell ref="N228:R228"/>
    <mergeCell ref="A472:A473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I17:I18"/>
    <mergeCell ref="T12:U12"/>
    <mergeCell ref="D72:E72"/>
    <mergeCell ref="A23:M24"/>
    <mergeCell ref="D145:E145"/>
    <mergeCell ref="N400:R400"/>
    <mergeCell ref="A17:A18"/>
    <mergeCell ref="K17:K18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78:R78"/>
    <mergeCell ref="N92:T92"/>
    <mergeCell ref="D113:E113"/>
    <mergeCell ref="A52:M53"/>
    <mergeCell ref="N118:R118"/>
    <mergeCell ref="D309:E309"/>
    <mergeCell ref="N17:R18"/>
    <mergeCell ref="D100:E100"/>
    <mergeCell ref="A20:X20"/>
    <mergeCell ref="C17:C18"/>
    <mergeCell ref="N307:T307"/>
    <mergeCell ref="N195:R195"/>
    <mergeCell ref="A232:X232"/>
    <mergeCell ref="D67:E67"/>
    <mergeCell ref="A289:M290"/>
    <mergeCell ref="T10:U10"/>
    <mergeCell ref="D78:E78"/>
    <mergeCell ref="D1:F1"/>
    <mergeCell ref="N339:R339"/>
    <mergeCell ref="O11:P11"/>
    <mergeCell ref="A6:C6"/>
    <mergeCell ref="A125:X125"/>
    <mergeCell ref="A318:X318"/>
    <mergeCell ref="N38:T38"/>
    <mergeCell ref="D59:E59"/>
    <mergeCell ref="N70:R70"/>
    <mergeCell ref="D108:E108"/>
    <mergeCell ref="D9:E9"/>
    <mergeCell ref="D118:E118"/>
    <mergeCell ref="F9:G9"/>
    <mergeCell ref="A60:M61"/>
    <mergeCell ref="D27:E27"/>
    <mergeCell ref="N15:R16"/>
    <mergeCell ref="T6:U9"/>
    <mergeCell ref="D5:E5"/>
    <mergeCell ref="D303:E303"/>
    <mergeCell ref="N284:R284"/>
    <mergeCell ref="D94:E94"/>
    <mergeCell ref="A296:X296"/>
    <mergeCell ref="D69:E69"/>
    <mergeCell ref="A114:M115"/>
    <mergeCell ref="N162:T162"/>
    <mergeCell ref="O10:P10"/>
    <mergeCell ref="A273:X273"/>
    <mergeCell ref="N75:R75"/>
    <mergeCell ref="N114:T114"/>
    <mergeCell ref="N298:R298"/>
    <mergeCell ref="A242:M243"/>
    <mergeCell ref="A5:C5"/>
    <mergeCell ref="N58:R58"/>
    <mergeCell ref="D179:E179"/>
    <mergeCell ref="D166:E166"/>
    <mergeCell ref="H5:L5"/>
    <mergeCell ref="N190:T190"/>
    <mergeCell ref="A220:M221"/>
    <mergeCell ref="N257:R257"/>
    <mergeCell ref="N275:R275"/>
    <mergeCell ref="N175:R175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61:E361"/>
    <mergeCell ref="D417:E417"/>
    <mergeCell ref="D354:E354"/>
    <mergeCell ref="O471:P471"/>
    <mergeCell ref="D356:E356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D366:E366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D365:E365"/>
    <mergeCell ref="D429:E429"/>
    <mergeCell ref="A448:X448"/>
    <mergeCell ref="D300:E300"/>
    <mergeCell ref="N124:T124"/>
    <mergeCell ref="A154:X154"/>
    <mergeCell ref="N45:T45"/>
    <mergeCell ref="N281:T281"/>
    <mergeCell ref="N424:T424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D195:E195"/>
    <mergeCell ref="A204:X204"/>
    <mergeCell ref="D360:E360"/>
    <mergeCell ref="A378:M379"/>
    <mergeCell ref="D431:E431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H9:I9"/>
    <mergeCell ref="N260:T260"/>
    <mergeCell ref="N267:R267"/>
    <mergeCell ref="N28:R28"/>
    <mergeCell ref="N42:T42"/>
    <mergeCell ref="N30:R30"/>
    <mergeCell ref="D66:E66"/>
    <mergeCell ref="N181:R181"/>
    <mergeCell ref="D253:E253"/>
    <mergeCell ref="N147:R147"/>
    <mergeCell ref="A199:X199"/>
    <mergeCell ref="R6:S9"/>
    <mergeCell ref="N127:R127"/>
    <mergeCell ref="N176:R176"/>
    <mergeCell ref="D28:E28"/>
    <mergeCell ref="N144:R144"/>
    <mergeCell ref="D187:E187"/>
    <mergeCell ref="D8:L8"/>
    <mergeCell ref="N166:R166"/>
    <mergeCell ref="D87:E87"/>
    <mergeCell ref="D209:E209"/>
    <mergeCell ref="D147:E147"/>
    <mergeCell ref="N53:T53"/>
    <mergeCell ref="D245:E245"/>
    <mergeCell ref="D174:E174"/>
    <mergeCell ref="D423:E423"/>
    <mergeCell ref="N329:T329"/>
    <mergeCell ref="N360:R360"/>
    <mergeCell ref="N373:R373"/>
    <mergeCell ref="N420:T420"/>
    <mergeCell ref="D337:E337"/>
    <mergeCell ref="A133:X133"/>
    <mergeCell ref="N24:T24"/>
    <mergeCell ref="A198:X198"/>
    <mergeCell ref="A369:X369"/>
    <mergeCell ref="N345:T345"/>
    <mergeCell ref="N315:R315"/>
    <mergeCell ref="N302:R302"/>
    <mergeCell ref="N337:R337"/>
    <mergeCell ref="D274:E274"/>
    <mergeCell ref="D301:E301"/>
    <mergeCell ref="D122:E122"/>
    <mergeCell ref="A33:M34"/>
    <mergeCell ref="N130:T130"/>
    <mergeCell ref="A93:X93"/>
    <mergeCell ref="D211:E211"/>
    <mergeCell ref="N46:T46"/>
    <mergeCell ref="D30:E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2023-12-21T11:42:52Z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