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ADEA5A-46AA-4746-B2D8-E27132C503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X454" i="1"/>
  <c r="X456" i="1" s="1"/>
  <c r="W454" i="1"/>
  <c r="V452" i="1"/>
  <c r="V451" i="1"/>
  <c r="W450" i="1"/>
  <c r="X450" i="1" s="1"/>
  <c r="W449" i="1"/>
  <c r="V447" i="1"/>
  <c r="V446" i="1"/>
  <c r="W445" i="1"/>
  <c r="X445" i="1" s="1"/>
  <c r="W444" i="1"/>
  <c r="V440" i="1"/>
  <c r="V439" i="1"/>
  <c r="W438" i="1"/>
  <c r="X438" i="1" s="1"/>
  <c r="N438" i="1"/>
  <c r="X437" i="1"/>
  <c r="W437" i="1"/>
  <c r="N437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W422" i="1"/>
  <c r="W425" i="1" s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11" i="1"/>
  <c r="X411" i="1" s="1"/>
  <c r="N411" i="1"/>
  <c r="W410" i="1"/>
  <c r="N410" i="1"/>
  <c r="V406" i="1"/>
  <c r="V405" i="1"/>
  <c r="W404" i="1"/>
  <c r="X404" i="1" s="1"/>
  <c r="X405" i="1" s="1"/>
  <c r="V402" i="1"/>
  <c r="V401" i="1"/>
  <c r="X400" i="1"/>
  <c r="W400" i="1"/>
  <c r="N400" i="1"/>
  <c r="W399" i="1"/>
  <c r="X399" i="1" s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V392" i="1"/>
  <c r="V391" i="1"/>
  <c r="W390" i="1"/>
  <c r="X390" i="1" s="1"/>
  <c r="N390" i="1"/>
  <c r="W389" i="1"/>
  <c r="W392" i="1" s="1"/>
  <c r="N389" i="1"/>
  <c r="V386" i="1"/>
  <c r="V385" i="1"/>
  <c r="W384" i="1"/>
  <c r="X384" i="1" s="1"/>
  <c r="W383" i="1"/>
  <c r="X383" i="1" s="1"/>
  <c r="W382" i="1"/>
  <c r="X382" i="1" s="1"/>
  <c r="W381" i="1"/>
  <c r="V379" i="1"/>
  <c r="V378" i="1"/>
  <c r="W377" i="1"/>
  <c r="X377" i="1" s="1"/>
  <c r="X378" i="1" s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W370" i="1"/>
  <c r="X370" i="1" s="1"/>
  <c r="N370" i="1"/>
  <c r="V368" i="1"/>
  <c r="V367" i="1"/>
  <c r="W366" i="1"/>
  <c r="X366" i="1" s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N354" i="1"/>
  <c r="V352" i="1"/>
  <c r="V351" i="1"/>
  <c r="W350" i="1"/>
  <c r="X350" i="1" s="1"/>
  <c r="N350" i="1"/>
  <c r="W349" i="1"/>
  <c r="W352" i="1" s="1"/>
  <c r="N349" i="1"/>
  <c r="V345" i="1"/>
  <c r="V344" i="1"/>
  <c r="W343" i="1"/>
  <c r="W345" i="1" s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X331" i="1"/>
  <c r="X333" i="1" s="1"/>
  <c r="W331" i="1"/>
  <c r="N331" i="1"/>
  <c r="V329" i="1"/>
  <c r="V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1" i="1"/>
  <c r="V320" i="1"/>
  <c r="W319" i="1"/>
  <c r="X319" i="1" s="1"/>
  <c r="X320" i="1" s="1"/>
  <c r="N319" i="1"/>
  <c r="V317" i="1"/>
  <c r="V316" i="1"/>
  <c r="W315" i="1"/>
  <c r="X315" i="1" s="1"/>
  <c r="X316" i="1" s="1"/>
  <c r="N315" i="1"/>
  <c r="V313" i="1"/>
  <c r="V312" i="1"/>
  <c r="W311" i="1"/>
  <c r="X311" i="1" s="1"/>
  <c r="N311" i="1"/>
  <c r="W310" i="1"/>
  <c r="X310" i="1" s="1"/>
  <c r="W309" i="1"/>
  <c r="X309" i="1" s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W298" i="1"/>
  <c r="N298" i="1"/>
  <c r="V294" i="1"/>
  <c r="V293" i="1"/>
  <c r="W292" i="1"/>
  <c r="N292" i="1"/>
  <c r="V290" i="1"/>
  <c r="V289" i="1"/>
  <c r="W288" i="1"/>
  <c r="W289" i="1" s="1"/>
  <c r="N288" i="1"/>
  <c r="V286" i="1"/>
  <c r="V285" i="1"/>
  <c r="W284" i="1"/>
  <c r="W285" i="1" s="1"/>
  <c r="N284" i="1"/>
  <c r="V282" i="1"/>
  <c r="V281" i="1"/>
  <c r="W280" i="1"/>
  <c r="W281" i="1" s="1"/>
  <c r="N280" i="1"/>
  <c r="V277" i="1"/>
  <c r="V276" i="1"/>
  <c r="W275" i="1"/>
  <c r="X275" i="1" s="1"/>
  <c r="N275" i="1"/>
  <c r="W274" i="1"/>
  <c r="N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W264" i="1"/>
  <c r="X264" i="1" s="1"/>
  <c r="N264" i="1"/>
  <c r="V261" i="1"/>
  <c r="V260" i="1"/>
  <c r="W259" i="1"/>
  <c r="X259" i="1" s="1"/>
  <c r="N259" i="1"/>
  <c r="W258" i="1"/>
  <c r="X258" i="1" s="1"/>
  <c r="N258" i="1"/>
  <c r="X257" i="1"/>
  <c r="X260" i="1" s="1"/>
  <c r="W257" i="1"/>
  <c r="N257" i="1"/>
  <c r="V255" i="1"/>
  <c r="V254" i="1"/>
  <c r="W253" i="1"/>
  <c r="X253" i="1" s="1"/>
  <c r="N253" i="1"/>
  <c r="W252" i="1"/>
  <c r="X252" i="1" s="1"/>
  <c r="W251" i="1"/>
  <c r="X251" i="1" s="1"/>
  <c r="V249" i="1"/>
  <c r="V248" i="1"/>
  <c r="X247" i="1"/>
  <c r="W247" i="1"/>
  <c r="N247" i="1"/>
  <c r="W246" i="1"/>
  <c r="X246" i="1" s="1"/>
  <c r="N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N229" i="1"/>
  <c r="W228" i="1"/>
  <c r="X228" i="1" s="1"/>
  <c r="N228" i="1"/>
  <c r="W227" i="1"/>
  <c r="N227" i="1"/>
  <c r="V225" i="1"/>
  <c r="V224" i="1"/>
  <c r="W223" i="1"/>
  <c r="W224" i="1" s="1"/>
  <c r="N223" i="1"/>
  <c r="V221" i="1"/>
  <c r="V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V202" i="1"/>
  <c r="V201" i="1"/>
  <c r="W200" i="1"/>
  <c r="N200" i="1"/>
  <c r="V197" i="1"/>
  <c r="V196" i="1"/>
  <c r="X195" i="1"/>
  <c r="W195" i="1"/>
  <c r="N195" i="1"/>
  <c r="W194" i="1"/>
  <c r="X194" i="1" s="1"/>
  <c r="N194" i="1"/>
  <c r="W193" i="1"/>
  <c r="X192" i="1"/>
  <c r="W192" i="1"/>
  <c r="V190" i="1"/>
  <c r="V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X178" i="1"/>
  <c r="W178" i="1"/>
  <c r="W177" i="1"/>
  <c r="X177" i="1" s="1"/>
  <c r="N177" i="1"/>
  <c r="X176" i="1"/>
  <c r="W176" i="1"/>
  <c r="N176" i="1"/>
  <c r="W175" i="1"/>
  <c r="X175" i="1" s="1"/>
  <c r="W174" i="1"/>
  <c r="X174" i="1" s="1"/>
  <c r="N174" i="1"/>
  <c r="X173" i="1"/>
  <c r="W173" i="1"/>
  <c r="W172" i="1"/>
  <c r="X172" i="1" s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N165" i="1"/>
  <c r="V163" i="1"/>
  <c r="V162" i="1"/>
  <c r="W161" i="1"/>
  <c r="X161" i="1" s="1"/>
  <c r="N161" i="1"/>
  <c r="W160" i="1"/>
  <c r="X160" i="1" s="1"/>
  <c r="V158" i="1"/>
  <c r="V157" i="1"/>
  <c r="W156" i="1"/>
  <c r="X156" i="1" s="1"/>
  <c r="N156" i="1"/>
  <c r="W155" i="1"/>
  <c r="X155" i="1" s="1"/>
  <c r="X157" i="1" s="1"/>
  <c r="N155" i="1"/>
  <c r="V152" i="1"/>
  <c r="V151" i="1"/>
  <c r="W150" i="1"/>
  <c r="X150" i="1" s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X143" i="1"/>
  <c r="W143" i="1"/>
  <c r="N143" i="1"/>
  <c r="W142" i="1"/>
  <c r="X142" i="1" s="1"/>
  <c r="N142" i="1"/>
  <c r="V139" i="1"/>
  <c r="V138" i="1"/>
  <c r="W137" i="1"/>
  <c r="X137" i="1" s="1"/>
  <c r="N137" i="1"/>
  <c r="W136" i="1"/>
  <c r="X136" i="1" s="1"/>
  <c r="N136" i="1"/>
  <c r="W135" i="1"/>
  <c r="G474" i="1" s="1"/>
  <c r="N135" i="1"/>
  <c r="V131" i="1"/>
  <c r="V130" i="1"/>
  <c r="W129" i="1"/>
  <c r="X129" i="1" s="1"/>
  <c r="N129" i="1"/>
  <c r="W128" i="1"/>
  <c r="X128" i="1" s="1"/>
  <c r="N128" i="1"/>
  <c r="W127" i="1"/>
  <c r="V124" i="1"/>
  <c r="V123" i="1"/>
  <c r="W122" i="1"/>
  <c r="X122" i="1" s="1"/>
  <c r="W121" i="1"/>
  <c r="X121" i="1" s="1"/>
  <c r="N121" i="1"/>
  <c r="W120" i="1"/>
  <c r="X120" i="1" s="1"/>
  <c r="W119" i="1"/>
  <c r="X119" i="1" s="1"/>
  <c r="W118" i="1"/>
  <c r="X118" i="1" s="1"/>
  <c r="N118" i="1"/>
  <c r="W117" i="1"/>
  <c r="X117" i="1" s="1"/>
  <c r="N117" i="1"/>
  <c r="V115" i="1"/>
  <c r="V114" i="1"/>
  <c r="X113" i="1"/>
  <c r="W113" i="1"/>
  <c r="X112" i="1"/>
  <c r="W112" i="1"/>
  <c r="N112" i="1"/>
  <c r="W111" i="1"/>
  <c r="X111" i="1" s="1"/>
  <c r="W110" i="1"/>
  <c r="X110" i="1" s="1"/>
  <c r="W109" i="1"/>
  <c r="X109" i="1" s="1"/>
  <c r="W108" i="1"/>
  <c r="X108" i="1" s="1"/>
  <c r="N108" i="1"/>
  <c r="X107" i="1"/>
  <c r="W107" i="1"/>
  <c r="X106" i="1"/>
  <c r="W106" i="1"/>
  <c r="X105" i="1"/>
  <c r="W105" i="1"/>
  <c r="V103" i="1"/>
  <c r="V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X88" i="1"/>
  <c r="W88" i="1"/>
  <c r="X87" i="1"/>
  <c r="W87" i="1"/>
  <c r="X86" i="1"/>
  <c r="W86" i="1"/>
  <c r="X85" i="1"/>
  <c r="W85" i="1"/>
  <c r="N85" i="1"/>
  <c r="W84" i="1"/>
  <c r="V82" i="1"/>
  <c r="V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V61" i="1"/>
  <c r="V60" i="1"/>
  <c r="X59" i="1"/>
  <c r="W59" i="1"/>
  <c r="X58" i="1"/>
  <c r="W58" i="1"/>
  <c r="N58" i="1"/>
  <c r="W57" i="1"/>
  <c r="W56" i="1"/>
  <c r="W61" i="1" s="1"/>
  <c r="N56" i="1"/>
  <c r="V53" i="1"/>
  <c r="V52" i="1"/>
  <c r="W51" i="1"/>
  <c r="X51" i="1" s="1"/>
  <c r="N51" i="1"/>
  <c r="W50" i="1"/>
  <c r="X50" i="1" s="1"/>
  <c r="N50" i="1"/>
  <c r="W46" i="1"/>
  <c r="V46" i="1"/>
  <c r="W45" i="1"/>
  <c r="V45" i="1"/>
  <c r="X44" i="1"/>
  <c r="X45" i="1" s="1"/>
  <c r="W44" i="1"/>
  <c r="N44" i="1"/>
  <c r="V42" i="1"/>
  <c r="V41" i="1"/>
  <c r="W40" i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X30" i="1"/>
  <c r="W30" i="1"/>
  <c r="N30" i="1"/>
  <c r="W29" i="1"/>
  <c r="X29" i="1" s="1"/>
  <c r="N29" i="1"/>
  <c r="W28" i="1"/>
  <c r="X28" i="1" s="1"/>
  <c r="W27" i="1"/>
  <c r="X27" i="1" s="1"/>
  <c r="N27" i="1"/>
  <c r="W26" i="1"/>
  <c r="X26" i="1" s="1"/>
  <c r="N26" i="1"/>
  <c r="W24" i="1"/>
  <c r="V24" i="1"/>
  <c r="V23" i="1"/>
  <c r="V468" i="1" s="1"/>
  <c r="W22" i="1"/>
  <c r="W23" i="1" s="1"/>
  <c r="N22" i="1"/>
  <c r="H10" i="1"/>
  <c r="H9" i="1"/>
  <c r="A9" i="1"/>
  <c r="F10" i="1" s="1"/>
  <c r="D7" i="1"/>
  <c r="O6" i="1"/>
  <c r="N2" i="1"/>
  <c r="X36" i="1" l="1"/>
  <c r="X37" i="1" s="1"/>
  <c r="W37" i="1"/>
  <c r="X312" i="1"/>
  <c r="X343" i="1"/>
  <c r="X344" i="1" s="1"/>
  <c r="W344" i="1"/>
  <c r="W439" i="1"/>
  <c r="W158" i="1"/>
  <c r="W170" i="1"/>
  <c r="W169" i="1"/>
  <c r="X165" i="1"/>
  <c r="X169" i="1" s="1"/>
  <c r="X220" i="1"/>
  <c r="W42" i="1"/>
  <c r="W41" i="1"/>
  <c r="X40" i="1"/>
  <c r="X41" i="1" s="1"/>
  <c r="W53" i="1"/>
  <c r="W102" i="1"/>
  <c r="X94" i="1"/>
  <c r="J474" i="1"/>
  <c r="W202" i="1"/>
  <c r="W201" i="1"/>
  <c r="X200" i="1"/>
  <c r="X201" i="1" s="1"/>
  <c r="X229" i="1"/>
  <c r="W231" i="1"/>
  <c r="X242" i="1"/>
  <c r="W316" i="1"/>
  <c r="W317" i="1"/>
  <c r="W320" i="1"/>
  <c r="W321" i="1"/>
  <c r="W333" i="1"/>
  <c r="W334" i="1"/>
  <c r="W367" i="1"/>
  <c r="W378" i="1"/>
  <c r="W379" i="1"/>
  <c r="W424" i="1"/>
  <c r="W447" i="1"/>
  <c r="W462" i="1"/>
  <c r="V464" i="1"/>
  <c r="W60" i="1"/>
  <c r="E474" i="1"/>
  <c r="W92" i="1"/>
  <c r="W91" i="1"/>
  <c r="W103" i="1"/>
  <c r="W114" i="1"/>
  <c r="X151" i="1"/>
  <c r="L474" i="1"/>
  <c r="X254" i="1"/>
  <c r="W255" i="1"/>
  <c r="W261" i="1"/>
  <c r="X349" i="1"/>
  <c r="X351" i="1" s="1"/>
  <c r="W351" i="1"/>
  <c r="X389" i="1"/>
  <c r="W391" i="1"/>
  <c r="W405" i="1"/>
  <c r="W406" i="1"/>
  <c r="X436" i="1"/>
  <c r="X439" i="1" s="1"/>
  <c r="W451" i="1"/>
  <c r="X52" i="1"/>
  <c r="X162" i="1"/>
  <c r="X189" i="1"/>
  <c r="X123" i="1"/>
  <c r="X33" i="1"/>
  <c r="X114" i="1"/>
  <c r="W272" i="1"/>
  <c r="W152" i="1"/>
  <c r="W294" i="1"/>
  <c r="X292" i="1"/>
  <c r="X293" i="1" s="1"/>
  <c r="W306" i="1"/>
  <c r="W313" i="1"/>
  <c r="X374" i="1"/>
  <c r="D474" i="1"/>
  <c r="J9" i="1"/>
  <c r="W34" i="1"/>
  <c r="W52" i="1"/>
  <c r="X57" i="1"/>
  <c r="X64" i="1"/>
  <c r="X81" i="1" s="1"/>
  <c r="W82" i="1"/>
  <c r="X95" i="1"/>
  <c r="X102" i="1" s="1"/>
  <c r="W115" i="1"/>
  <c r="W124" i="1"/>
  <c r="X135" i="1"/>
  <c r="X138" i="1" s="1"/>
  <c r="W138" i="1"/>
  <c r="W220" i="1"/>
  <c r="W225" i="1"/>
  <c r="X223" i="1"/>
  <c r="X224" i="1" s="1"/>
  <c r="W260" i="1"/>
  <c r="X271" i="1"/>
  <c r="W329" i="1"/>
  <c r="W368" i="1"/>
  <c r="R474" i="1"/>
  <c r="W440" i="1"/>
  <c r="H474" i="1"/>
  <c r="W189" i="1"/>
  <c r="W190" i="1"/>
  <c r="W419" i="1"/>
  <c r="W434" i="1"/>
  <c r="X427" i="1"/>
  <c r="X433" i="1" s="1"/>
  <c r="W433" i="1"/>
  <c r="A10" i="1"/>
  <c r="B474" i="1"/>
  <c r="W465" i="1"/>
  <c r="W33" i="1"/>
  <c r="W81" i="1"/>
  <c r="W123" i="1"/>
  <c r="F474" i="1"/>
  <c r="W131" i="1"/>
  <c r="W151" i="1"/>
  <c r="I474" i="1"/>
  <c r="W196" i="1"/>
  <c r="X193" i="1"/>
  <c r="X196" i="1" s="1"/>
  <c r="W243" i="1"/>
  <c r="W242" i="1"/>
  <c r="W248" i="1"/>
  <c r="X245" i="1"/>
  <c r="X248" i="1" s="1"/>
  <c r="W271" i="1"/>
  <c r="W277" i="1"/>
  <c r="W276" i="1"/>
  <c r="W282" i="1"/>
  <c r="N474" i="1"/>
  <c r="X280" i="1"/>
  <c r="X281" i="1" s="1"/>
  <c r="W290" i="1"/>
  <c r="X288" i="1"/>
  <c r="X289" i="1" s="1"/>
  <c r="W293" i="1"/>
  <c r="O474" i="1"/>
  <c r="W307" i="1"/>
  <c r="X298" i="1"/>
  <c r="X306" i="1" s="1"/>
  <c r="W312" i="1"/>
  <c r="P474" i="1"/>
  <c r="W374" i="1"/>
  <c r="X391" i="1"/>
  <c r="X401" i="1"/>
  <c r="S474" i="1"/>
  <c r="W420" i="1"/>
  <c r="T474" i="1"/>
  <c r="W446" i="1"/>
  <c r="X444" i="1"/>
  <c r="X446" i="1" s="1"/>
  <c r="W457" i="1"/>
  <c r="W456" i="1"/>
  <c r="W463" i="1"/>
  <c r="X459" i="1"/>
  <c r="X462" i="1" s="1"/>
  <c r="W466" i="1"/>
  <c r="M474" i="1"/>
  <c r="W139" i="1"/>
  <c r="W286" i="1"/>
  <c r="X284" i="1"/>
  <c r="X285" i="1" s="1"/>
  <c r="X340" i="1"/>
  <c r="W375" i="1"/>
  <c r="F9" i="1"/>
  <c r="X22" i="1"/>
  <c r="X23" i="1" s="1"/>
  <c r="C474" i="1"/>
  <c r="X56" i="1"/>
  <c r="X60" i="1" s="1"/>
  <c r="X84" i="1"/>
  <c r="X91" i="1" s="1"/>
  <c r="X127" i="1"/>
  <c r="X130" i="1" s="1"/>
  <c r="W130" i="1"/>
  <c r="W157" i="1"/>
  <c r="W162" i="1"/>
  <c r="W163" i="1"/>
  <c r="W197" i="1"/>
  <c r="W230" i="1"/>
  <c r="X227" i="1"/>
  <c r="X230" i="1" s="1"/>
  <c r="W249" i="1"/>
  <c r="W341" i="1"/>
  <c r="W385" i="1"/>
  <c r="X381" i="1"/>
  <c r="X385" i="1" s="1"/>
  <c r="W386" i="1"/>
  <c r="W402" i="1"/>
  <c r="Q474" i="1"/>
  <c r="W254" i="1"/>
  <c r="W328" i="1"/>
  <c r="W340" i="1"/>
  <c r="W401" i="1"/>
  <c r="W452" i="1"/>
  <c r="W221" i="1"/>
  <c r="X274" i="1"/>
  <c r="X276" i="1" s="1"/>
  <c r="X324" i="1"/>
  <c r="X328" i="1" s="1"/>
  <c r="X354" i="1"/>
  <c r="X367" i="1" s="1"/>
  <c r="X410" i="1"/>
  <c r="X419" i="1" s="1"/>
  <c r="X422" i="1"/>
  <c r="X424" i="1" s="1"/>
  <c r="X449" i="1"/>
  <c r="X451" i="1" s="1"/>
  <c r="W468" i="1" l="1"/>
  <c r="W464" i="1"/>
  <c r="X469" i="1"/>
  <c r="W467" i="1"/>
</calcChain>
</file>

<file path=xl/sharedStrings.xml><?xml version="1.0" encoding="utf-8"?>
<sst xmlns="http://schemas.openxmlformats.org/spreadsheetml/2006/main" count="1985" uniqueCount="686">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</sst>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Z32" sqref="Z3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31" t="s">
        <v>0</v>
      </c>
      <c r="E1" s="328"/>
      <c r="F1" s="328"/>
      <c r="G1" s="12" t="s">
        <v>1</v>
      </c>
      <c r="H1" s="431" t="s">
        <v>2</v>
      </c>
      <c r="I1" s="328"/>
      <c r="J1" s="328"/>
      <c r="K1" s="328"/>
      <c r="L1" s="328"/>
      <c r="M1" s="328"/>
      <c r="N1" s="328"/>
      <c r="O1" s="328"/>
      <c r="P1" s="327" t="s">
        <v>3</v>
      </c>
      <c r="Q1" s="328"/>
      <c r="R1" s="32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71" t="s">
        <v>8</v>
      </c>
      <c r="B5" s="337"/>
      <c r="C5" s="338"/>
      <c r="D5" s="583"/>
      <c r="E5" s="584"/>
      <c r="F5" s="381" t="s">
        <v>9</v>
      </c>
      <c r="G5" s="338"/>
      <c r="H5" s="583" t="s">
        <v>685</v>
      </c>
      <c r="I5" s="620"/>
      <c r="J5" s="620"/>
      <c r="K5" s="620"/>
      <c r="L5" s="584"/>
      <c r="N5" s="24" t="s">
        <v>10</v>
      </c>
      <c r="O5" s="366">
        <v>45283</v>
      </c>
      <c r="P5" s="367"/>
      <c r="R5" s="355" t="s">
        <v>11</v>
      </c>
      <c r="S5" s="356"/>
      <c r="T5" s="484" t="s">
        <v>12</v>
      </c>
      <c r="U5" s="367"/>
      <c r="Z5" s="51"/>
      <c r="AA5" s="51"/>
      <c r="AB5" s="51"/>
    </row>
    <row r="6" spans="1:29" s="310" customFormat="1" ht="24" customHeight="1" x14ac:dyDescent="0.2">
      <c r="A6" s="571" t="s">
        <v>13</v>
      </c>
      <c r="B6" s="337"/>
      <c r="C6" s="338"/>
      <c r="D6" s="402" t="s">
        <v>665</v>
      </c>
      <c r="E6" s="403"/>
      <c r="F6" s="403"/>
      <c r="G6" s="403"/>
      <c r="H6" s="403"/>
      <c r="I6" s="403"/>
      <c r="J6" s="403"/>
      <c r="K6" s="403"/>
      <c r="L6" s="367"/>
      <c r="N6" s="24" t="s">
        <v>15</v>
      </c>
      <c r="O6" s="558" t="str">
        <f>IF(O5=0," ",CHOOSE(WEEKDAY(O5,2),"Понедельник","Вторник","Среда","Четверг","Пятница","Суббота","Воскресенье"))</f>
        <v>Суббота</v>
      </c>
      <c r="P6" s="321"/>
      <c r="R6" s="643" t="s">
        <v>16</v>
      </c>
      <c r="S6" s="356"/>
      <c r="T6" s="516" t="s">
        <v>17</v>
      </c>
      <c r="U6" s="517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66" t="str">
        <f>IFERROR(VLOOKUP(DeliveryAddress,Table,3,0),1)</f>
        <v>2</v>
      </c>
      <c r="E7" s="467"/>
      <c r="F7" s="467"/>
      <c r="G7" s="467"/>
      <c r="H7" s="467"/>
      <c r="I7" s="467"/>
      <c r="J7" s="467"/>
      <c r="K7" s="467"/>
      <c r="L7" s="414"/>
      <c r="N7" s="24"/>
      <c r="O7" s="42"/>
      <c r="P7" s="42"/>
      <c r="R7" s="323"/>
      <c r="S7" s="356"/>
      <c r="T7" s="518"/>
      <c r="U7" s="519"/>
      <c r="Z7" s="51"/>
      <c r="AA7" s="51"/>
      <c r="AB7" s="51"/>
    </row>
    <row r="8" spans="1:29" s="310" customFormat="1" ht="25.5" customHeight="1" x14ac:dyDescent="0.2">
      <c r="A8" s="364" t="s">
        <v>18</v>
      </c>
      <c r="B8" s="341"/>
      <c r="C8" s="342"/>
      <c r="D8" s="577"/>
      <c r="E8" s="578"/>
      <c r="F8" s="578"/>
      <c r="G8" s="578"/>
      <c r="H8" s="578"/>
      <c r="I8" s="578"/>
      <c r="J8" s="578"/>
      <c r="K8" s="578"/>
      <c r="L8" s="579"/>
      <c r="N8" s="24" t="s">
        <v>19</v>
      </c>
      <c r="O8" s="391">
        <v>0.45833333333333331</v>
      </c>
      <c r="P8" s="367"/>
      <c r="R8" s="323"/>
      <c r="S8" s="356"/>
      <c r="T8" s="518"/>
      <c r="U8" s="519"/>
      <c r="Z8" s="51"/>
      <c r="AA8" s="51"/>
      <c r="AB8" s="51"/>
    </row>
    <row r="9" spans="1:29" s="310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98"/>
      <c r="E9" s="354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N9" s="26" t="s">
        <v>20</v>
      </c>
      <c r="O9" s="366"/>
      <c r="P9" s="367"/>
      <c r="R9" s="323"/>
      <c r="S9" s="356"/>
      <c r="T9" s="520"/>
      <c r="U9" s="521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98"/>
      <c r="E10" s="354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36" t="str">
        <f>IFERROR(VLOOKUP($D$10,Proxy,2,FALSE),"")</f>
        <v/>
      </c>
      <c r="I10" s="323"/>
      <c r="J10" s="323"/>
      <c r="K10" s="323"/>
      <c r="L10" s="323"/>
      <c r="N10" s="26" t="s">
        <v>21</v>
      </c>
      <c r="O10" s="391"/>
      <c r="P10" s="367"/>
      <c r="S10" s="24" t="s">
        <v>22</v>
      </c>
      <c r="T10" s="629" t="s">
        <v>23</v>
      </c>
      <c r="U10" s="517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67"/>
      <c r="S11" s="24" t="s">
        <v>26</v>
      </c>
      <c r="T11" s="385" t="s">
        <v>27</v>
      </c>
      <c r="U11" s="386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74" t="s">
        <v>28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8"/>
      <c r="N12" s="24" t="s">
        <v>29</v>
      </c>
      <c r="O12" s="413"/>
      <c r="P12" s="414"/>
      <c r="Q12" s="23"/>
      <c r="S12" s="24"/>
      <c r="T12" s="328"/>
      <c r="U12" s="323"/>
      <c r="Z12" s="51"/>
      <c r="AA12" s="51"/>
      <c r="AB12" s="51"/>
    </row>
    <row r="13" spans="1:29" s="310" customFormat="1" ht="23.25" customHeight="1" x14ac:dyDescent="0.2">
      <c r="A13" s="374" t="s">
        <v>30</v>
      </c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8"/>
      <c r="M13" s="26"/>
      <c r="N13" s="26" t="s">
        <v>31</v>
      </c>
      <c r="O13" s="385"/>
      <c r="P13" s="386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74" t="s">
        <v>32</v>
      </c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8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350" t="s">
        <v>33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8"/>
      <c r="N15" s="513" t="s">
        <v>34</v>
      </c>
      <c r="O15" s="328"/>
      <c r="P15" s="328"/>
      <c r="Q15" s="328"/>
      <c r="R15" s="32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6" t="s">
        <v>35</v>
      </c>
      <c r="B17" s="316" t="s">
        <v>36</v>
      </c>
      <c r="C17" s="529" t="s">
        <v>37</v>
      </c>
      <c r="D17" s="316" t="s">
        <v>38</v>
      </c>
      <c r="E17" s="331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553"/>
      <c r="P17" s="553"/>
      <c r="Q17" s="553"/>
      <c r="R17" s="331"/>
      <c r="S17" s="339" t="s">
        <v>48</v>
      </c>
      <c r="T17" s="338"/>
      <c r="U17" s="316" t="s">
        <v>49</v>
      </c>
      <c r="V17" s="316" t="s">
        <v>50</v>
      </c>
      <c r="W17" s="612" t="s">
        <v>51</v>
      </c>
      <c r="X17" s="316" t="s">
        <v>52</v>
      </c>
      <c r="Y17" s="343" t="s">
        <v>53</v>
      </c>
      <c r="Z17" s="343" t="s">
        <v>54</v>
      </c>
      <c r="AA17" s="343" t="s">
        <v>55</v>
      </c>
      <c r="AB17" s="607"/>
      <c r="AC17" s="608"/>
      <c r="AD17" s="536"/>
      <c r="BA17" s="600" t="s">
        <v>56</v>
      </c>
    </row>
    <row r="18" spans="1:53" ht="14.25" customHeight="1" x14ac:dyDescent="0.2">
      <c r="A18" s="317"/>
      <c r="B18" s="317"/>
      <c r="C18" s="317"/>
      <c r="D18" s="332"/>
      <c r="E18" s="333"/>
      <c r="F18" s="317"/>
      <c r="G18" s="317"/>
      <c r="H18" s="317"/>
      <c r="I18" s="317"/>
      <c r="J18" s="317"/>
      <c r="K18" s="317"/>
      <c r="L18" s="317"/>
      <c r="M18" s="317"/>
      <c r="N18" s="332"/>
      <c r="O18" s="554"/>
      <c r="P18" s="554"/>
      <c r="Q18" s="554"/>
      <c r="R18" s="333"/>
      <c r="S18" s="309" t="s">
        <v>57</v>
      </c>
      <c r="T18" s="309" t="s">
        <v>58</v>
      </c>
      <c r="U18" s="317"/>
      <c r="V18" s="317"/>
      <c r="W18" s="613"/>
      <c r="X18" s="317"/>
      <c r="Y18" s="344"/>
      <c r="Z18" s="344"/>
      <c r="AA18" s="609"/>
      <c r="AB18" s="610"/>
      <c r="AC18" s="611"/>
      <c r="AD18" s="537"/>
      <c r="BA18" s="323"/>
    </row>
    <row r="19" spans="1:53" ht="27.75" hidden="1" customHeight="1" x14ac:dyDescent="0.2">
      <c r="A19" s="318" t="s">
        <v>59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48"/>
      <c r="Z19" s="48"/>
    </row>
    <row r="20" spans="1:53" ht="16.5" hidden="1" customHeight="1" x14ac:dyDescent="0.25">
      <c r="A20" s="346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8"/>
      <c r="Z20" s="308"/>
    </row>
    <row r="21" spans="1:53" ht="14.25" hidden="1" customHeight="1" x14ac:dyDescent="0.25">
      <c r="A21" s="347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7"/>
      <c r="Z21" s="30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21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1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40" t="s">
        <v>66</v>
      </c>
      <c r="O23" s="341"/>
      <c r="P23" s="341"/>
      <c r="Q23" s="341"/>
      <c r="R23" s="341"/>
      <c r="S23" s="341"/>
      <c r="T23" s="342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40" t="s">
        <v>66</v>
      </c>
      <c r="O24" s="341"/>
      <c r="P24" s="341"/>
      <c r="Q24" s="341"/>
      <c r="R24" s="341"/>
      <c r="S24" s="341"/>
      <c r="T24" s="342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7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7"/>
      <c r="Z25" s="30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21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1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21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1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0">
        <v>4607091388237</v>
      </c>
      <c r="E28" s="321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38" t="s">
        <v>74</v>
      </c>
      <c r="O28" s="326"/>
      <c r="P28" s="326"/>
      <c r="Q28" s="326"/>
      <c r="R28" s="321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0">
        <v>4607091383935</v>
      </c>
      <c r="E29" s="321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6"/>
      <c r="P29" s="326"/>
      <c r="Q29" s="326"/>
      <c r="R29" s="321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0">
        <v>4680115881853</v>
      </c>
      <c r="E30" s="321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6"/>
      <c r="P30" s="326"/>
      <c r="Q30" s="326"/>
      <c r="R30" s="321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0">
        <v>4607091383911</v>
      </c>
      <c r="E31" s="321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6"/>
      <c r="P31" s="326"/>
      <c r="Q31" s="326"/>
      <c r="R31" s="321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4301051174</v>
      </c>
      <c r="D32" s="320">
        <v>4607091388244</v>
      </c>
      <c r="E32" s="321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5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6"/>
      <c r="P32" s="326"/>
      <c r="Q32" s="326"/>
      <c r="R32" s="321"/>
      <c r="S32" s="34"/>
      <c r="T32" s="34"/>
      <c r="U32" s="35" t="s">
        <v>65</v>
      </c>
      <c r="V32" s="312">
        <v>70.56</v>
      </c>
      <c r="W32" s="313">
        <f t="shared" si="0"/>
        <v>70.56</v>
      </c>
      <c r="X32" s="36">
        <f t="shared" si="1"/>
        <v>0.21084</v>
      </c>
      <c r="Y32" s="56"/>
      <c r="Z32" s="57"/>
      <c r="AD32" s="58"/>
      <c r="BA32" s="66" t="s">
        <v>1</v>
      </c>
    </row>
    <row r="33" spans="1:53" x14ac:dyDescent="0.2">
      <c r="A33" s="322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40" t="s">
        <v>66</v>
      </c>
      <c r="O33" s="341"/>
      <c r="P33" s="341"/>
      <c r="Q33" s="341"/>
      <c r="R33" s="341"/>
      <c r="S33" s="341"/>
      <c r="T33" s="342"/>
      <c r="U33" s="37" t="s">
        <v>67</v>
      </c>
      <c r="V33" s="314">
        <f>IFERROR(V26/H26,"0")+IFERROR(V27/H27,"0")+IFERROR(V28/H28,"0")+IFERROR(V29/H29,"0")+IFERROR(V30/H30,"0")+IFERROR(V31/H31,"0")+IFERROR(V32/H32,"0")</f>
        <v>28</v>
      </c>
      <c r="W33" s="314">
        <f>IFERROR(W26/H26,"0")+IFERROR(W27/H27,"0")+IFERROR(W28/H28,"0")+IFERROR(W29/H29,"0")+IFERROR(W30/H30,"0")+IFERROR(W31/H31,"0")+IFERROR(W32/H32,"0")</f>
        <v>28</v>
      </c>
      <c r="X33" s="314">
        <f>IFERROR(IF(X26="",0,X26),"0")+IFERROR(IF(X27="",0,X27),"0")+IFERROR(IF(X28="",0,X28),"0")+IFERROR(IF(X29="",0,X29),"0")+IFERROR(IF(X30="",0,X30),"0")+IFERROR(IF(X31="",0,X31),"0")+IFERROR(IF(X32="",0,X32),"0")</f>
        <v>0.21084</v>
      </c>
      <c r="Y33" s="315"/>
      <c r="Z33" s="315"/>
    </row>
    <row r="34" spans="1:53" x14ac:dyDescent="0.2">
      <c r="A34" s="323"/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4"/>
      <c r="N34" s="340" t="s">
        <v>66</v>
      </c>
      <c r="O34" s="341"/>
      <c r="P34" s="341"/>
      <c r="Q34" s="341"/>
      <c r="R34" s="341"/>
      <c r="S34" s="341"/>
      <c r="T34" s="342"/>
      <c r="U34" s="37" t="s">
        <v>65</v>
      </c>
      <c r="V34" s="314">
        <f>IFERROR(SUM(V26:V32),"0")</f>
        <v>70.56</v>
      </c>
      <c r="W34" s="314">
        <f>IFERROR(SUM(W26:W32),"0")</f>
        <v>70.56</v>
      </c>
      <c r="X34" s="37"/>
      <c r="Y34" s="315"/>
      <c r="Z34" s="315"/>
    </row>
    <row r="35" spans="1:53" ht="14.25" hidden="1" customHeight="1" x14ac:dyDescent="0.25">
      <c r="A35" s="347" t="s">
        <v>84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07"/>
      <c r="Z35" s="307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0">
        <v>4607091388503</v>
      </c>
      <c r="E36" s="321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5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6"/>
      <c r="P36" s="326"/>
      <c r="Q36" s="326"/>
      <c r="R36" s="321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40" t="s">
        <v>66</v>
      </c>
      <c r="O37" s="341"/>
      <c r="P37" s="341"/>
      <c r="Q37" s="341"/>
      <c r="R37" s="341"/>
      <c r="S37" s="341"/>
      <c r="T37" s="342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4"/>
      <c r="N38" s="340" t="s">
        <v>66</v>
      </c>
      <c r="O38" s="341"/>
      <c r="P38" s="341"/>
      <c r="Q38" s="341"/>
      <c r="R38" s="341"/>
      <c r="S38" s="341"/>
      <c r="T38" s="342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7" t="s">
        <v>89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07"/>
      <c r="Z39" s="307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0">
        <v>4607091388282</v>
      </c>
      <c r="E40" s="321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6"/>
      <c r="P40" s="326"/>
      <c r="Q40" s="326"/>
      <c r="R40" s="321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40" t="s">
        <v>66</v>
      </c>
      <c r="O41" s="341"/>
      <c r="P41" s="341"/>
      <c r="Q41" s="341"/>
      <c r="R41" s="341"/>
      <c r="S41" s="341"/>
      <c r="T41" s="342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4"/>
      <c r="N42" s="340" t="s">
        <v>66</v>
      </c>
      <c r="O42" s="341"/>
      <c r="P42" s="341"/>
      <c r="Q42" s="341"/>
      <c r="R42" s="341"/>
      <c r="S42" s="341"/>
      <c r="T42" s="342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7" t="s">
        <v>93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07"/>
      <c r="Z43" s="307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0">
        <v>4607091389111</v>
      </c>
      <c r="E44" s="321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6"/>
      <c r="P44" s="326"/>
      <c r="Q44" s="326"/>
      <c r="R44" s="321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22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40" t="s">
        <v>66</v>
      </c>
      <c r="O45" s="341"/>
      <c r="P45" s="341"/>
      <c r="Q45" s="341"/>
      <c r="R45" s="341"/>
      <c r="S45" s="341"/>
      <c r="T45" s="342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4"/>
      <c r="N46" s="340" t="s">
        <v>66</v>
      </c>
      <c r="O46" s="341"/>
      <c r="P46" s="341"/>
      <c r="Q46" s="341"/>
      <c r="R46" s="341"/>
      <c r="S46" s="341"/>
      <c r="T46" s="342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18" t="s">
        <v>96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48"/>
      <c r="Z47" s="48"/>
    </row>
    <row r="48" spans="1:53" ht="16.5" hidden="1" customHeight="1" x14ac:dyDescent="0.25">
      <c r="A48" s="346" t="s">
        <v>97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8"/>
      <c r="Z48" s="308"/>
    </row>
    <row r="49" spans="1:53" ht="14.25" hidden="1" customHeight="1" x14ac:dyDescent="0.25">
      <c r="A49" s="347" t="s">
        <v>98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07"/>
      <c r="Z49" s="307"/>
    </row>
    <row r="50" spans="1:53" ht="27" hidden="1" customHeight="1" x14ac:dyDescent="0.25">
      <c r="A50" s="54" t="s">
        <v>99</v>
      </c>
      <c r="B50" s="54" t="s">
        <v>100</v>
      </c>
      <c r="C50" s="31">
        <v>4301020234</v>
      </c>
      <c r="D50" s="320">
        <v>4680115881440</v>
      </c>
      <c r="E50" s="321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6"/>
      <c r="P50" s="326"/>
      <c r="Q50" s="326"/>
      <c r="R50" s="321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0">
        <v>4680115881433</v>
      </c>
      <c r="E51" s="321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6"/>
      <c r="P51" s="326"/>
      <c r="Q51" s="326"/>
      <c r="R51" s="321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22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40" t="s">
        <v>66</v>
      </c>
      <c r="O52" s="341"/>
      <c r="P52" s="341"/>
      <c r="Q52" s="341"/>
      <c r="R52" s="341"/>
      <c r="S52" s="341"/>
      <c r="T52" s="342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hidden="1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4"/>
      <c r="N53" s="340" t="s">
        <v>66</v>
      </c>
      <c r="O53" s="341"/>
      <c r="P53" s="341"/>
      <c r="Q53" s="341"/>
      <c r="R53" s="341"/>
      <c r="S53" s="341"/>
      <c r="T53" s="342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hidden="1" customHeight="1" x14ac:dyDescent="0.25">
      <c r="A54" s="346" t="s">
        <v>105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8"/>
      <c r="Z54" s="308"/>
    </row>
    <row r="55" spans="1:53" ht="14.25" hidden="1" customHeight="1" x14ac:dyDescent="0.25">
      <c r="A55" s="347" t="s">
        <v>106</v>
      </c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07"/>
      <c r="Z55" s="307"/>
    </row>
    <row r="56" spans="1:53" ht="27" hidden="1" customHeight="1" x14ac:dyDescent="0.25">
      <c r="A56" s="54" t="s">
        <v>107</v>
      </c>
      <c r="B56" s="54" t="s">
        <v>108</v>
      </c>
      <c r="C56" s="31">
        <v>4301011452</v>
      </c>
      <c r="D56" s="320">
        <v>4680115881426</v>
      </c>
      <c r="E56" s="321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6"/>
      <c r="P56" s="326"/>
      <c r="Q56" s="326"/>
      <c r="R56" s="321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0">
        <v>4680115881426</v>
      </c>
      <c r="E57" s="321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7" t="s">
        <v>111</v>
      </c>
      <c r="O57" s="326"/>
      <c r="P57" s="326"/>
      <c r="Q57" s="326"/>
      <c r="R57" s="321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0">
        <v>4680115881419</v>
      </c>
      <c r="E58" s="321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6"/>
      <c r="P58" s="326"/>
      <c r="Q58" s="326"/>
      <c r="R58" s="321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0">
        <v>4680115881525</v>
      </c>
      <c r="E59" s="321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5" t="s">
        <v>116</v>
      </c>
      <c r="O59" s="326"/>
      <c r="P59" s="326"/>
      <c r="Q59" s="326"/>
      <c r="R59" s="321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22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40" t="s">
        <v>66</v>
      </c>
      <c r="O60" s="341"/>
      <c r="P60" s="341"/>
      <c r="Q60" s="341"/>
      <c r="R60" s="341"/>
      <c r="S60" s="341"/>
      <c r="T60" s="342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hidden="1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4"/>
      <c r="N61" s="340" t="s">
        <v>66</v>
      </c>
      <c r="O61" s="341"/>
      <c r="P61" s="341"/>
      <c r="Q61" s="341"/>
      <c r="R61" s="341"/>
      <c r="S61" s="341"/>
      <c r="T61" s="342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hidden="1" customHeight="1" x14ac:dyDescent="0.25">
      <c r="A62" s="346" t="s">
        <v>96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8"/>
      <c r="Z62" s="308"/>
    </row>
    <row r="63" spans="1:53" ht="14.25" hidden="1" customHeight="1" x14ac:dyDescent="0.25">
      <c r="A63" s="347" t="s">
        <v>106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7"/>
      <c r="Z63" s="307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0">
        <v>4680115883956</v>
      </c>
      <c r="E64" s="321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90" t="s">
        <v>119</v>
      </c>
      <c r="O64" s="326"/>
      <c r="P64" s="326"/>
      <c r="Q64" s="326"/>
      <c r="R64" s="321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0">
        <v>4680115883949</v>
      </c>
      <c r="E65" s="321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67" t="s">
        <v>124</v>
      </c>
      <c r="O65" s="326"/>
      <c r="P65" s="326"/>
      <c r="Q65" s="326"/>
      <c r="R65" s="321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0">
        <v>4607091382945</v>
      </c>
      <c r="E66" s="321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437" t="s">
        <v>127</v>
      </c>
      <c r="O66" s="326"/>
      <c r="P66" s="326"/>
      <c r="Q66" s="326"/>
      <c r="R66" s="321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128</v>
      </c>
      <c r="B67" s="54" t="s">
        <v>129</v>
      </c>
      <c r="C67" s="31">
        <v>4301011540</v>
      </c>
      <c r="D67" s="320">
        <v>4607091385670</v>
      </c>
      <c r="E67" s="321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18" t="s">
        <v>131</v>
      </c>
      <c r="O67" s="326"/>
      <c r="P67" s="326"/>
      <c r="Q67" s="326"/>
      <c r="R67" s="321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132</v>
      </c>
      <c r="B68" s="54" t="s">
        <v>133</v>
      </c>
      <c r="C68" s="31">
        <v>4301011468</v>
      </c>
      <c r="D68" s="320">
        <v>4680115881327</v>
      </c>
      <c r="E68" s="321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4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6"/>
      <c r="P68" s="326"/>
      <c r="Q68" s="326"/>
      <c r="R68" s="321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135</v>
      </c>
      <c r="B69" s="54" t="s">
        <v>136</v>
      </c>
      <c r="C69" s="31">
        <v>4301011703</v>
      </c>
      <c r="D69" s="320">
        <v>4680115882133</v>
      </c>
      <c r="E69" s="321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2" t="s">
        <v>137</v>
      </c>
      <c r="O69" s="326"/>
      <c r="P69" s="326"/>
      <c r="Q69" s="326"/>
      <c r="R69" s="321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0">
        <v>4607091382952</v>
      </c>
      <c r="E70" s="321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6"/>
      <c r="P70" s="326"/>
      <c r="Q70" s="326"/>
      <c r="R70" s="321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0">
        <v>4607091385687</v>
      </c>
      <c r="E71" s="321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6"/>
      <c r="P71" s="326"/>
      <c r="Q71" s="326"/>
      <c r="R71" s="321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0">
        <v>4680115882539</v>
      </c>
      <c r="E72" s="321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4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6"/>
      <c r="P72" s="326"/>
      <c r="Q72" s="326"/>
      <c r="R72" s="321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0">
        <v>4607091384604</v>
      </c>
      <c r="E73" s="321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6"/>
      <c r="P73" s="326"/>
      <c r="Q73" s="326"/>
      <c r="R73" s="321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0">
        <v>4680115880283</v>
      </c>
      <c r="E74" s="321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6"/>
      <c r="P74" s="326"/>
      <c r="Q74" s="326"/>
      <c r="R74" s="321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0">
        <v>4680115881303</v>
      </c>
      <c r="E75" s="321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6"/>
      <c r="P75" s="326"/>
      <c r="Q75" s="326"/>
      <c r="R75" s="321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0">
        <v>4680115882720</v>
      </c>
      <c r="E76" s="321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3" t="s">
        <v>152</v>
      </c>
      <c r="O76" s="326"/>
      <c r="P76" s="326"/>
      <c r="Q76" s="326"/>
      <c r="R76" s="321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0">
        <v>4607091388466</v>
      </c>
      <c r="E77" s="321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6"/>
      <c r="P77" s="326"/>
      <c r="Q77" s="326"/>
      <c r="R77" s="321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0">
        <v>4680115880269</v>
      </c>
      <c r="E78" s="321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6"/>
      <c r="P78" s="326"/>
      <c r="Q78" s="326"/>
      <c r="R78" s="321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0">
        <v>4680115880429</v>
      </c>
      <c r="E79" s="321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6"/>
      <c r="P79" s="326"/>
      <c r="Q79" s="326"/>
      <c r="R79" s="321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0">
        <v>4680115881457</v>
      </c>
      <c r="E80" s="321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6"/>
      <c r="P80" s="326"/>
      <c r="Q80" s="326"/>
      <c r="R80" s="321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22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4"/>
      <c r="N81" s="340" t="s">
        <v>66</v>
      </c>
      <c r="O81" s="341"/>
      <c r="P81" s="341"/>
      <c r="Q81" s="341"/>
      <c r="R81" s="341"/>
      <c r="S81" s="341"/>
      <c r="T81" s="342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5"/>
      <c r="Z81" s="315"/>
    </row>
    <row r="82" spans="1:53" hidden="1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4"/>
      <c r="N82" s="340" t="s">
        <v>66</v>
      </c>
      <c r="O82" s="341"/>
      <c r="P82" s="341"/>
      <c r="Q82" s="341"/>
      <c r="R82" s="341"/>
      <c r="S82" s="341"/>
      <c r="T82" s="342"/>
      <c r="U82" s="37" t="s">
        <v>65</v>
      </c>
      <c r="V82" s="314">
        <f>IFERROR(SUM(V64:V80),"0")</f>
        <v>0</v>
      </c>
      <c r="W82" s="314">
        <f>IFERROR(SUM(W64:W80),"0")</f>
        <v>0</v>
      </c>
      <c r="X82" s="37"/>
      <c r="Y82" s="315"/>
      <c r="Z82" s="315"/>
    </row>
    <row r="83" spans="1:53" ht="14.25" hidden="1" customHeight="1" x14ac:dyDescent="0.25">
      <c r="A83" s="347" t="s">
        <v>98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07"/>
      <c r="Z83" s="307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0">
        <v>4607091384789</v>
      </c>
      <c r="E84" s="321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465" t="s">
        <v>163</v>
      </c>
      <c r="O84" s="326"/>
      <c r="P84" s="326"/>
      <c r="Q84" s="326"/>
      <c r="R84" s="321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20">
        <v>4680115881488</v>
      </c>
      <c r="E85" s="321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6"/>
      <c r="P85" s="326"/>
      <c r="Q85" s="326"/>
      <c r="R85" s="321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166</v>
      </c>
      <c r="B86" s="54" t="s">
        <v>167</v>
      </c>
      <c r="C86" s="31">
        <v>4301020183</v>
      </c>
      <c r="D86" s="320">
        <v>4607091384765</v>
      </c>
      <c r="E86" s="321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04" t="s">
        <v>168</v>
      </c>
      <c r="O86" s="326"/>
      <c r="P86" s="326"/>
      <c r="Q86" s="326"/>
      <c r="R86" s="321"/>
      <c r="S86" s="34"/>
      <c r="T86" s="34"/>
      <c r="U86" s="35" t="s">
        <v>65</v>
      </c>
      <c r="V86" s="312">
        <v>17.64</v>
      </c>
      <c r="W86" s="313">
        <f t="shared" si="4"/>
        <v>17.64</v>
      </c>
      <c r="X86" s="36">
        <f>IFERROR(IF(W86=0,"",ROUNDUP(W86/H86,0)*0.00753),"")</f>
        <v>5.271E-2</v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169</v>
      </c>
      <c r="B87" s="54" t="s">
        <v>170</v>
      </c>
      <c r="C87" s="31">
        <v>4301020228</v>
      </c>
      <c r="D87" s="320">
        <v>4680115882751</v>
      </c>
      <c r="E87" s="321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502" t="s">
        <v>171</v>
      </c>
      <c r="O87" s="326"/>
      <c r="P87" s="326"/>
      <c r="Q87" s="326"/>
      <c r="R87" s="321"/>
      <c r="S87" s="34"/>
      <c r="T87" s="34"/>
      <c r="U87" s="35" t="s">
        <v>65</v>
      </c>
      <c r="V87" s="312">
        <v>130.5</v>
      </c>
      <c r="W87" s="313">
        <f t="shared" si="4"/>
        <v>130.5</v>
      </c>
      <c r="X87" s="36">
        <f>IFERROR(IF(W87=0,"",ROUNDUP(W87/H87,0)*0.00937),"")</f>
        <v>0.27172999999999997</v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0">
        <v>4680115882775</v>
      </c>
      <c r="E88" s="321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75" t="s">
        <v>175</v>
      </c>
      <c r="O88" s="326"/>
      <c r="P88" s="326"/>
      <c r="Q88" s="326"/>
      <c r="R88" s="321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0">
        <v>4680115880658</v>
      </c>
      <c r="E89" s="321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5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6"/>
      <c r="P89" s="326"/>
      <c r="Q89" s="326"/>
      <c r="R89" s="321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0">
        <v>4607091381962</v>
      </c>
      <c r="E90" s="321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5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6"/>
      <c r="P90" s="326"/>
      <c r="Q90" s="326"/>
      <c r="R90" s="321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2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4"/>
      <c r="N91" s="340" t="s">
        <v>66</v>
      </c>
      <c r="O91" s="341"/>
      <c r="P91" s="341"/>
      <c r="Q91" s="341"/>
      <c r="R91" s="341"/>
      <c r="S91" s="341"/>
      <c r="T91" s="342"/>
      <c r="U91" s="37" t="s">
        <v>67</v>
      </c>
      <c r="V91" s="314">
        <f>IFERROR(V84/H84,"0")+IFERROR(V85/H85,"0")+IFERROR(V86/H86,"0")+IFERROR(V87/H87,"0")+IFERROR(V88/H88,"0")+IFERROR(V89/H89,"0")+IFERROR(V90/H90,"0")</f>
        <v>36</v>
      </c>
      <c r="W91" s="314">
        <f>IFERROR(W84/H84,"0")+IFERROR(W85/H85,"0")+IFERROR(W86/H86,"0")+IFERROR(W87/H87,"0")+IFERROR(W88/H88,"0")+IFERROR(W89/H89,"0")+IFERROR(W90/H90,"0")</f>
        <v>36</v>
      </c>
      <c r="X91" s="314">
        <f>IFERROR(IF(X84="",0,X84),"0")+IFERROR(IF(X85="",0,X85),"0")+IFERROR(IF(X86="",0,X86),"0")+IFERROR(IF(X87="",0,X87),"0")+IFERROR(IF(X88="",0,X88),"0")+IFERROR(IF(X89="",0,X89),"0")+IFERROR(IF(X90="",0,X90),"0")</f>
        <v>0.32443999999999995</v>
      </c>
      <c r="Y91" s="315"/>
      <c r="Z91" s="315"/>
    </row>
    <row r="92" spans="1:53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4"/>
      <c r="N92" s="340" t="s">
        <v>66</v>
      </c>
      <c r="O92" s="341"/>
      <c r="P92" s="341"/>
      <c r="Q92" s="341"/>
      <c r="R92" s="341"/>
      <c r="S92" s="341"/>
      <c r="T92" s="342"/>
      <c r="U92" s="37" t="s">
        <v>65</v>
      </c>
      <c r="V92" s="314">
        <f>IFERROR(SUM(V84:V90),"0")</f>
        <v>148.13999999999999</v>
      </c>
      <c r="W92" s="314">
        <f>IFERROR(SUM(W84:W90),"0")</f>
        <v>148.13999999999999</v>
      </c>
      <c r="X92" s="37"/>
      <c r="Y92" s="315"/>
      <c r="Z92" s="315"/>
    </row>
    <row r="93" spans="1:53" ht="14.25" hidden="1" customHeight="1" x14ac:dyDescent="0.25">
      <c r="A93" s="347" t="s">
        <v>60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07"/>
      <c r="Z93" s="307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0">
        <v>4607091387667</v>
      </c>
      <c r="E94" s="321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6"/>
      <c r="P94" s="326"/>
      <c r="Q94" s="326"/>
      <c r="R94" s="321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0">
        <v>4607091387636</v>
      </c>
      <c r="E95" s="321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6"/>
      <c r="P95" s="326"/>
      <c r="Q95" s="326"/>
      <c r="R95" s="321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0">
        <v>4607091384727</v>
      </c>
      <c r="E96" s="321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45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6"/>
      <c r="P96" s="326"/>
      <c r="Q96" s="326"/>
      <c r="R96" s="321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0">
        <v>4607091386745</v>
      </c>
      <c r="E97" s="321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45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6"/>
      <c r="P97" s="326"/>
      <c r="Q97" s="326"/>
      <c r="R97" s="321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0">
        <v>4607091382426</v>
      </c>
      <c r="E98" s="321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6"/>
      <c r="P98" s="326"/>
      <c r="Q98" s="326"/>
      <c r="R98" s="321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190</v>
      </c>
      <c r="B99" s="54" t="s">
        <v>191</v>
      </c>
      <c r="C99" s="31">
        <v>4301030962</v>
      </c>
      <c r="D99" s="320">
        <v>4607091386547</v>
      </c>
      <c r="E99" s="321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6"/>
      <c r="P99" s="326"/>
      <c r="Q99" s="326"/>
      <c r="R99" s="321"/>
      <c r="S99" s="34"/>
      <c r="T99" s="34"/>
      <c r="U99" s="35" t="s">
        <v>65</v>
      </c>
      <c r="V99" s="312">
        <v>30.8</v>
      </c>
      <c r="W99" s="313">
        <f t="shared" si="5"/>
        <v>30.799999999999997</v>
      </c>
      <c r="X99" s="36">
        <f>IFERROR(IF(W99=0,"",ROUNDUP(W99/H99,0)*0.00502),"")</f>
        <v>5.5220000000000005E-2</v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0">
        <v>4607091384734</v>
      </c>
      <c r="E100" s="321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6"/>
      <c r="P100" s="326"/>
      <c r="Q100" s="326"/>
      <c r="R100" s="321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0">
        <v>4607091382464</v>
      </c>
      <c r="E101" s="321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6"/>
      <c r="P101" s="326"/>
      <c r="Q101" s="326"/>
      <c r="R101" s="321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x14ac:dyDescent="0.2">
      <c r="A102" s="322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4"/>
      <c r="N102" s="340" t="s">
        <v>66</v>
      </c>
      <c r="O102" s="341"/>
      <c r="P102" s="341"/>
      <c r="Q102" s="341"/>
      <c r="R102" s="341"/>
      <c r="S102" s="341"/>
      <c r="T102" s="342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11.000000000000002</v>
      </c>
      <c r="W102" s="314">
        <f>IFERROR(W94/H94,"0")+IFERROR(W95/H95,"0")+IFERROR(W96/H96,"0")+IFERROR(W97/H97,"0")+IFERROR(W98/H98,"0")+IFERROR(W99/H99,"0")+IFERROR(W100/H100,"0")+IFERROR(W101/H101,"0")</f>
        <v>11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5.5220000000000005E-2</v>
      </c>
      <c r="Y102" s="315"/>
      <c r="Z102" s="315"/>
    </row>
    <row r="103" spans="1:53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4"/>
      <c r="N103" s="340" t="s">
        <v>66</v>
      </c>
      <c r="O103" s="341"/>
      <c r="P103" s="341"/>
      <c r="Q103" s="341"/>
      <c r="R103" s="341"/>
      <c r="S103" s="341"/>
      <c r="T103" s="342"/>
      <c r="U103" s="37" t="s">
        <v>65</v>
      </c>
      <c r="V103" s="314">
        <f>IFERROR(SUM(V94:V101),"0")</f>
        <v>30.8</v>
      </c>
      <c r="W103" s="314">
        <f>IFERROR(SUM(W94:W101),"0")</f>
        <v>30.799999999999997</v>
      </c>
      <c r="X103" s="37"/>
      <c r="Y103" s="315"/>
      <c r="Z103" s="315"/>
    </row>
    <row r="104" spans="1:53" ht="14.25" hidden="1" customHeight="1" x14ac:dyDescent="0.25">
      <c r="A104" s="347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07"/>
      <c r="Z104" s="307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0">
        <v>4607091386967</v>
      </c>
      <c r="E105" s="321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0" t="s">
        <v>198</v>
      </c>
      <c r="O105" s="326"/>
      <c r="P105" s="326"/>
      <c r="Q105" s="326"/>
      <c r="R105" s="321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196</v>
      </c>
      <c r="B106" s="54" t="s">
        <v>199</v>
      </c>
      <c r="C106" s="31">
        <v>4301051543</v>
      </c>
      <c r="D106" s="320">
        <v>4607091386967</v>
      </c>
      <c r="E106" s="321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25" t="s">
        <v>200</v>
      </c>
      <c r="O106" s="326"/>
      <c r="P106" s="326"/>
      <c r="Q106" s="326"/>
      <c r="R106" s="321"/>
      <c r="S106" s="34"/>
      <c r="T106" s="34"/>
      <c r="U106" s="35" t="s">
        <v>65</v>
      </c>
      <c r="V106" s="312">
        <v>0</v>
      </c>
      <c r="W106" s="31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201</v>
      </c>
      <c r="B107" s="54" t="s">
        <v>202</v>
      </c>
      <c r="C107" s="31">
        <v>4301051611</v>
      </c>
      <c r="D107" s="320">
        <v>4607091385304</v>
      </c>
      <c r="E107" s="321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2" t="s">
        <v>203</v>
      </c>
      <c r="O107" s="326"/>
      <c r="P107" s="326"/>
      <c r="Q107" s="326"/>
      <c r="R107" s="321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204</v>
      </c>
      <c r="B108" s="54" t="s">
        <v>205</v>
      </c>
      <c r="C108" s="31">
        <v>4301051306</v>
      </c>
      <c r="D108" s="320">
        <v>4607091386264</v>
      </c>
      <c r="E108" s="321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6"/>
      <c r="P108" s="326"/>
      <c r="Q108" s="326"/>
      <c r="R108" s="321"/>
      <c r="S108" s="34"/>
      <c r="T108" s="34"/>
      <c r="U108" s="35" t="s">
        <v>65</v>
      </c>
      <c r="V108" s="312">
        <v>147</v>
      </c>
      <c r="W108" s="313">
        <f t="shared" si="6"/>
        <v>147</v>
      </c>
      <c r="X108" s="36">
        <f>IFERROR(IF(W108=0,"",ROUNDUP(W108/H108,0)*0.00753),"")</f>
        <v>0.36897000000000002</v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20">
        <v>4607091385731</v>
      </c>
      <c r="E109" s="321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50" t="s">
        <v>208</v>
      </c>
      <c r="O109" s="326"/>
      <c r="P109" s="326"/>
      <c r="Q109" s="326"/>
      <c r="R109" s="321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209</v>
      </c>
      <c r="B110" s="54" t="s">
        <v>210</v>
      </c>
      <c r="C110" s="31">
        <v>4301051439</v>
      </c>
      <c r="D110" s="320">
        <v>4680115880214</v>
      </c>
      <c r="E110" s="321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1" t="s">
        <v>211</v>
      </c>
      <c r="O110" s="326"/>
      <c r="P110" s="326"/>
      <c r="Q110" s="326"/>
      <c r="R110" s="321"/>
      <c r="S110" s="34"/>
      <c r="T110" s="34"/>
      <c r="U110" s="35" t="s">
        <v>65</v>
      </c>
      <c r="V110" s="312">
        <v>226.8</v>
      </c>
      <c r="W110" s="313">
        <f t="shared" si="6"/>
        <v>226.8</v>
      </c>
      <c r="X110" s="36">
        <f>IFERROR(IF(W110=0,"",ROUNDUP(W110/H110,0)*0.00937),"")</f>
        <v>0.78708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0">
        <v>4680115880894</v>
      </c>
      <c r="E111" s="321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5" t="s">
        <v>214</v>
      </c>
      <c r="O111" s="326"/>
      <c r="P111" s="326"/>
      <c r="Q111" s="326"/>
      <c r="R111" s="321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0">
        <v>4607091385427</v>
      </c>
      <c r="E112" s="321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6"/>
      <c r="P112" s="326"/>
      <c r="Q112" s="326"/>
      <c r="R112" s="321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0">
        <v>4680115882645</v>
      </c>
      <c r="E113" s="321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602" t="s">
        <v>219</v>
      </c>
      <c r="O113" s="326"/>
      <c r="P113" s="326"/>
      <c r="Q113" s="326"/>
      <c r="R113" s="321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4"/>
      <c r="N114" s="340" t="s">
        <v>66</v>
      </c>
      <c r="O114" s="341"/>
      <c r="P114" s="341"/>
      <c r="Q114" s="341"/>
      <c r="R114" s="341"/>
      <c r="S114" s="341"/>
      <c r="T114" s="342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133</v>
      </c>
      <c r="W114" s="314">
        <f>IFERROR(W105/H105,"0")+IFERROR(W106/H106,"0")+IFERROR(W107/H107,"0")+IFERROR(W108/H108,"0")+IFERROR(W109/H109,"0")+IFERROR(W110/H110,"0")+IFERROR(W111/H111,"0")+IFERROR(W112/H112,"0")+IFERROR(W113/H113,"0")</f>
        <v>133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1.15605</v>
      </c>
      <c r="Y114" s="315"/>
      <c r="Z114" s="315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4"/>
      <c r="N115" s="340" t="s">
        <v>66</v>
      </c>
      <c r="O115" s="341"/>
      <c r="P115" s="341"/>
      <c r="Q115" s="341"/>
      <c r="R115" s="341"/>
      <c r="S115" s="341"/>
      <c r="T115" s="342"/>
      <c r="U115" s="37" t="s">
        <v>65</v>
      </c>
      <c r="V115" s="314">
        <f>IFERROR(SUM(V105:V113),"0")</f>
        <v>373.8</v>
      </c>
      <c r="W115" s="314">
        <f>IFERROR(SUM(W105:W113),"0")</f>
        <v>373.8</v>
      </c>
      <c r="X115" s="37"/>
      <c r="Y115" s="315"/>
      <c r="Z115" s="315"/>
    </row>
    <row r="116" spans="1:53" ht="14.25" hidden="1" customHeight="1" x14ac:dyDescent="0.25">
      <c r="A116" s="347" t="s">
        <v>220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07"/>
      <c r="Z116" s="307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0">
        <v>4607091383065</v>
      </c>
      <c r="E117" s="321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6"/>
      <c r="P117" s="326"/>
      <c r="Q117" s="326"/>
      <c r="R117" s="321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20">
        <v>4680115881532</v>
      </c>
      <c r="E118" s="321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6"/>
      <c r="P118" s="326"/>
      <c r="Q118" s="326"/>
      <c r="R118" s="321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0">
        <v>4680115881532</v>
      </c>
      <c r="E119" s="321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6" t="s">
        <v>226</v>
      </c>
      <c r="O119" s="326"/>
      <c r="P119" s="326"/>
      <c r="Q119" s="326"/>
      <c r="R119" s="321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0">
        <v>4680115882652</v>
      </c>
      <c r="E120" s="321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91" t="s">
        <v>229</v>
      </c>
      <c r="O120" s="326"/>
      <c r="P120" s="326"/>
      <c r="Q120" s="326"/>
      <c r="R120" s="321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0">
        <v>4680115880238</v>
      </c>
      <c r="E121" s="321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26"/>
      <c r="P121" s="326"/>
      <c r="Q121" s="326"/>
      <c r="R121" s="321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0">
        <v>4680115881464</v>
      </c>
      <c r="E122" s="321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09" t="s">
        <v>234</v>
      </c>
      <c r="O122" s="326"/>
      <c r="P122" s="326"/>
      <c r="Q122" s="326"/>
      <c r="R122" s="321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22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4"/>
      <c r="N123" s="340" t="s">
        <v>66</v>
      </c>
      <c r="O123" s="341"/>
      <c r="P123" s="341"/>
      <c r="Q123" s="341"/>
      <c r="R123" s="341"/>
      <c r="S123" s="341"/>
      <c r="T123" s="342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hidden="1" x14ac:dyDescent="0.2">
      <c r="A124" s="323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4"/>
      <c r="N124" s="340" t="s">
        <v>66</v>
      </c>
      <c r="O124" s="341"/>
      <c r="P124" s="341"/>
      <c r="Q124" s="341"/>
      <c r="R124" s="341"/>
      <c r="S124" s="341"/>
      <c r="T124" s="342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hidden="1" customHeight="1" x14ac:dyDescent="0.25">
      <c r="A125" s="346" t="s">
        <v>235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08"/>
      <c r="Z125" s="308"/>
    </row>
    <row r="126" spans="1:53" ht="14.25" hidden="1" customHeight="1" x14ac:dyDescent="0.25">
      <c r="A126" s="347" t="s">
        <v>68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07"/>
      <c r="Z126" s="307"/>
    </row>
    <row r="127" spans="1:53" ht="27" hidden="1" customHeight="1" x14ac:dyDescent="0.25">
      <c r="A127" s="54" t="s">
        <v>236</v>
      </c>
      <c r="B127" s="54" t="s">
        <v>237</v>
      </c>
      <c r="C127" s="31">
        <v>4301051612</v>
      </c>
      <c r="D127" s="320">
        <v>4607091385168</v>
      </c>
      <c r="E127" s="321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44" t="s">
        <v>238</v>
      </c>
      <c r="O127" s="326"/>
      <c r="P127" s="326"/>
      <c r="Q127" s="326"/>
      <c r="R127" s="321"/>
      <c r="S127" s="34"/>
      <c r="T127" s="34"/>
      <c r="U127" s="35" t="s">
        <v>65</v>
      </c>
      <c r="V127" s="312">
        <v>0</v>
      </c>
      <c r="W127" s="313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0">
        <v>4607091383256</v>
      </c>
      <c r="E128" s="321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26"/>
      <c r="P128" s="326"/>
      <c r="Q128" s="326"/>
      <c r="R128" s="321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4301051358</v>
      </c>
      <c r="D129" s="320">
        <v>4607091385748</v>
      </c>
      <c r="E129" s="321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26"/>
      <c r="P129" s="326"/>
      <c r="Q129" s="326"/>
      <c r="R129" s="321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idden="1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4"/>
      <c r="N130" s="340" t="s">
        <v>66</v>
      </c>
      <c r="O130" s="341"/>
      <c r="P130" s="341"/>
      <c r="Q130" s="341"/>
      <c r="R130" s="341"/>
      <c r="S130" s="341"/>
      <c r="T130" s="342"/>
      <c r="U130" s="37" t="s">
        <v>67</v>
      </c>
      <c r="V130" s="314">
        <f>IFERROR(V127/H127,"0")+IFERROR(V128/H128,"0")+IFERROR(V129/H129,"0")</f>
        <v>0</v>
      </c>
      <c r="W130" s="314">
        <f>IFERROR(W127/H127,"0")+IFERROR(W128/H128,"0")+IFERROR(W129/H129,"0")</f>
        <v>0</v>
      </c>
      <c r="X130" s="314">
        <f>IFERROR(IF(X127="",0,X127),"0")+IFERROR(IF(X128="",0,X128),"0")+IFERROR(IF(X129="",0,X129),"0")</f>
        <v>0</v>
      </c>
      <c r="Y130" s="315"/>
      <c r="Z130" s="315"/>
    </row>
    <row r="131" spans="1:53" hidden="1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4"/>
      <c r="N131" s="340" t="s">
        <v>66</v>
      </c>
      <c r="O131" s="341"/>
      <c r="P131" s="341"/>
      <c r="Q131" s="341"/>
      <c r="R131" s="341"/>
      <c r="S131" s="341"/>
      <c r="T131" s="342"/>
      <c r="U131" s="37" t="s">
        <v>65</v>
      </c>
      <c r="V131" s="314">
        <f>IFERROR(SUM(V127:V129),"0")</f>
        <v>0</v>
      </c>
      <c r="W131" s="314">
        <f>IFERROR(SUM(W127:W129),"0")</f>
        <v>0</v>
      </c>
      <c r="X131" s="37"/>
      <c r="Y131" s="315"/>
      <c r="Z131" s="315"/>
    </row>
    <row r="132" spans="1:53" ht="27.75" hidden="1" customHeight="1" x14ac:dyDescent="0.2">
      <c r="A132" s="318" t="s">
        <v>243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48"/>
      <c r="Z132" s="48"/>
    </row>
    <row r="133" spans="1:53" ht="16.5" hidden="1" customHeight="1" x14ac:dyDescent="0.25">
      <c r="A133" s="346" t="s">
        <v>244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53" ht="14.25" hidden="1" customHeight="1" x14ac:dyDescent="0.25">
      <c r="A134" s="347" t="s">
        <v>106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07"/>
      <c r="Z134" s="307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0">
        <v>4607091383423</v>
      </c>
      <c r="E135" s="321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3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26"/>
      <c r="P135" s="326"/>
      <c r="Q135" s="326"/>
      <c r="R135" s="321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0">
        <v>4607091381405</v>
      </c>
      <c r="E136" s="321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26"/>
      <c r="P136" s="326"/>
      <c r="Q136" s="326"/>
      <c r="R136" s="321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0">
        <v>4607091386516</v>
      </c>
      <c r="E137" s="321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26"/>
      <c r="P137" s="326"/>
      <c r="Q137" s="326"/>
      <c r="R137" s="321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22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4"/>
      <c r="N138" s="340" t="s">
        <v>66</v>
      </c>
      <c r="O138" s="341"/>
      <c r="P138" s="341"/>
      <c r="Q138" s="341"/>
      <c r="R138" s="341"/>
      <c r="S138" s="341"/>
      <c r="T138" s="342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4"/>
      <c r="N139" s="340" t="s">
        <v>66</v>
      </c>
      <c r="O139" s="341"/>
      <c r="P139" s="341"/>
      <c r="Q139" s="341"/>
      <c r="R139" s="341"/>
      <c r="S139" s="341"/>
      <c r="T139" s="342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6" t="s">
        <v>251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08"/>
      <c r="Z140" s="308"/>
    </row>
    <row r="141" spans="1:53" ht="14.25" hidden="1" customHeight="1" x14ac:dyDescent="0.25">
      <c r="A141" s="347" t="s">
        <v>60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07"/>
      <c r="Z141" s="307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20">
        <v>4680115880993</v>
      </c>
      <c r="E142" s="321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26"/>
      <c r="P142" s="326"/>
      <c r="Q142" s="326"/>
      <c r="R142" s="321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0">
        <v>4680115881761</v>
      </c>
      <c r="E143" s="321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26"/>
      <c r="P143" s="326"/>
      <c r="Q143" s="326"/>
      <c r="R143" s="321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20">
        <v>4680115881563</v>
      </c>
      <c r="E144" s="321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26"/>
      <c r="P144" s="326"/>
      <c r="Q144" s="326"/>
      <c r="R144" s="321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0">
        <v>4680115880986</v>
      </c>
      <c r="E145" s="321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26"/>
      <c r="P145" s="326"/>
      <c r="Q145" s="326"/>
      <c r="R145" s="321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0">
        <v>4680115880207</v>
      </c>
      <c r="E146" s="321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26"/>
      <c r="P146" s="326"/>
      <c r="Q146" s="326"/>
      <c r="R146" s="321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0">
        <v>4680115881785</v>
      </c>
      <c r="E147" s="321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26"/>
      <c r="P147" s="326"/>
      <c r="Q147" s="326"/>
      <c r="R147" s="321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20">
        <v>4680115881679</v>
      </c>
      <c r="E148" s="321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26"/>
      <c r="P148" s="326"/>
      <c r="Q148" s="326"/>
      <c r="R148" s="321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0">
        <v>4680115880191</v>
      </c>
      <c r="E149" s="321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26"/>
      <c r="P149" s="326"/>
      <c r="Q149" s="326"/>
      <c r="R149" s="321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0">
        <v>4680115883963</v>
      </c>
      <c r="E150" s="321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8" t="s">
        <v>270</v>
      </c>
      <c r="O150" s="326"/>
      <c r="P150" s="326"/>
      <c r="Q150" s="326"/>
      <c r="R150" s="321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idden="1" x14ac:dyDescent="0.2">
      <c r="A151" s="322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4"/>
      <c r="N151" s="340" t="s">
        <v>66</v>
      </c>
      <c r="O151" s="341"/>
      <c r="P151" s="341"/>
      <c r="Q151" s="341"/>
      <c r="R151" s="341"/>
      <c r="S151" s="341"/>
      <c r="T151" s="342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0</v>
      </c>
      <c r="W151" s="314">
        <f>IFERROR(W142/H142,"0")+IFERROR(W143/H143,"0")+IFERROR(W144/H144,"0")+IFERROR(W145/H145,"0")+IFERROR(W146/H146,"0")+IFERROR(W147/H147,"0")+IFERROR(W148/H148,"0")+IFERROR(W149/H149,"0")+IFERROR(W150/H150,"0")</f>
        <v>0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hidden="1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4"/>
      <c r="N152" s="340" t="s">
        <v>66</v>
      </c>
      <c r="O152" s="341"/>
      <c r="P152" s="341"/>
      <c r="Q152" s="341"/>
      <c r="R152" s="341"/>
      <c r="S152" s="341"/>
      <c r="T152" s="342"/>
      <c r="U152" s="37" t="s">
        <v>65</v>
      </c>
      <c r="V152" s="314">
        <f>IFERROR(SUM(V142:V150),"0")</f>
        <v>0</v>
      </c>
      <c r="W152" s="314">
        <f>IFERROR(SUM(W142:W150),"0")</f>
        <v>0</v>
      </c>
      <c r="X152" s="37"/>
      <c r="Y152" s="315"/>
      <c r="Z152" s="315"/>
    </row>
    <row r="153" spans="1:53" ht="16.5" hidden="1" customHeight="1" x14ac:dyDescent="0.25">
      <c r="A153" s="346" t="s">
        <v>271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08"/>
      <c r="Z153" s="308"/>
    </row>
    <row r="154" spans="1:53" ht="14.25" hidden="1" customHeight="1" x14ac:dyDescent="0.25">
      <c r="A154" s="347" t="s">
        <v>106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07"/>
      <c r="Z154" s="307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0">
        <v>4680115881402</v>
      </c>
      <c r="E155" s="321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6"/>
      <c r="P155" s="326"/>
      <c r="Q155" s="326"/>
      <c r="R155" s="321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0">
        <v>4680115881396</v>
      </c>
      <c r="E156" s="321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6"/>
      <c r="P156" s="326"/>
      <c r="Q156" s="326"/>
      <c r="R156" s="321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22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4"/>
      <c r="N157" s="340" t="s">
        <v>66</v>
      </c>
      <c r="O157" s="341"/>
      <c r="P157" s="341"/>
      <c r="Q157" s="341"/>
      <c r="R157" s="341"/>
      <c r="S157" s="341"/>
      <c r="T157" s="342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4"/>
      <c r="N158" s="340" t="s">
        <v>66</v>
      </c>
      <c r="O158" s="341"/>
      <c r="P158" s="341"/>
      <c r="Q158" s="341"/>
      <c r="R158" s="341"/>
      <c r="S158" s="341"/>
      <c r="T158" s="342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7" t="s">
        <v>98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07"/>
      <c r="Z159" s="307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0">
        <v>4680115882935</v>
      </c>
      <c r="E160" s="321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80" t="s">
        <v>278</v>
      </c>
      <c r="O160" s="326"/>
      <c r="P160" s="326"/>
      <c r="Q160" s="326"/>
      <c r="R160" s="321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0">
        <v>4680115880764</v>
      </c>
      <c r="E161" s="321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4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6"/>
      <c r="P161" s="326"/>
      <c r="Q161" s="326"/>
      <c r="R161" s="321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22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4"/>
      <c r="N162" s="340" t="s">
        <v>66</v>
      </c>
      <c r="O162" s="341"/>
      <c r="P162" s="341"/>
      <c r="Q162" s="341"/>
      <c r="R162" s="341"/>
      <c r="S162" s="341"/>
      <c r="T162" s="342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4"/>
      <c r="N163" s="340" t="s">
        <v>66</v>
      </c>
      <c r="O163" s="341"/>
      <c r="P163" s="341"/>
      <c r="Q163" s="341"/>
      <c r="R163" s="341"/>
      <c r="S163" s="341"/>
      <c r="T163" s="342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7" t="s">
        <v>60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07"/>
      <c r="Z164" s="307"/>
    </row>
    <row r="165" spans="1:53" ht="27" hidden="1" customHeight="1" x14ac:dyDescent="0.25">
      <c r="A165" s="54" t="s">
        <v>281</v>
      </c>
      <c r="B165" s="54" t="s">
        <v>282</v>
      </c>
      <c r="C165" s="31">
        <v>4301031224</v>
      </c>
      <c r="D165" s="320">
        <v>4680115882683</v>
      </c>
      <c r="E165" s="321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6"/>
      <c r="P165" s="326"/>
      <c r="Q165" s="326"/>
      <c r="R165" s="321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hidden="1" customHeight="1" x14ac:dyDescent="0.25">
      <c r="A166" s="54" t="s">
        <v>283</v>
      </c>
      <c r="B166" s="54" t="s">
        <v>284</v>
      </c>
      <c r="C166" s="31">
        <v>4301031230</v>
      </c>
      <c r="D166" s="320">
        <v>4680115882690</v>
      </c>
      <c r="E166" s="321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6"/>
      <c r="P166" s="326"/>
      <c r="Q166" s="326"/>
      <c r="R166" s="321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0">
        <v>4680115882669</v>
      </c>
      <c r="E167" s="321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6"/>
      <c r="P167" s="326"/>
      <c r="Q167" s="326"/>
      <c r="R167" s="321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0">
        <v>4680115882676</v>
      </c>
      <c r="E168" s="321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6"/>
      <c r="P168" s="326"/>
      <c r="Q168" s="326"/>
      <c r="R168" s="321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idden="1" x14ac:dyDescent="0.2">
      <c r="A169" s="322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4"/>
      <c r="N169" s="340" t="s">
        <v>66</v>
      </c>
      <c r="O169" s="341"/>
      <c r="P169" s="341"/>
      <c r="Q169" s="341"/>
      <c r="R169" s="341"/>
      <c r="S169" s="341"/>
      <c r="T169" s="342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hidden="1" x14ac:dyDescent="0.2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4"/>
      <c r="N170" s="340" t="s">
        <v>66</v>
      </c>
      <c r="O170" s="341"/>
      <c r="P170" s="341"/>
      <c r="Q170" s="341"/>
      <c r="R170" s="341"/>
      <c r="S170" s="341"/>
      <c r="T170" s="342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hidden="1" customHeight="1" x14ac:dyDescent="0.25">
      <c r="A171" s="347" t="s">
        <v>68</v>
      </c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07"/>
      <c r="Z171" s="307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0">
        <v>4680115881556</v>
      </c>
      <c r="E172" s="321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6"/>
      <c r="P172" s="326"/>
      <c r="Q172" s="326"/>
      <c r="R172" s="321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20">
        <v>4680115880573</v>
      </c>
      <c r="E173" s="321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603" t="s">
        <v>293</v>
      </c>
      <c r="O173" s="326"/>
      <c r="P173" s="326"/>
      <c r="Q173" s="326"/>
      <c r="R173" s="321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0">
        <v>4680115881594</v>
      </c>
      <c r="E174" s="321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6"/>
      <c r="P174" s="326"/>
      <c r="Q174" s="326"/>
      <c r="R174" s="321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0">
        <v>4680115881587</v>
      </c>
      <c r="E175" s="321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23" t="s">
        <v>298</v>
      </c>
      <c r="O175" s="326"/>
      <c r="P175" s="326"/>
      <c r="Q175" s="326"/>
      <c r="R175" s="321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20">
        <v>4680115880962</v>
      </c>
      <c r="E176" s="321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4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6"/>
      <c r="P176" s="326"/>
      <c r="Q176" s="326"/>
      <c r="R176" s="321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0">
        <v>4680115881617</v>
      </c>
      <c r="E177" s="321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6"/>
      <c r="P177" s="326"/>
      <c r="Q177" s="326"/>
      <c r="R177" s="321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4301051487</v>
      </c>
      <c r="D178" s="320">
        <v>4680115881228</v>
      </c>
      <c r="E178" s="321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7" t="s">
        <v>305</v>
      </c>
      <c r="O178" s="326"/>
      <c r="P178" s="326"/>
      <c r="Q178" s="326"/>
      <c r="R178" s="321"/>
      <c r="S178" s="34"/>
      <c r="T178" s="34"/>
      <c r="U178" s="35" t="s">
        <v>65</v>
      </c>
      <c r="V178" s="312">
        <v>280.8</v>
      </c>
      <c r="W178" s="313">
        <f t="shared" si="9"/>
        <v>280.8</v>
      </c>
      <c r="X178" s="36">
        <f>IFERROR(IF(W178=0,"",ROUNDUP(W178/H178,0)*0.00753),"")</f>
        <v>0.88101000000000007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306</v>
      </c>
      <c r="B179" s="54" t="s">
        <v>307</v>
      </c>
      <c r="C179" s="31">
        <v>4301051506</v>
      </c>
      <c r="D179" s="320">
        <v>4680115881037</v>
      </c>
      <c r="E179" s="321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72" t="s">
        <v>308</v>
      </c>
      <c r="O179" s="326"/>
      <c r="P179" s="326"/>
      <c r="Q179" s="326"/>
      <c r="R179" s="321"/>
      <c r="S179" s="34"/>
      <c r="T179" s="34"/>
      <c r="U179" s="35" t="s">
        <v>65</v>
      </c>
      <c r="V179" s="312">
        <v>275.52</v>
      </c>
      <c r="W179" s="313">
        <f t="shared" si="9"/>
        <v>275.52</v>
      </c>
      <c r="X179" s="36">
        <f>IFERROR(IF(W179=0,"",ROUNDUP(W179/H179,0)*0.00937),"")</f>
        <v>0.76834000000000002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309</v>
      </c>
      <c r="B180" s="54" t="s">
        <v>310</v>
      </c>
      <c r="C180" s="31">
        <v>4301051384</v>
      </c>
      <c r="D180" s="320">
        <v>4680115881211</v>
      </c>
      <c r="E180" s="321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6"/>
      <c r="P180" s="326"/>
      <c r="Q180" s="326"/>
      <c r="R180" s="321"/>
      <c r="S180" s="34"/>
      <c r="T180" s="34"/>
      <c r="U180" s="35" t="s">
        <v>65</v>
      </c>
      <c r="V180" s="312">
        <v>280.8</v>
      </c>
      <c r="W180" s="313">
        <f t="shared" si="9"/>
        <v>280.8</v>
      </c>
      <c r="X180" s="36">
        <f>IFERROR(IF(W180=0,"",ROUNDUP(W180/H180,0)*0.00753),"")</f>
        <v>0.88101000000000007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4301051378</v>
      </c>
      <c r="D181" s="320">
        <v>4680115881020</v>
      </c>
      <c r="E181" s="321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6"/>
      <c r="P181" s="326"/>
      <c r="Q181" s="326"/>
      <c r="R181" s="321"/>
      <c r="S181" s="34"/>
      <c r="T181" s="34"/>
      <c r="U181" s="35" t="s">
        <v>65</v>
      </c>
      <c r="V181" s="312">
        <v>349.44</v>
      </c>
      <c r="W181" s="313">
        <f t="shared" si="9"/>
        <v>349.44</v>
      </c>
      <c r="X181" s="36">
        <f>IFERROR(IF(W181=0,"",ROUNDUP(W181/H181,0)*0.00937),"")</f>
        <v>0.97448000000000001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4301051407</v>
      </c>
      <c r="D182" s="320">
        <v>4680115882195</v>
      </c>
      <c r="E182" s="321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6"/>
      <c r="P182" s="326"/>
      <c r="Q182" s="326"/>
      <c r="R182" s="321"/>
      <c r="S182" s="34"/>
      <c r="T182" s="34"/>
      <c r="U182" s="35" t="s">
        <v>65</v>
      </c>
      <c r="V182" s="312">
        <v>0</v>
      </c>
      <c r="W182" s="313">
        <f t="shared" si="9"/>
        <v>0</v>
      </c>
      <c r="X182" s="36" t="str">
        <f t="shared" ref="X182:X188" si="10"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0">
        <v>4680115882607</v>
      </c>
      <c r="E183" s="321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1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6"/>
      <c r="P183" s="326"/>
      <c r="Q183" s="326"/>
      <c r="R183" s="321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4301051468</v>
      </c>
      <c r="D184" s="320">
        <v>4680115880092</v>
      </c>
      <c r="E184" s="321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6"/>
      <c r="P184" s="326"/>
      <c r="Q184" s="326"/>
      <c r="R184" s="321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4301051469</v>
      </c>
      <c r="D185" s="320">
        <v>4680115880221</v>
      </c>
      <c r="E185" s="321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6"/>
      <c r="P185" s="326"/>
      <c r="Q185" s="326"/>
      <c r="R185" s="321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321</v>
      </c>
      <c r="B186" s="54" t="s">
        <v>322</v>
      </c>
      <c r="C186" s="31">
        <v>4301051523</v>
      </c>
      <c r="D186" s="320">
        <v>4680115882942</v>
      </c>
      <c r="E186" s="321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6"/>
      <c r="P186" s="326"/>
      <c r="Q186" s="326"/>
      <c r="R186" s="321"/>
      <c r="S186" s="34"/>
      <c r="T186" s="34"/>
      <c r="U186" s="35" t="s">
        <v>65</v>
      </c>
      <c r="V186" s="312">
        <v>73.8</v>
      </c>
      <c r="W186" s="313">
        <f t="shared" si="9"/>
        <v>73.8</v>
      </c>
      <c r="X186" s="36">
        <f t="shared" si="10"/>
        <v>0.30873</v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4301051326</v>
      </c>
      <c r="D187" s="320">
        <v>4680115880504</v>
      </c>
      <c r="E187" s="321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6"/>
      <c r="P187" s="326"/>
      <c r="Q187" s="326"/>
      <c r="R187" s="321"/>
      <c r="S187" s="34"/>
      <c r="T187" s="34"/>
      <c r="U187" s="35" t="s">
        <v>65</v>
      </c>
      <c r="V187" s="312">
        <v>100.8</v>
      </c>
      <c r="W187" s="313">
        <f t="shared" si="9"/>
        <v>100.8</v>
      </c>
      <c r="X187" s="36">
        <f t="shared" si="10"/>
        <v>0.31625999999999999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325</v>
      </c>
      <c r="B188" s="54" t="s">
        <v>326</v>
      </c>
      <c r="C188" s="31">
        <v>4301051410</v>
      </c>
      <c r="D188" s="320">
        <v>4680115882164</v>
      </c>
      <c r="E188" s="321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6"/>
      <c r="P188" s="326"/>
      <c r="Q188" s="326"/>
      <c r="R188" s="321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x14ac:dyDescent="0.2">
      <c r="A189" s="322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4"/>
      <c r="N189" s="340" t="s">
        <v>66</v>
      </c>
      <c r="O189" s="341"/>
      <c r="P189" s="341"/>
      <c r="Q189" s="341"/>
      <c r="R189" s="341"/>
      <c r="S189" s="341"/>
      <c r="T189" s="342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503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503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4.1298300000000001</v>
      </c>
      <c r="Y189" s="315"/>
      <c r="Z189" s="315"/>
    </row>
    <row r="190" spans="1:53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4"/>
      <c r="N190" s="340" t="s">
        <v>66</v>
      </c>
      <c r="O190" s="341"/>
      <c r="P190" s="341"/>
      <c r="Q190" s="341"/>
      <c r="R190" s="341"/>
      <c r="S190" s="341"/>
      <c r="T190" s="342"/>
      <c r="U190" s="37" t="s">
        <v>65</v>
      </c>
      <c r="V190" s="314">
        <f>IFERROR(SUM(V172:V188),"0")</f>
        <v>1361.1599999999999</v>
      </c>
      <c r="W190" s="314">
        <f>IFERROR(SUM(W172:W188),"0")</f>
        <v>1361.1599999999999</v>
      </c>
      <c r="X190" s="37"/>
      <c r="Y190" s="315"/>
      <c r="Z190" s="315"/>
    </row>
    <row r="191" spans="1:53" ht="14.25" hidden="1" customHeight="1" x14ac:dyDescent="0.25">
      <c r="A191" s="347" t="s">
        <v>220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07"/>
      <c r="Z191" s="307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0">
        <v>4680115882874</v>
      </c>
      <c r="E192" s="321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69" t="s">
        <v>329</v>
      </c>
      <c r="O192" s="326"/>
      <c r="P192" s="326"/>
      <c r="Q192" s="326"/>
      <c r="R192" s="321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0">
        <v>4680115884434</v>
      </c>
      <c r="E193" s="321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4" t="s">
        <v>332</v>
      </c>
      <c r="O193" s="326"/>
      <c r="P193" s="326"/>
      <c r="Q193" s="326"/>
      <c r="R193" s="321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333</v>
      </c>
      <c r="B194" s="54" t="s">
        <v>334</v>
      </c>
      <c r="C194" s="31">
        <v>4301060338</v>
      </c>
      <c r="D194" s="320">
        <v>4680115880801</v>
      </c>
      <c r="E194" s="321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26"/>
      <c r="P194" s="326"/>
      <c r="Q194" s="326"/>
      <c r="R194" s="321"/>
      <c r="S194" s="34"/>
      <c r="T194" s="34"/>
      <c r="U194" s="35" t="s">
        <v>65</v>
      </c>
      <c r="V194" s="312">
        <v>280.8</v>
      </c>
      <c r="W194" s="313">
        <f>IFERROR(IF(V194="",0,CEILING((V194/$H194),1)*$H194),"")</f>
        <v>280.8</v>
      </c>
      <c r="X194" s="36">
        <f>IFERROR(IF(W194=0,"",ROUNDUP(W194/H194,0)*0.00753),"")</f>
        <v>0.88101000000000007</v>
      </c>
      <c r="Y194" s="56"/>
      <c r="Z194" s="57"/>
      <c r="AD194" s="58"/>
      <c r="BA194" s="165" t="s">
        <v>1</v>
      </c>
    </row>
    <row r="195" spans="1:53" ht="27" customHeight="1" x14ac:dyDescent="0.25">
      <c r="A195" s="54" t="s">
        <v>335</v>
      </c>
      <c r="B195" s="54" t="s">
        <v>336</v>
      </c>
      <c r="C195" s="31">
        <v>4301060339</v>
      </c>
      <c r="D195" s="320">
        <v>4680115880818</v>
      </c>
      <c r="E195" s="321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26"/>
      <c r="P195" s="326"/>
      <c r="Q195" s="326"/>
      <c r="R195" s="321"/>
      <c r="S195" s="34"/>
      <c r="T195" s="34"/>
      <c r="U195" s="35" t="s">
        <v>65</v>
      </c>
      <c r="V195" s="312">
        <v>360</v>
      </c>
      <c r="W195" s="313">
        <f>IFERROR(IF(V195="",0,CEILING((V195/$H195),1)*$H195),"")</f>
        <v>360</v>
      </c>
      <c r="X195" s="36">
        <f>IFERROR(IF(W195=0,"",ROUNDUP(W195/H195,0)*0.00753),"")</f>
        <v>1.1294999999999999</v>
      </c>
      <c r="Y195" s="56"/>
      <c r="Z195" s="57"/>
      <c r="AD195" s="58"/>
      <c r="BA195" s="166" t="s">
        <v>1</v>
      </c>
    </row>
    <row r="196" spans="1:53" x14ac:dyDescent="0.2">
      <c r="A196" s="322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4"/>
      <c r="N196" s="340" t="s">
        <v>66</v>
      </c>
      <c r="O196" s="341"/>
      <c r="P196" s="341"/>
      <c r="Q196" s="341"/>
      <c r="R196" s="341"/>
      <c r="S196" s="341"/>
      <c r="T196" s="342"/>
      <c r="U196" s="37" t="s">
        <v>67</v>
      </c>
      <c r="V196" s="314">
        <f>IFERROR(V192/H192,"0")+IFERROR(V193/H193,"0")+IFERROR(V194/H194,"0")+IFERROR(V195/H195,"0")</f>
        <v>267</v>
      </c>
      <c r="W196" s="314">
        <f>IFERROR(W192/H192,"0")+IFERROR(W193/H193,"0")+IFERROR(W194/H194,"0")+IFERROR(W195/H195,"0")</f>
        <v>267</v>
      </c>
      <c r="X196" s="314">
        <f>IFERROR(IF(X192="",0,X192),"0")+IFERROR(IF(X193="",0,X193),"0")+IFERROR(IF(X194="",0,X194),"0")+IFERROR(IF(X195="",0,X195),"0")</f>
        <v>2.01051</v>
      </c>
      <c r="Y196" s="315"/>
      <c r="Z196" s="315"/>
    </row>
    <row r="197" spans="1:53" x14ac:dyDescent="0.2">
      <c r="A197" s="323"/>
      <c r="B197" s="323"/>
      <c r="C197" s="323"/>
      <c r="D197" s="323"/>
      <c r="E197" s="323"/>
      <c r="F197" s="323"/>
      <c r="G197" s="323"/>
      <c r="H197" s="323"/>
      <c r="I197" s="323"/>
      <c r="J197" s="323"/>
      <c r="K197" s="323"/>
      <c r="L197" s="323"/>
      <c r="M197" s="324"/>
      <c r="N197" s="340" t="s">
        <v>66</v>
      </c>
      <c r="O197" s="341"/>
      <c r="P197" s="341"/>
      <c r="Q197" s="341"/>
      <c r="R197" s="341"/>
      <c r="S197" s="341"/>
      <c r="T197" s="342"/>
      <c r="U197" s="37" t="s">
        <v>65</v>
      </c>
      <c r="V197" s="314">
        <f>IFERROR(SUM(V192:V195),"0")</f>
        <v>640.79999999999995</v>
      </c>
      <c r="W197" s="314">
        <f>IFERROR(SUM(W192:W195),"0")</f>
        <v>640.79999999999995</v>
      </c>
      <c r="X197" s="37"/>
      <c r="Y197" s="315"/>
      <c r="Z197" s="315"/>
    </row>
    <row r="198" spans="1:53" ht="16.5" hidden="1" customHeight="1" x14ac:dyDescent="0.25">
      <c r="A198" s="346" t="s">
        <v>337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  <c r="U198" s="323"/>
      <c r="V198" s="323"/>
      <c r="W198" s="323"/>
      <c r="X198" s="323"/>
      <c r="Y198" s="308"/>
      <c r="Z198" s="308"/>
    </row>
    <row r="199" spans="1:53" ht="14.25" hidden="1" customHeight="1" x14ac:dyDescent="0.25">
      <c r="A199" s="347" t="s">
        <v>60</v>
      </c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07"/>
      <c r="Z199" s="307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20">
        <v>4607091389845</v>
      </c>
      <c r="E200" s="321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26"/>
      <c r="P200" s="326"/>
      <c r="Q200" s="326"/>
      <c r="R200" s="321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22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4"/>
      <c r="N201" s="340" t="s">
        <v>66</v>
      </c>
      <c r="O201" s="341"/>
      <c r="P201" s="341"/>
      <c r="Q201" s="341"/>
      <c r="R201" s="341"/>
      <c r="S201" s="341"/>
      <c r="T201" s="342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23"/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4"/>
      <c r="N202" s="340" t="s">
        <v>66</v>
      </c>
      <c r="O202" s="341"/>
      <c r="P202" s="341"/>
      <c r="Q202" s="341"/>
      <c r="R202" s="341"/>
      <c r="S202" s="341"/>
      <c r="T202" s="342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46" t="s">
        <v>340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08"/>
      <c r="Z203" s="308"/>
    </row>
    <row r="204" spans="1:53" ht="14.25" hidden="1" customHeight="1" x14ac:dyDescent="0.25">
      <c r="A204" s="347" t="s">
        <v>106</v>
      </c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7"/>
      <c r="Z204" s="307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0">
        <v>4607091387445</v>
      </c>
      <c r="E205" s="321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26"/>
      <c r="P205" s="326"/>
      <c r="Q205" s="326"/>
      <c r="R205" s="321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0">
        <v>4607091386004</v>
      </c>
      <c r="E206" s="321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26"/>
      <c r="P206" s="326"/>
      <c r="Q206" s="326"/>
      <c r="R206" s="321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0">
        <v>4607091386004</v>
      </c>
      <c r="E207" s="321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59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6"/>
      <c r="P207" s="326"/>
      <c r="Q207" s="326"/>
      <c r="R207" s="321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0">
        <v>4607091386073</v>
      </c>
      <c r="E208" s="321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26"/>
      <c r="P208" s="326"/>
      <c r="Q208" s="326"/>
      <c r="R208" s="321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0">
        <v>4607091387322</v>
      </c>
      <c r="E209" s="321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42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26"/>
      <c r="P209" s="326"/>
      <c r="Q209" s="326"/>
      <c r="R209" s="321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0">
        <v>4607091387322</v>
      </c>
      <c r="E210" s="321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6"/>
      <c r="P210" s="326"/>
      <c r="Q210" s="326"/>
      <c r="R210" s="321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0">
        <v>4607091387377</v>
      </c>
      <c r="E211" s="321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26"/>
      <c r="P211" s="326"/>
      <c r="Q211" s="326"/>
      <c r="R211" s="321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0">
        <v>4607091387353</v>
      </c>
      <c r="E212" s="321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26"/>
      <c r="P212" s="326"/>
      <c r="Q212" s="326"/>
      <c r="R212" s="321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4301011328</v>
      </c>
      <c r="D213" s="320">
        <v>4607091386011</v>
      </c>
      <c r="E213" s="321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26"/>
      <c r="P213" s="326"/>
      <c r="Q213" s="326"/>
      <c r="R213" s="321"/>
      <c r="S213" s="34"/>
      <c r="T213" s="34"/>
      <c r="U213" s="35" t="s">
        <v>65</v>
      </c>
      <c r="V213" s="312">
        <v>125</v>
      </c>
      <c r="W213" s="313">
        <f t="shared" si="11"/>
        <v>125</v>
      </c>
      <c r="X213" s="36">
        <f t="shared" ref="X213:X219" si="12">IFERROR(IF(W213=0,"",ROUNDUP(W213/H213,0)*0.00937),"")</f>
        <v>0.23424999999999999</v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0">
        <v>4607091387308</v>
      </c>
      <c r="E214" s="321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26"/>
      <c r="P214" s="326"/>
      <c r="Q214" s="326"/>
      <c r="R214" s="321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0">
        <v>4607091387339</v>
      </c>
      <c r="E215" s="321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7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26"/>
      <c r="P215" s="326"/>
      <c r="Q215" s="326"/>
      <c r="R215" s="321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0">
        <v>4680115882638</v>
      </c>
      <c r="E216" s="321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26"/>
      <c r="P216" s="326"/>
      <c r="Q216" s="326"/>
      <c r="R216" s="321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0">
        <v>4680115881938</v>
      </c>
      <c r="E217" s="321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26"/>
      <c r="P217" s="326"/>
      <c r="Q217" s="326"/>
      <c r="R217" s="321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0">
        <v>4607091387346</v>
      </c>
      <c r="E218" s="321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26"/>
      <c r="P218" s="326"/>
      <c r="Q218" s="326"/>
      <c r="R218" s="321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0">
        <v>4607091389807</v>
      </c>
      <c r="E219" s="321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26"/>
      <c r="P219" s="326"/>
      <c r="Q219" s="326"/>
      <c r="R219" s="321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x14ac:dyDescent="0.2">
      <c r="A220" s="322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4"/>
      <c r="N220" s="340" t="s">
        <v>66</v>
      </c>
      <c r="O220" s="341"/>
      <c r="P220" s="341"/>
      <c r="Q220" s="341"/>
      <c r="R220" s="341"/>
      <c r="S220" s="341"/>
      <c r="T220" s="342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25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25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0.23424999999999999</v>
      </c>
      <c r="Y220" s="315"/>
      <c r="Z220" s="315"/>
    </row>
    <row r="221" spans="1:53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4"/>
      <c r="N221" s="340" t="s">
        <v>66</v>
      </c>
      <c r="O221" s="341"/>
      <c r="P221" s="341"/>
      <c r="Q221" s="341"/>
      <c r="R221" s="341"/>
      <c r="S221" s="341"/>
      <c r="T221" s="342"/>
      <c r="U221" s="37" t="s">
        <v>65</v>
      </c>
      <c r="V221" s="314">
        <f>IFERROR(SUM(V205:V219),"0")</f>
        <v>125</v>
      </c>
      <c r="W221" s="314">
        <f>IFERROR(SUM(W205:W219),"0")</f>
        <v>125</v>
      </c>
      <c r="X221" s="37"/>
      <c r="Y221" s="315"/>
      <c r="Z221" s="315"/>
    </row>
    <row r="222" spans="1:53" ht="14.25" hidden="1" customHeight="1" x14ac:dyDescent="0.25">
      <c r="A222" s="347" t="s">
        <v>98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07"/>
      <c r="Z222" s="307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0">
        <v>4680115881914</v>
      </c>
      <c r="E223" s="321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4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26"/>
      <c r="P223" s="326"/>
      <c r="Q223" s="326"/>
      <c r="R223" s="321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4"/>
      <c r="N224" s="340" t="s">
        <v>66</v>
      </c>
      <c r="O224" s="341"/>
      <c r="P224" s="341"/>
      <c r="Q224" s="341"/>
      <c r="R224" s="341"/>
      <c r="S224" s="341"/>
      <c r="T224" s="342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4"/>
      <c r="N225" s="340" t="s">
        <v>66</v>
      </c>
      <c r="O225" s="341"/>
      <c r="P225" s="341"/>
      <c r="Q225" s="341"/>
      <c r="R225" s="341"/>
      <c r="S225" s="341"/>
      <c r="T225" s="342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7" t="s">
        <v>60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07"/>
      <c r="Z226" s="307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20">
        <v>4607091387193</v>
      </c>
      <c r="E227" s="321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26"/>
      <c r="P227" s="326"/>
      <c r="Q227" s="326"/>
      <c r="R227" s="321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20">
        <v>4607091387230</v>
      </c>
      <c r="E228" s="321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26"/>
      <c r="P228" s="326"/>
      <c r="Q228" s="326"/>
      <c r="R228" s="321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0">
        <v>4607091387285</v>
      </c>
      <c r="E229" s="321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26"/>
      <c r="P229" s="326"/>
      <c r="Q229" s="326"/>
      <c r="R229" s="321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hidden="1" x14ac:dyDescent="0.2">
      <c r="A230" s="322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4"/>
      <c r="N230" s="340" t="s">
        <v>66</v>
      </c>
      <c r="O230" s="341"/>
      <c r="P230" s="341"/>
      <c r="Q230" s="341"/>
      <c r="R230" s="341"/>
      <c r="S230" s="341"/>
      <c r="T230" s="342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hidden="1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4"/>
      <c r="N231" s="340" t="s">
        <v>66</v>
      </c>
      <c r="O231" s="341"/>
      <c r="P231" s="341"/>
      <c r="Q231" s="341"/>
      <c r="R231" s="341"/>
      <c r="S231" s="341"/>
      <c r="T231" s="342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hidden="1" customHeight="1" x14ac:dyDescent="0.25">
      <c r="A232" s="347" t="s">
        <v>68</v>
      </c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7"/>
      <c r="Z232" s="307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0">
        <v>4607091387766</v>
      </c>
      <c r="E233" s="321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26"/>
      <c r="P233" s="326"/>
      <c r="Q233" s="326"/>
      <c r="R233" s="321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0">
        <v>4607091387957</v>
      </c>
      <c r="E234" s="321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26"/>
      <c r="P234" s="326"/>
      <c r="Q234" s="326"/>
      <c r="R234" s="321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0">
        <v>4607091387964</v>
      </c>
      <c r="E235" s="321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26"/>
      <c r="P235" s="326"/>
      <c r="Q235" s="326"/>
      <c r="R235" s="321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4301051461</v>
      </c>
      <c r="D236" s="320">
        <v>4680115883604</v>
      </c>
      <c r="E236" s="321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64" t="s">
        <v>385</v>
      </c>
      <c r="O236" s="326"/>
      <c r="P236" s="326"/>
      <c r="Q236" s="326"/>
      <c r="R236" s="321"/>
      <c r="S236" s="34"/>
      <c r="T236" s="34"/>
      <c r="U236" s="35" t="s">
        <v>65</v>
      </c>
      <c r="V236" s="312">
        <v>315</v>
      </c>
      <c r="W236" s="313">
        <f t="shared" si="13"/>
        <v>315</v>
      </c>
      <c r="X236" s="36">
        <f>IFERROR(IF(W236=0,"",ROUNDUP(W236/H236,0)*0.00753),"")</f>
        <v>1.1294999999999999</v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386</v>
      </c>
      <c r="B237" s="54" t="s">
        <v>387</v>
      </c>
      <c r="C237" s="31">
        <v>4301051485</v>
      </c>
      <c r="D237" s="320">
        <v>4680115883567</v>
      </c>
      <c r="E237" s="321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4" t="s">
        <v>388</v>
      </c>
      <c r="O237" s="326"/>
      <c r="P237" s="326"/>
      <c r="Q237" s="326"/>
      <c r="R237" s="321"/>
      <c r="S237" s="34"/>
      <c r="T237" s="34"/>
      <c r="U237" s="35" t="s">
        <v>65</v>
      </c>
      <c r="V237" s="312">
        <v>281.39999999999998</v>
      </c>
      <c r="W237" s="313">
        <f t="shared" si="13"/>
        <v>281.40000000000003</v>
      </c>
      <c r="X237" s="36">
        <f>IFERROR(IF(W237=0,"",ROUNDUP(W237/H237,0)*0.00753),"")</f>
        <v>1.00902</v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0">
        <v>4607091381672</v>
      </c>
      <c r="E238" s="321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26"/>
      <c r="P238" s="326"/>
      <c r="Q238" s="326"/>
      <c r="R238" s="321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0">
        <v>4607091387537</v>
      </c>
      <c r="E239" s="321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26"/>
      <c r="P239" s="326"/>
      <c r="Q239" s="326"/>
      <c r="R239" s="321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0">
        <v>4607091387513</v>
      </c>
      <c r="E240" s="321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26"/>
      <c r="P240" s="326"/>
      <c r="Q240" s="326"/>
      <c r="R240" s="321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0">
        <v>4680115880511</v>
      </c>
      <c r="E241" s="321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26"/>
      <c r="P241" s="326"/>
      <c r="Q241" s="326"/>
      <c r="R241" s="321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x14ac:dyDescent="0.2">
      <c r="A242" s="322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4"/>
      <c r="N242" s="340" t="s">
        <v>66</v>
      </c>
      <c r="O242" s="341"/>
      <c r="P242" s="341"/>
      <c r="Q242" s="341"/>
      <c r="R242" s="341"/>
      <c r="S242" s="341"/>
      <c r="T242" s="342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284</v>
      </c>
      <c r="W242" s="314">
        <f>IFERROR(W233/H233,"0")+IFERROR(W234/H234,"0")+IFERROR(W235/H235,"0")+IFERROR(W236/H236,"0")+IFERROR(W237/H237,"0")+IFERROR(W238/H238,"0")+IFERROR(W239/H239,"0")+IFERROR(W240/H240,"0")+IFERROR(W241/H241,"0")</f>
        <v>284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2.1385199999999998</v>
      </c>
      <c r="Y242" s="315"/>
      <c r="Z242" s="315"/>
    </row>
    <row r="243" spans="1:53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4"/>
      <c r="N243" s="340" t="s">
        <v>66</v>
      </c>
      <c r="O243" s="341"/>
      <c r="P243" s="341"/>
      <c r="Q243" s="341"/>
      <c r="R243" s="341"/>
      <c r="S243" s="341"/>
      <c r="T243" s="342"/>
      <c r="U243" s="37" t="s">
        <v>65</v>
      </c>
      <c r="V243" s="314">
        <f>IFERROR(SUM(V233:V241),"0")</f>
        <v>596.4</v>
      </c>
      <c r="W243" s="314">
        <f>IFERROR(SUM(W233:W241),"0")</f>
        <v>596.40000000000009</v>
      </c>
      <c r="X243" s="37"/>
      <c r="Y243" s="315"/>
      <c r="Z243" s="315"/>
    </row>
    <row r="244" spans="1:53" ht="14.25" hidden="1" customHeight="1" x14ac:dyDescent="0.25">
      <c r="A244" s="347" t="s">
        <v>220</v>
      </c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3"/>
      <c r="N244" s="323"/>
      <c r="O244" s="323"/>
      <c r="P244" s="323"/>
      <c r="Q244" s="323"/>
      <c r="R244" s="323"/>
      <c r="S244" s="323"/>
      <c r="T244" s="323"/>
      <c r="U244" s="323"/>
      <c r="V244" s="323"/>
      <c r="W244" s="323"/>
      <c r="X244" s="323"/>
      <c r="Y244" s="307"/>
      <c r="Z244" s="307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20">
        <v>4607091380880</v>
      </c>
      <c r="E245" s="321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26"/>
      <c r="P245" s="326"/>
      <c r="Q245" s="326"/>
      <c r="R245" s="321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4301060308</v>
      </c>
      <c r="D246" s="320">
        <v>4607091384482</v>
      </c>
      <c r="E246" s="321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26"/>
      <c r="P246" s="326"/>
      <c r="Q246" s="326"/>
      <c r="R246" s="321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0">
        <v>4607091380897</v>
      </c>
      <c r="E247" s="321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26"/>
      <c r="P247" s="326"/>
      <c r="Q247" s="326"/>
      <c r="R247" s="321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idden="1" x14ac:dyDescent="0.2">
      <c r="A248" s="322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4"/>
      <c r="N248" s="340" t="s">
        <v>66</v>
      </c>
      <c r="O248" s="341"/>
      <c r="P248" s="341"/>
      <c r="Q248" s="341"/>
      <c r="R248" s="341"/>
      <c r="S248" s="341"/>
      <c r="T248" s="342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hidden="1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4"/>
      <c r="N249" s="340" t="s">
        <v>66</v>
      </c>
      <c r="O249" s="341"/>
      <c r="P249" s="341"/>
      <c r="Q249" s="341"/>
      <c r="R249" s="341"/>
      <c r="S249" s="341"/>
      <c r="T249" s="342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hidden="1" customHeight="1" x14ac:dyDescent="0.25">
      <c r="A250" s="347" t="s">
        <v>84</v>
      </c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  <c r="U250" s="323"/>
      <c r="V250" s="323"/>
      <c r="W250" s="323"/>
      <c r="X250" s="323"/>
      <c r="Y250" s="307"/>
      <c r="Z250" s="307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0">
        <v>4607091388374</v>
      </c>
      <c r="E251" s="321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82" t="s">
        <v>405</v>
      </c>
      <c r="O251" s="326"/>
      <c r="P251" s="326"/>
      <c r="Q251" s="326"/>
      <c r="R251" s="321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0">
        <v>4607091388381</v>
      </c>
      <c r="E252" s="321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7" t="s">
        <v>408</v>
      </c>
      <c r="O252" s="326"/>
      <c r="P252" s="326"/>
      <c r="Q252" s="326"/>
      <c r="R252" s="321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409</v>
      </c>
      <c r="B253" s="54" t="s">
        <v>410</v>
      </c>
      <c r="C253" s="31">
        <v>4301030233</v>
      </c>
      <c r="D253" s="320">
        <v>4607091388404</v>
      </c>
      <c r="E253" s="321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26"/>
      <c r="P253" s="326"/>
      <c r="Q253" s="326"/>
      <c r="R253" s="321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idden="1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4"/>
      <c r="N254" s="340" t="s">
        <v>66</v>
      </c>
      <c r="O254" s="341"/>
      <c r="P254" s="341"/>
      <c r="Q254" s="341"/>
      <c r="R254" s="341"/>
      <c r="S254" s="341"/>
      <c r="T254" s="342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hidden="1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4"/>
      <c r="N255" s="340" t="s">
        <v>66</v>
      </c>
      <c r="O255" s="341"/>
      <c r="P255" s="341"/>
      <c r="Q255" s="341"/>
      <c r="R255" s="341"/>
      <c r="S255" s="341"/>
      <c r="T255" s="342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hidden="1" customHeight="1" x14ac:dyDescent="0.25">
      <c r="A256" s="347" t="s">
        <v>411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07"/>
      <c r="Z256" s="307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0">
        <v>4680115881808</v>
      </c>
      <c r="E257" s="321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26"/>
      <c r="P257" s="326"/>
      <c r="Q257" s="326"/>
      <c r="R257" s="321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0">
        <v>4680115881822</v>
      </c>
      <c r="E258" s="321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5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26"/>
      <c r="P258" s="326"/>
      <c r="Q258" s="326"/>
      <c r="R258" s="321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418</v>
      </c>
      <c r="B259" s="54" t="s">
        <v>419</v>
      </c>
      <c r="C259" s="31">
        <v>4301180001</v>
      </c>
      <c r="D259" s="320">
        <v>4680115880016</v>
      </c>
      <c r="E259" s="321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26"/>
      <c r="P259" s="326"/>
      <c r="Q259" s="326"/>
      <c r="R259" s="321"/>
      <c r="S259" s="34"/>
      <c r="T259" s="34"/>
      <c r="U259" s="35" t="s">
        <v>65</v>
      </c>
      <c r="V259" s="312">
        <v>150</v>
      </c>
      <c r="W259" s="313">
        <f>IFERROR(IF(V259="",0,CEILING((V259/$H259),1)*$H259),"")</f>
        <v>150</v>
      </c>
      <c r="X259" s="36">
        <f>IFERROR(IF(W259=0,"",ROUNDUP(W259/H259,0)*0.00474),"")</f>
        <v>0.35550000000000004</v>
      </c>
      <c r="Y259" s="56"/>
      <c r="Z259" s="57"/>
      <c r="AD259" s="58"/>
      <c r="BA259" s="204" t="s">
        <v>1</v>
      </c>
    </row>
    <row r="260" spans="1:53" x14ac:dyDescent="0.2">
      <c r="A260" s="322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4"/>
      <c r="N260" s="340" t="s">
        <v>66</v>
      </c>
      <c r="O260" s="341"/>
      <c r="P260" s="341"/>
      <c r="Q260" s="341"/>
      <c r="R260" s="341"/>
      <c r="S260" s="341"/>
      <c r="T260" s="342"/>
      <c r="U260" s="37" t="s">
        <v>67</v>
      </c>
      <c r="V260" s="314">
        <f>IFERROR(V257/H257,"0")+IFERROR(V258/H258,"0")+IFERROR(V259/H259,"0")</f>
        <v>75</v>
      </c>
      <c r="W260" s="314">
        <f>IFERROR(W257/H257,"0")+IFERROR(W258/H258,"0")+IFERROR(W259/H259,"0")</f>
        <v>75</v>
      </c>
      <c r="X260" s="314">
        <f>IFERROR(IF(X257="",0,X257),"0")+IFERROR(IF(X258="",0,X258),"0")+IFERROR(IF(X259="",0,X259),"0")</f>
        <v>0.35550000000000004</v>
      </c>
      <c r="Y260" s="315"/>
      <c r="Z260" s="315"/>
    </row>
    <row r="261" spans="1:53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4"/>
      <c r="N261" s="340" t="s">
        <v>66</v>
      </c>
      <c r="O261" s="341"/>
      <c r="P261" s="341"/>
      <c r="Q261" s="341"/>
      <c r="R261" s="341"/>
      <c r="S261" s="341"/>
      <c r="T261" s="342"/>
      <c r="U261" s="37" t="s">
        <v>65</v>
      </c>
      <c r="V261" s="314">
        <f>IFERROR(SUM(V257:V259),"0")</f>
        <v>150</v>
      </c>
      <c r="W261" s="314">
        <f>IFERROR(SUM(W257:W259),"0")</f>
        <v>150</v>
      </c>
      <c r="X261" s="37"/>
      <c r="Y261" s="315"/>
      <c r="Z261" s="315"/>
    </row>
    <row r="262" spans="1:53" ht="16.5" hidden="1" customHeight="1" x14ac:dyDescent="0.25">
      <c r="A262" s="346" t="s">
        <v>420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8"/>
      <c r="Z262" s="308"/>
    </row>
    <row r="263" spans="1:53" ht="14.25" hidden="1" customHeight="1" x14ac:dyDescent="0.25">
      <c r="A263" s="347" t="s">
        <v>106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07"/>
      <c r="Z263" s="307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0">
        <v>4607091387421</v>
      </c>
      <c r="E264" s="321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26"/>
      <c r="P264" s="326"/>
      <c r="Q264" s="326"/>
      <c r="R264" s="321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0">
        <v>4607091387421</v>
      </c>
      <c r="E265" s="321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50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6"/>
      <c r="P265" s="326"/>
      <c r="Q265" s="326"/>
      <c r="R265" s="321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0">
        <v>4607091387452</v>
      </c>
      <c r="E266" s="321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26"/>
      <c r="P266" s="326"/>
      <c r="Q266" s="326"/>
      <c r="R266" s="321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0">
        <v>4607091387452</v>
      </c>
      <c r="E267" s="321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26"/>
      <c r="P267" s="326"/>
      <c r="Q267" s="326"/>
      <c r="R267" s="321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0">
        <v>4607091385984</v>
      </c>
      <c r="E268" s="321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4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26"/>
      <c r="P268" s="326"/>
      <c r="Q268" s="326"/>
      <c r="R268" s="321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430</v>
      </c>
      <c r="B269" s="54" t="s">
        <v>431</v>
      </c>
      <c r="C269" s="31">
        <v>4301011316</v>
      </c>
      <c r="D269" s="320">
        <v>4607091387438</v>
      </c>
      <c r="E269" s="321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26"/>
      <c r="P269" s="326"/>
      <c r="Q269" s="326"/>
      <c r="R269" s="321"/>
      <c r="S269" s="34"/>
      <c r="T269" s="34"/>
      <c r="U269" s="35" t="s">
        <v>65</v>
      </c>
      <c r="V269" s="312">
        <v>145</v>
      </c>
      <c r="W269" s="313">
        <f t="shared" si="14"/>
        <v>145</v>
      </c>
      <c r="X269" s="36">
        <f>IFERROR(IF(W269=0,"",ROUNDUP(W269/H269,0)*0.00937),"")</f>
        <v>0.27172999999999997</v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0">
        <v>4607091387469</v>
      </c>
      <c r="E270" s="321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26"/>
      <c r="P270" s="326"/>
      <c r="Q270" s="326"/>
      <c r="R270" s="321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4"/>
      <c r="N271" s="340" t="s">
        <v>66</v>
      </c>
      <c r="O271" s="341"/>
      <c r="P271" s="341"/>
      <c r="Q271" s="341"/>
      <c r="R271" s="341"/>
      <c r="S271" s="341"/>
      <c r="T271" s="342"/>
      <c r="U271" s="37" t="s">
        <v>67</v>
      </c>
      <c r="V271" s="314">
        <f>IFERROR(V264/H264,"0")+IFERROR(V265/H265,"0")+IFERROR(V266/H266,"0")+IFERROR(V267/H267,"0")+IFERROR(V268/H268,"0")+IFERROR(V269/H269,"0")+IFERROR(V270/H270,"0")</f>
        <v>29</v>
      </c>
      <c r="W271" s="314">
        <f>IFERROR(W264/H264,"0")+IFERROR(W265/H265,"0")+IFERROR(W266/H266,"0")+IFERROR(W267/H267,"0")+IFERROR(W268/H268,"0")+IFERROR(W269/H269,"0")+IFERROR(W270/H270,"0")</f>
        <v>29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0.27172999999999997</v>
      </c>
      <c r="Y271" s="315"/>
      <c r="Z271" s="315"/>
    </row>
    <row r="272" spans="1:53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4"/>
      <c r="N272" s="340" t="s">
        <v>66</v>
      </c>
      <c r="O272" s="341"/>
      <c r="P272" s="341"/>
      <c r="Q272" s="341"/>
      <c r="R272" s="341"/>
      <c r="S272" s="341"/>
      <c r="T272" s="342"/>
      <c r="U272" s="37" t="s">
        <v>65</v>
      </c>
      <c r="V272" s="314">
        <f>IFERROR(SUM(V264:V270),"0")</f>
        <v>145</v>
      </c>
      <c r="W272" s="314">
        <f>IFERROR(SUM(W264:W270),"0")</f>
        <v>145</v>
      </c>
      <c r="X272" s="37"/>
      <c r="Y272" s="315"/>
      <c r="Z272" s="315"/>
    </row>
    <row r="273" spans="1:53" ht="14.25" hidden="1" customHeight="1" x14ac:dyDescent="0.25">
      <c r="A273" s="347" t="s">
        <v>60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07"/>
      <c r="Z273" s="307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0">
        <v>4607091387292</v>
      </c>
      <c r="E274" s="321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4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26"/>
      <c r="P274" s="326"/>
      <c r="Q274" s="326"/>
      <c r="R274" s="321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0">
        <v>4607091387315</v>
      </c>
      <c r="E275" s="321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26"/>
      <c r="P275" s="326"/>
      <c r="Q275" s="326"/>
      <c r="R275" s="321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22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24"/>
      <c r="N276" s="340" t="s">
        <v>66</v>
      </c>
      <c r="O276" s="341"/>
      <c r="P276" s="341"/>
      <c r="Q276" s="341"/>
      <c r="R276" s="341"/>
      <c r="S276" s="341"/>
      <c r="T276" s="342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4"/>
      <c r="N277" s="340" t="s">
        <v>66</v>
      </c>
      <c r="O277" s="341"/>
      <c r="P277" s="341"/>
      <c r="Q277" s="341"/>
      <c r="R277" s="341"/>
      <c r="S277" s="341"/>
      <c r="T277" s="342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6" t="s">
        <v>438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23"/>
      <c r="Y278" s="308"/>
      <c r="Z278" s="308"/>
    </row>
    <row r="279" spans="1:53" ht="14.25" hidden="1" customHeight="1" x14ac:dyDescent="0.25">
      <c r="A279" s="347" t="s">
        <v>60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307"/>
      <c r="Z279" s="307"/>
    </row>
    <row r="280" spans="1:53" ht="27" customHeight="1" x14ac:dyDescent="0.25">
      <c r="A280" s="54" t="s">
        <v>439</v>
      </c>
      <c r="B280" s="54" t="s">
        <v>440</v>
      </c>
      <c r="C280" s="31">
        <v>4301031066</v>
      </c>
      <c r="D280" s="320">
        <v>4607091383836</v>
      </c>
      <c r="E280" s="321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26"/>
      <c r="P280" s="326"/>
      <c r="Q280" s="326"/>
      <c r="R280" s="321"/>
      <c r="S280" s="34"/>
      <c r="T280" s="34"/>
      <c r="U280" s="35" t="s">
        <v>65</v>
      </c>
      <c r="V280" s="312">
        <v>126</v>
      </c>
      <c r="W280" s="313">
        <f>IFERROR(IF(V280="",0,CEILING((V280/$H280),1)*$H280),"")</f>
        <v>126</v>
      </c>
      <c r="X280" s="36">
        <f>IFERROR(IF(W280=0,"",ROUNDUP(W280/H280,0)*0.00753),"")</f>
        <v>0.52710000000000001</v>
      </c>
      <c r="Y280" s="56"/>
      <c r="Z280" s="57"/>
      <c r="AD280" s="58"/>
      <c r="BA280" s="214" t="s">
        <v>1</v>
      </c>
    </row>
    <row r="281" spans="1:53" x14ac:dyDescent="0.2">
      <c r="A281" s="322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4"/>
      <c r="N281" s="340" t="s">
        <v>66</v>
      </c>
      <c r="O281" s="341"/>
      <c r="P281" s="341"/>
      <c r="Q281" s="341"/>
      <c r="R281" s="341"/>
      <c r="S281" s="341"/>
      <c r="T281" s="342"/>
      <c r="U281" s="37" t="s">
        <v>67</v>
      </c>
      <c r="V281" s="314">
        <f>IFERROR(V280/H280,"0")</f>
        <v>70</v>
      </c>
      <c r="W281" s="314">
        <f>IFERROR(W280/H280,"0")</f>
        <v>70</v>
      </c>
      <c r="X281" s="314">
        <f>IFERROR(IF(X280="",0,X280),"0")</f>
        <v>0.52710000000000001</v>
      </c>
      <c r="Y281" s="315"/>
      <c r="Z281" s="315"/>
    </row>
    <row r="282" spans="1:53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4"/>
      <c r="N282" s="340" t="s">
        <v>66</v>
      </c>
      <c r="O282" s="341"/>
      <c r="P282" s="341"/>
      <c r="Q282" s="341"/>
      <c r="R282" s="341"/>
      <c r="S282" s="341"/>
      <c r="T282" s="342"/>
      <c r="U282" s="37" t="s">
        <v>65</v>
      </c>
      <c r="V282" s="314">
        <f>IFERROR(SUM(V280:V280),"0")</f>
        <v>126</v>
      </c>
      <c r="W282" s="314">
        <f>IFERROR(SUM(W280:W280),"0")</f>
        <v>126</v>
      </c>
      <c r="X282" s="37"/>
      <c r="Y282" s="315"/>
      <c r="Z282" s="315"/>
    </row>
    <row r="283" spans="1:53" ht="14.25" hidden="1" customHeight="1" x14ac:dyDescent="0.25">
      <c r="A283" s="347" t="s">
        <v>68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307"/>
      <c r="Z283" s="307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0">
        <v>4607091387919</v>
      </c>
      <c r="E284" s="321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5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26"/>
      <c r="P284" s="326"/>
      <c r="Q284" s="326"/>
      <c r="R284" s="321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22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4"/>
      <c r="N285" s="340" t="s">
        <v>66</v>
      </c>
      <c r="O285" s="341"/>
      <c r="P285" s="341"/>
      <c r="Q285" s="341"/>
      <c r="R285" s="341"/>
      <c r="S285" s="341"/>
      <c r="T285" s="342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4"/>
      <c r="N286" s="340" t="s">
        <v>66</v>
      </c>
      <c r="O286" s="341"/>
      <c r="P286" s="341"/>
      <c r="Q286" s="341"/>
      <c r="R286" s="341"/>
      <c r="S286" s="341"/>
      <c r="T286" s="342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7" t="s">
        <v>220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7"/>
      <c r="Z287" s="307"/>
    </row>
    <row r="288" spans="1:53" ht="27" customHeight="1" x14ac:dyDescent="0.25">
      <c r="A288" s="54" t="s">
        <v>443</v>
      </c>
      <c r="B288" s="54" t="s">
        <v>444</v>
      </c>
      <c r="C288" s="31">
        <v>4301060324</v>
      </c>
      <c r="D288" s="320">
        <v>4607091388831</v>
      </c>
      <c r="E288" s="321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26"/>
      <c r="P288" s="326"/>
      <c r="Q288" s="326"/>
      <c r="R288" s="321"/>
      <c r="S288" s="34"/>
      <c r="T288" s="34"/>
      <c r="U288" s="35" t="s">
        <v>65</v>
      </c>
      <c r="V288" s="312">
        <v>228</v>
      </c>
      <c r="W288" s="313">
        <f>IFERROR(IF(V288="",0,CEILING((V288/$H288),1)*$H288),"")</f>
        <v>227.99999999999997</v>
      </c>
      <c r="X288" s="36">
        <f>IFERROR(IF(W288=0,"",ROUNDUP(W288/H288,0)*0.00753),"")</f>
        <v>0.753</v>
      </c>
      <c r="Y288" s="56"/>
      <c r="Z288" s="57"/>
      <c r="AD288" s="58"/>
      <c r="BA288" s="216" t="s">
        <v>1</v>
      </c>
    </row>
    <row r="289" spans="1:53" x14ac:dyDescent="0.2">
      <c r="A289" s="322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4"/>
      <c r="N289" s="340" t="s">
        <v>66</v>
      </c>
      <c r="O289" s="341"/>
      <c r="P289" s="341"/>
      <c r="Q289" s="341"/>
      <c r="R289" s="341"/>
      <c r="S289" s="341"/>
      <c r="T289" s="342"/>
      <c r="U289" s="37" t="s">
        <v>67</v>
      </c>
      <c r="V289" s="314">
        <f>IFERROR(V288/H288,"0")</f>
        <v>100.00000000000001</v>
      </c>
      <c r="W289" s="314">
        <f>IFERROR(W288/H288,"0")</f>
        <v>100</v>
      </c>
      <c r="X289" s="314">
        <f>IFERROR(IF(X288="",0,X288),"0")</f>
        <v>0.753</v>
      </c>
      <c r="Y289" s="315"/>
      <c r="Z289" s="315"/>
    </row>
    <row r="290" spans="1:53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4"/>
      <c r="N290" s="340" t="s">
        <v>66</v>
      </c>
      <c r="O290" s="341"/>
      <c r="P290" s="341"/>
      <c r="Q290" s="341"/>
      <c r="R290" s="341"/>
      <c r="S290" s="341"/>
      <c r="T290" s="342"/>
      <c r="U290" s="37" t="s">
        <v>65</v>
      </c>
      <c r="V290" s="314">
        <f>IFERROR(SUM(V288:V288),"0")</f>
        <v>228</v>
      </c>
      <c r="W290" s="314">
        <f>IFERROR(SUM(W288:W288),"0")</f>
        <v>227.99999999999997</v>
      </c>
      <c r="X290" s="37"/>
      <c r="Y290" s="315"/>
      <c r="Z290" s="315"/>
    </row>
    <row r="291" spans="1:53" ht="14.25" hidden="1" customHeight="1" x14ac:dyDescent="0.25">
      <c r="A291" s="347" t="s">
        <v>84</v>
      </c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3"/>
      <c r="U291" s="323"/>
      <c r="V291" s="323"/>
      <c r="W291" s="323"/>
      <c r="X291" s="323"/>
      <c r="Y291" s="307"/>
      <c r="Z291" s="307"/>
    </row>
    <row r="292" spans="1:53" ht="27" customHeight="1" x14ac:dyDescent="0.25">
      <c r="A292" s="54" t="s">
        <v>445</v>
      </c>
      <c r="B292" s="54" t="s">
        <v>446</v>
      </c>
      <c r="C292" s="31">
        <v>4301032015</v>
      </c>
      <c r="D292" s="320">
        <v>4607091383102</v>
      </c>
      <c r="E292" s="321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26"/>
      <c r="P292" s="326"/>
      <c r="Q292" s="326"/>
      <c r="R292" s="321"/>
      <c r="S292" s="34"/>
      <c r="T292" s="34"/>
      <c r="U292" s="35" t="s">
        <v>65</v>
      </c>
      <c r="V292" s="312">
        <v>45.900000000000013</v>
      </c>
      <c r="W292" s="313">
        <f>IFERROR(IF(V292="",0,CEILING((V292/$H292),1)*$H292),"")</f>
        <v>45.9</v>
      </c>
      <c r="X292" s="36">
        <f>IFERROR(IF(W292=0,"",ROUNDUP(W292/H292,0)*0.00753),"")</f>
        <v>0.13553999999999999</v>
      </c>
      <c r="Y292" s="56"/>
      <c r="Z292" s="57"/>
      <c r="AD292" s="58"/>
      <c r="BA292" s="217" t="s">
        <v>1</v>
      </c>
    </row>
    <row r="293" spans="1:53" x14ac:dyDescent="0.2">
      <c r="A293" s="322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4"/>
      <c r="N293" s="340" t="s">
        <v>66</v>
      </c>
      <c r="O293" s="341"/>
      <c r="P293" s="341"/>
      <c r="Q293" s="341"/>
      <c r="R293" s="341"/>
      <c r="S293" s="341"/>
      <c r="T293" s="342"/>
      <c r="U293" s="37" t="s">
        <v>67</v>
      </c>
      <c r="V293" s="314">
        <f>IFERROR(V292/H292,"0")</f>
        <v>18.000000000000007</v>
      </c>
      <c r="W293" s="314">
        <f>IFERROR(W292/H292,"0")</f>
        <v>18</v>
      </c>
      <c r="X293" s="314">
        <f>IFERROR(IF(X292="",0,X292),"0")</f>
        <v>0.13553999999999999</v>
      </c>
      <c r="Y293" s="315"/>
      <c r="Z293" s="315"/>
    </row>
    <row r="294" spans="1:53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4"/>
      <c r="N294" s="340" t="s">
        <v>66</v>
      </c>
      <c r="O294" s="341"/>
      <c r="P294" s="341"/>
      <c r="Q294" s="341"/>
      <c r="R294" s="341"/>
      <c r="S294" s="341"/>
      <c r="T294" s="342"/>
      <c r="U294" s="37" t="s">
        <v>65</v>
      </c>
      <c r="V294" s="314">
        <f>IFERROR(SUM(V292:V292),"0")</f>
        <v>45.900000000000013</v>
      </c>
      <c r="W294" s="314">
        <f>IFERROR(SUM(W292:W292),"0")</f>
        <v>45.9</v>
      </c>
      <c r="X294" s="37"/>
      <c r="Y294" s="315"/>
      <c r="Z294" s="315"/>
    </row>
    <row r="295" spans="1:53" ht="27.75" hidden="1" customHeight="1" x14ac:dyDescent="0.2">
      <c r="A295" s="318" t="s">
        <v>447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48"/>
      <c r="Z295" s="48"/>
    </row>
    <row r="296" spans="1:53" ht="16.5" hidden="1" customHeight="1" x14ac:dyDescent="0.25">
      <c r="A296" s="346" t="s">
        <v>448</v>
      </c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23"/>
      <c r="P296" s="323"/>
      <c r="Q296" s="323"/>
      <c r="R296" s="323"/>
      <c r="S296" s="323"/>
      <c r="T296" s="323"/>
      <c r="U296" s="323"/>
      <c r="V296" s="323"/>
      <c r="W296" s="323"/>
      <c r="X296" s="323"/>
      <c r="Y296" s="308"/>
      <c r="Z296" s="308"/>
    </row>
    <row r="297" spans="1:53" ht="14.25" hidden="1" customHeight="1" x14ac:dyDescent="0.25">
      <c r="A297" s="347" t="s">
        <v>106</v>
      </c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07"/>
      <c r="Z297" s="307"/>
    </row>
    <row r="298" spans="1:53" ht="27" hidden="1" customHeight="1" x14ac:dyDescent="0.25">
      <c r="A298" s="54" t="s">
        <v>449</v>
      </c>
      <c r="B298" s="54" t="s">
        <v>450</v>
      </c>
      <c r="C298" s="31">
        <v>4301011339</v>
      </c>
      <c r="D298" s="320">
        <v>4607091383997</v>
      </c>
      <c r="E298" s="321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26"/>
      <c r="P298" s="326"/>
      <c r="Q298" s="326"/>
      <c r="R298" s="321"/>
      <c r="S298" s="34"/>
      <c r="T298" s="34"/>
      <c r="U298" s="35" t="s">
        <v>65</v>
      </c>
      <c r="V298" s="312">
        <v>0</v>
      </c>
      <c r="W298" s="313">
        <f t="shared" ref="W298:W305" si="15"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0">
        <v>4607091383997</v>
      </c>
      <c r="E299" s="321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7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6"/>
      <c r="P299" s="326"/>
      <c r="Q299" s="326"/>
      <c r="R299" s="321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452</v>
      </c>
      <c r="B300" s="54" t="s">
        <v>453</v>
      </c>
      <c r="C300" s="31">
        <v>4301011326</v>
      </c>
      <c r="D300" s="320">
        <v>4607091384130</v>
      </c>
      <c r="E300" s="321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26"/>
      <c r="P300" s="326"/>
      <c r="Q300" s="326"/>
      <c r="R300" s="321"/>
      <c r="S300" s="34"/>
      <c r="T300" s="34"/>
      <c r="U300" s="35" t="s">
        <v>65</v>
      </c>
      <c r="V300" s="312">
        <v>0</v>
      </c>
      <c r="W300" s="313">
        <f t="shared" si="15"/>
        <v>0</v>
      </c>
      <c r="X300" s="36" t="str">
        <f>IFERROR(IF(W300=0,"",ROUNDUP(W300/H300,0)*0.02175),"")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0">
        <v>4607091384130</v>
      </c>
      <c r="E301" s="321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6"/>
      <c r="P301" s="326"/>
      <c r="Q301" s="326"/>
      <c r="R301" s="321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hidden="1" customHeight="1" x14ac:dyDescent="0.25">
      <c r="A302" s="54" t="s">
        <v>455</v>
      </c>
      <c r="B302" s="54" t="s">
        <v>456</v>
      </c>
      <c r="C302" s="31">
        <v>4301011330</v>
      </c>
      <c r="D302" s="320">
        <v>4607091384147</v>
      </c>
      <c r="E302" s="321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26"/>
      <c r="P302" s="326"/>
      <c r="Q302" s="326"/>
      <c r="R302" s="321"/>
      <c r="S302" s="34"/>
      <c r="T302" s="34"/>
      <c r="U302" s="35" t="s">
        <v>65</v>
      </c>
      <c r="V302" s="312">
        <v>0</v>
      </c>
      <c r="W302" s="313">
        <f t="shared" si="15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0">
        <v>4607091384147</v>
      </c>
      <c r="E303" s="321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19" t="s">
        <v>458</v>
      </c>
      <c r="O303" s="326"/>
      <c r="P303" s="326"/>
      <c r="Q303" s="326"/>
      <c r="R303" s="321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20">
        <v>4607091384154</v>
      </c>
      <c r="E304" s="321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7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26"/>
      <c r="P304" s="326"/>
      <c r="Q304" s="326"/>
      <c r="R304" s="321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0">
        <v>4607091384161</v>
      </c>
      <c r="E305" s="321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26"/>
      <c r="P305" s="326"/>
      <c r="Q305" s="326"/>
      <c r="R305" s="321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hidden="1" x14ac:dyDescent="0.2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4"/>
      <c r="N306" s="340" t="s">
        <v>66</v>
      </c>
      <c r="O306" s="341"/>
      <c r="P306" s="341"/>
      <c r="Q306" s="341"/>
      <c r="R306" s="341"/>
      <c r="S306" s="341"/>
      <c r="T306" s="342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0</v>
      </c>
      <c r="W306" s="314">
        <f>IFERROR(W298/H298,"0")+IFERROR(W299/H299,"0")+IFERROR(W300/H300,"0")+IFERROR(W301/H301,"0")+IFERROR(W302/H302,"0")+IFERROR(W303/H303,"0")+IFERROR(W304/H304,"0")+IFERROR(W305/H305,"0")</f>
        <v>0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0</v>
      </c>
      <c r="Y306" s="315"/>
      <c r="Z306" s="315"/>
    </row>
    <row r="307" spans="1:53" hidden="1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4"/>
      <c r="N307" s="340" t="s">
        <v>66</v>
      </c>
      <c r="O307" s="341"/>
      <c r="P307" s="341"/>
      <c r="Q307" s="341"/>
      <c r="R307" s="341"/>
      <c r="S307" s="341"/>
      <c r="T307" s="342"/>
      <c r="U307" s="37" t="s">
        <v>65</v>
      </c>
      <c r="V307" s="314">
        <f>IFERROR(SUM(V298:V305),"0")</f>
        <v>0</v>
      </c>
      <c r="W307" s="314">
        <f>IFERROR(SUM(W298:W305),"0")</f>
        <v>0</v>
      </c>
      <c r="X307" s="37"/>
      <c r="Y307" s="315"/>
      <c r="Z307" s="315"/>
    </row>
    <row r="308" spans="1:53" ht="14.25" hidden="1" customHeight="1" x14ac:dyDescent="0.25">
      <c r="A308" s="347" t="s">
        <v>98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7"/>
      <c r="Z308" s="307"/>
    </row>
    <row r="309" spans="1:53" ht="27" hidden="1" customHeight="1" x14ac:dyDescent="0.25">
      <c r="A309" s="54" t="s">
        <v>463</v>
      </c>
      <c r="B309" s="54" t="s">
        <v>464</v>
      </c>
      <c r="C309" s="31">
        <v>4301020178</v>
      </c>
      <c r="D309" s="320">
        <v>4607091383980</v>
      </c>
      <c r="E309" s="321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26"/>
      <c r="P309" s="326"/>
      <c r="Q309" s="326"/>
      <c r="R309" s="321"/>
      <c r="S309" s="34"/>
      <c r="T309" s="34"/>
      <c r="U309" s="35" t="s">
        <v>65</v>
      </c>
      <c r="V309" s="312">
        <v>0</v>
      </c>
      <c r="W309" s="31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0">
        <v>4680115883314</v>
      </c>
      <c r="E310" s="321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4" t="s">
        <v>467</v>
      </c>
      <c r="O310" s="326"/>
      <c r="P310" s="326"/>
      <c r="Q310" s="326"/>
      <c r="R310" s="321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customHeight="1" x14ac:dyDescent="0.25">
      <c r="A311" s="54" t="s">
        <v>468</v>
      </c>
      <c r="B311" s="54" t="s">
        <v>469</v>
      </c>
      <c r="C311" s="31">
        <v>4301020179</v>
      </c>
      <c r="D311" s="320">
        <v>4607091384178</v>
      </c>
      <c r="E311" s="321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26"/>
      <c r="P311" s="326"/>
      <c r="Q311" s="326"/>
      <c r="R311" s="321"/>
      <c r="S311" s="34"/>
      <c r="T311" s="34"/>
      <c r="U311" s="35" t="s">
        <v>65</v>
      </c>
      <c r="V311" s="312">
        <v>116</v>
      </c>
      <c r="W311" s="313">
        <f>IFERROR(IF(V311="",0,CEILING((V311/$H311),1)*$H311),"")</f>
        <v>116</v>
      </c>
      <c r="X311" s="36">
        <f>IFERROR(IF(W311=0,"",ROUNDUP(W311/H311,0)*0.00937),"")</f>
        <v>0.27172999999999997</v>
      </c>
      <c r="Y311" s="56"/>
      <c r="Z311" s="57"/>
      <c r="AD311" s="58"/>
      <c r="BA311" s="228" t="s">
        <v>1</v>
      </c>
    </row>
    <row r="312" spans="1:53" x14ac:dyDescent="0.2">
      <c r="A312" s="322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4"/>
      <c r="N312" s="340" t="s">
        <v>66</v>
      </c>
      <c r="O312" s="341"/>
      <c r="P312" s="341"/>
      <c r="Q312" s="341"/>
      <c r="R312" s="341"/>
      <c r="S312" s="341"/>
      <c r="T312" s="342"/>
      <c r="U312" s="37" t="s">
        <v>67</v>
      </c>
      <c r="V312" s="314">
        <f>IFERROR(V309/H309,"0")+IFERROR(V310/H310,"0")+IFERROR(V311/H311,"0")</f>
        <v>29</v>
      </c>
      <c r="W312" s="314">
        <f>IFERROR(W309/H309,"0")+IFERROR(W310/H310,"0")+IFERROR(W311/H311,"0")</f>
        <v>29</v>
      </c>
      <c r="X312" s="314">
        <f>IFERROR(IF(X309="",0,X309),"0")+IFERROR(IF(X310="",0,X310),"0")+IFERROR(IF(X311="",0,X311),"0")</f>
        <v>0.27172999999999997</v>
      </c>
      <c r="Y312" s="315"/>
      <c r="Z312" s="315"/>
    </row>
    <row r="313" spans="1:53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4"/>
      <c r="N313" s="340" t="s">
        <v>66</v>
      </c>
      <c r="O313" s="341"/>
      <c r="P313" s="341"/>
      <c r="Q313" s="341"/>
      <c r="R313" s="341"/>
      <c r="S313" s="341"/>
      <c r="T313" s="342"/>
      <c r="U313" s="37" t="s">
        <v>65</v>
      </c>
      <c r="V313" s="314">
        <f>IFERROR(SUM(V309:V311),"0")</f>
        <v>116</v>
      </c>
      <c r="W313" s="314">
        <f>IFERROR(SUM(W309:W311),"0")</f>
        <v>116</v>
      </c>
      <c r="X313" s="37"/>
      <c r="Y313" s="315"/>
      <c r="Z313" s="315"/>
    </row>
    <row r="314" spans="1:53" ht="14.25" hidden="1" customHeight="1" x14ac:dyDescent="0.25">
      <c r="A314" s="347" t="s">
        <v>68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307"/>
      <c r="Z314" s="307"/>
    </row>
    <row r="315" spans="1:53" ht="27" hidden="1" customHeight="1" x14ac:dyDescent="0.25">
      <c r="A315" s="54" t="s">
        <v>470</v>
      </c>
      <c r="B315" s="54" t="s">
        <v>471</v>
      </c>
      <c r="C315" s="31">
        <v>4301051298</v>
      </c>
      <c r="D315" s="320">
        <v>4607091384260</v>
      </c>
      <c r="E315" s="321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26"/>
      <c r="P315" s="326"/>
      <c r="Q315" s="326"/>
      <c r="R315" s="321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hidden="1" x14ac:dyDescent="0.2">
      <c r="A316" s="322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4"/>
      <c r="N316" s="340" t="s">
        <v>66</v>
      </c>
      <c r="O316" s="341"/>
      <c r="P316" s="341"/>
      <c r="Q316" s="341"/>
      <c r="R316" s="341"/>
      <c r="S316" s="341"/>
      <c r="T316" s="342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hidden="1" x14ac:dyDescent="0.2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24"/>
      <c r="N317" s="340" t="s">
        <v>66</v>
      </c>
      <c r="O317" s="341"/>
      <c r="P317" s="341"/>
      <c r="Q317" s="341"/>
      <c r="R317" s="341"/>
      <c r="S317" s="341"/>
      <c r="T317" s="342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hidden="1" customHeight="1" x14ac:dyDescent="0.25">
      <c r="A318" s="347" t="s">
        <v>220</v>
      </c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323"/>
      <c r="W318" s="323"/>
      <c r="X318" s="323"/>
      <c r="Y318" s="307"/>
      <c r="Z318" s="307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20">
        <v>4607091384673</v>
      </c>
      <c r="E319" s="321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7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26"/>
      <c r="P319" s="326"/>
      <c r="Q319" s="326"/>
      <c r="R319" s="321"/>
      <c r="S319" s="34"/>
      <c r="T319" s="34"/>
      <c r="U319" s="35" t="s">
        <v>65</v>
      </c>
      <c r="V319" s="312">
        <v>904.8</v>
      </c>
      <c r="W319" s="313">
        <f>IFERROR(IF(V319="",0,CEILING((V319/$H319),1)*$H319),"")</f>
        <v>904.8</v>
      </c>
      <c r="X319" s="36">
        <f>IFERROR(IF(W319=0,"",ROUNDUP(W319/H319,0)*0.02175),"")</f>
        <v>2.5229999999999997</v>
      </c>
      <c r="Y319" s="56"/>
      <c r="Z319" s="57"/>
      <c r="AD319" s="58"/>
      <c r="BA319" s="230" t="s">
        <v>1</v>
      </c>
    </row>
    <row r="320" spans="1:53" x14ac:dyDescent="0.2">
      <c r="A320" s="322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4"/>
      <c r="N320" s="340" t="s">
        <v>66</v>
      </c>
      <c r="O320" s="341"/>
      <c r="P320" s="341"/>
      <c r="Q320" s="341"/>
      <c r="R320" s="341"/>
      <c r="S320" s="341"/>
      <c r="T320" s="342"/>
      <c r="U320" s="37" t="s">
        <v>67</v>
      </c>
      <c r="V320" s="314">
        <f>IFERROR(V319/H319,"0")</f>
        <v>116</v>
      </c>
      <c r="W320" s="314">
        <f>IFERROR(W319/H319,"0")</f>
        <v>116</v>
      </c>
      <c r="X320" s="314">
        <f>IFERROR(IF(X319="",0,X319),"0")</f>
        <v>2.5229999999999997</v>
      </c>
      <c r="Y320" s="315"/>
      <c r="Z320" s="315"/>
    </row>
    <row r="321" spans="1:53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4"/>
      <c r="N321" s="340" t="s">
        <v>66</v>
      </c>
      <c r="O321" s="341"/>
      <c r="P321" s="341"/>
      <c r="Q321" s="341"/>
      <c r="R321" s="341"/>
      <c r="S321" s="341"/>
      <c r="T321" s="342"/>
      <c r="U321" s="37" t="s">
        <v>65</v>
      </c>
      <c r="V321" s="314">
        <f>IFERROR(SUM(V319:V319),"0")</f>
        <v>904.8</v>
      </c>
      <c r="W321" s="314">
        <f>IFERROR(SUM(W319:W319),"0")</f>
        <v>904.8</v>
      </c>
      <c r="X321" s="37"/>
      <c r="Y321" s="315"/>
      <c r="Z321" s="315"/>
    </row>
    <row r="322" spans="1:53" ht="16.5" hidden="1" customHeight="1" x14ac:dyDescent="0.25">
      <c r="A322" s="346" t="s">
        <v>474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8"/>
      <c r="Z322" s="308"/>
    </row>
    <row r="323" spans="1:53" ht="14.25" hidden="1" customHeight="1" x14ac:dyDescent="0.25">
      <c r="A323" s="347" t="s">
        <v>106</v>
      </c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323"/>
      <c r="W323" s="323"/>
      <c r="X323" s="323"/>
      <c r="Y323" s="307"/>
      <c r="Z323" s="307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0">
        <v>4607091384185</v>
      </c>
      <c r="E324" s="321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26"/>
      <c r="P324" s="326"/>
      <c r="Q324" s="326"/>
      <c r="R324" s="321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0">
        <v>4607091384192</v>
      </c>
      <c r="E325" s="321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26"/>
      <c r="P325" s="326"/>
      <c r="Q325" s="326"/>
      <c r="R325" s="321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0">
        <v>4680115881907</v>
      </c>
      <c r="E326" s="321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26"/>
      <c r="P326" s="326"/>
      <c r="Q326" s="326"/>
      <c r="R326" s="321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481</v>
      </c>
      <c r="B327" s="54" t="s">
        <v>482</v>
      </c>
      <c r="C327" s="31">
        <v>4301011303</v>
      </c>
      <c r="D327" s="320">
        <v>4607091384680</v>
      </c>
      <c r="E327" s="321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26"/>
      <c r="P327" s="326"/>
      <c r="Q327" s="326"/>
      <c r="R327" s="321"/>
      <c r="S327" s="34"/>
      <c r="T327" s="34"/>
      <c r="U327" s="35" t="s">
        <v>65</v>
      </c>
      <c r="V327" s="312">
        <v>260</v>
      </c>
      <c r="W327" s="313">
        <f>IFERROR(IF(V327="",0,CEILING((V327/$H327),1)*$H327),"")</f>
        <v>260</v>
      </c>
      <c r="X327" s="36">
        <f>IFERROR(IF(W327=0,"",ROUNDUP(W327/H327,0)*0.00937),"")</f>
        <v>0.60904999999999998</v>
      </c>
      <c r="Y327" s="56"/>
      <c r="Z327" s="57"/>
      <c r="AD327" s="58"/>
      <c r="BA327" s="234" t="s">
        <v>1</v>
      </c>
    </row>
    <row r="328" spans="1:53" x14ac:dyDescent="0.2">
      <c r="A328" s="322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4"/>
      <c r="N328" s="340" t="s">
        <v>66</v>
      </c>
      <c r="O328" s="341"/>
      <c r="P328" s="341"/>
      <c r="Q328" s="341"/>
      <c r="R328" s="341"/>
      <c r="S328" s="341"/>
      <c r="T328" s="342"/>
      <c r="U328" s="37" t="s">
        <v>67</v>
      </c>
      <c r="V328" s="314">
        <f>IFERROR(V324/H324,"0")+IFERROR(V325/H325,"0")+IFERROR(V326/H326,"0")+IFERROR(V327/H327,"0")</f>
        <v>65</v>
      </c>
      <c r="W328" s="314">
        <f>IFERROR(W324/H324,"0")+IFERROR(W325/H325,"0")+IFERROR(W326/H326,"0")+IFERROR(W327/H327,"0")</f>
        <v>65</v>
      </c>
      <c r="X328" s="314">
        <f>IFERROR(IF(X324="",0,X324),"0")+IFERROR(IF(X325="",0,X325),"0")+IFERROR(IF(X326="",0,X326),"0")+IFERROR(IF(X327="",0,X327),"0")</f>
        <v>0.60904999999999998</v>
      </c>
      <c r="Y328" s="315"/>
      <c r="Z328" s="315"/>
    </row>
    <row r="329" spans="1:53" x14ac:dyDescent="0.2">
      <c r="A329" s="323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24"/>
      <c r="N329" s="340" t="s">
        <v>66</v>
      </c>
      <c r="O329" s="341"/>
      <c r="P329" s="341"/>
      <c r="Q329" s="341"/>
      <c r="R329" s="341"/>
      <c r="S329" s="341"/>
      <c r="T329" s="342"/>
      <c r="U329" s="37" t="s">
        <v>65</v>
      </c>
      <c r="V329" s="314">
        <f>IFERROR(SUM(V324:V327),"0")</f>
        <v>260</v>
      </c>
      <c r="W329" s="314">
        <f>IFERROR(SUM(W324:W327),"0")</f>
        <v>260</v>
      </c>
      <c r="X329" s="37"/>
      <c r="Y329" s="315"/>
      <c r="Z329" s="315"/>
    </row>
    <row r="330" spans="1:53" ht="14.25" hidden="1" customHeight="1" x14ac:dyDescent="0.25">
      <c r="A330" s="347" t="s">
        <v>60</v>
      </c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323"/>
      <c r="W330" s="323"/>
      <c r="X330" s="323"/>
      <c r="Y330" s="307"/>
      <c r="Z330" s="307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0">
        <v>4607091384802</v>
      </c>
      <c r="E331" s="321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4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26"/>
      <c r="P331" s="326"/>
      <c r="Q331" s="326"/>
      <c r="R331" s="321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0">
        <v>4607091384826</v>
      </c>
      <c r="E332" s="321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4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26"/>
      <c r="P332" s="326"/>
      <c r="Q332" s="326"/>
      <c r="R332" s="321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4"/>
      <c r="N333" s="340" t="s">
        <v>66</v>
      </c>
      <c r="O333" s="341"/>
      <c r="P333" s="341"/>
      <c r="Q333" s="341"/>
      <c r="R333" s="341"/>
      <c r="S333" s="341"/>
      <c r="T333" s="342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4"/>
      <c r="N334" s="340" t="s">
        <v>66</v>
      </c>
      <c r="O334" s="341"/>
      <c r="P334" s="341"/>
      <c r="Q334" s="341"/>
      <c r="R334" s="341"/>
      <c r="S334" s="341"/>
      <c r="T334" s="342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47" t="s">
        <v>68</v>
      </c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323"/>
      <c r="W335" s="323"/>
      <c r="X335" s="323"/>
      <c r="Y335" s="307"/>
      <c r="Z335" s="307"/>
    </row>
    <row r="336" spans="1:53" ht="27" hidden="1" customHeight="1" x14ac:dyDescent="0.25">
      <c r="A336" s="54" t="s">
        <v>487</v>
      </c>
      <c r="B336" s="54" t="s">
        <v>488</v>
      </c>
      <c r="C336" s="31">
        <v>4301051303</v>
      </c>
      <c r="D336" s="320">
        <v>4607091384246</v>
      </c>
      <c r="E336" s="321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26"/>
      <c r="P336" s="326"/>
      <c r="Q336" s="326"/>
      <c r="R336" s="321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0">
        <v>4680115881976</v>
      </c>
      <c r="E337" s="321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26"/>
      <c r="P337" s="326"/>
      <c r="Q337" s="326"/>
      <c r="R337" s="321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customHeight="1" x14ac:dyDescent="0.25">
      <c r="A338" s="54" t="s">
        <v>491</v>
      </c>
      <c r="B338" s="54" t="s">
        <v>492</v>
      </c>
      <c r="C338" s="31">
        <v>4301051297</v>
      </c>
      <c r="D338" s="320">
        <v>4607091384253</v>
      </c>
      <c r="E338" s="321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26"/>
      <c r="P338" s="326"/>
      <c r="Q338" s="326"/>
      <c r="R338" s="321"/>
      <c r="S338" s="34"/>
      <c r="T338" s="34"/>
      <c r="U338" s="35" t="s">
        <v>65</v>
      </c>
      <c r="V338" s="312">
        <v>321.60000000000002</v>
      </c>
      <c r="W338" s="313">
        <f>IFERROR(IF(V338="",0,CEILING((V338/$H338),1)*$H338),"")</f>
        <v>321.59999999999997</v>
      </c>
      <c r="X338" s="36">
        <f>IFERROR(IF(W338=0,"",ROUNDUP(W338/H338,0)*0.00753),"")</f>
        <v>1.00902</v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0">
        <v>4680115881969</v>
      </c>
      <c r="E339" s="321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26"/>
      <c r="P339" s="326"/>
      <c r="Q339" s="326"/>
      <c r="R339" s="321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4"/>
      <c r="N340" s="340" t="s">
        <v>66</v>
      </c>
      <c r="O340" s="341"/>
      <c r="P340" s="341"/>
      <c r="Q340" s="341"/>
      <c r="R340" s="341"/>
      <c r="S340" s="341"/>
      <c r="T340" s="342"/>
      <c r="U340" s="37" t="s">
        <v>67</v>
      </c>
      <c r="V340" s="314">
        <f>IFERROR(V336/H336,"0")+IFERROR(V337/H337,"0")+IFERROR(V338/H338,"0")+IFERROR(V339/H339,"0")</f>
        <v>134.00000000000003</v>
      </c>
      <c r="W340" s="314">
        <f>IFERROR(W336/H336,"0")+IFERROR(W337/H337,"0")+IFERROR(W338/H338,"0")+IFERROR(W339/H339,"0")</f>
        <v>134</v>
      </c>
      <c r="X340" s="314">
        <f>IFERROR(IF(X336="",0,X336),"0")+IFERROR(IF(X337="",0,X337),"0")+IFERROR(IF(X338="",0,X338),"0")+IFERROR(IF(X339="",0,X339),"0")</f>
        <v>1.00902</v>
      </c>
      <c r="Y340" s="315"/>
      <c r="Z340" s="315"/>
    </row>
    <row r="341" spans="1:53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4"/>
      <c r="N341" s="340" t="s">
        <v>66</v>
      </c>
      <c r="O341" s="341"/>
      <c r="P341" s="341"/>
      <c r="Q341" s="341"/>
      <c r="R341" s="341"/>
      <c r="S341" s="341"/>
      <c r="T341" s="342"/>
      <c r="U341" s="37" t="s">
        <v>65</v>
      </c>
      <c r="V341" s="314">
        <f>IFERROR(SUM(V336:V339),"0")</f>
        <v>321.60000000000002</v>
      </c>
      <c r="W341" s="314">
        <f>IFERROR(SUM(W336:W339),"0")</f>
        <v>321.59999999999997</v>
      </c>
      <c r="X341" s="37"/>
      <c r="Y341" s="315"/>
      <c r="Z341" s="315"/>
    </row>
    <row r="342" spans="1:53" ht="14.25" hidden="1" customHeight="1" x14ac:dyDescent="0.25">
      <c r="A342" s="347" t="s">
        <v>220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23"/>
      <c r="Y342" s="307"/>
      <c r="Z342" s="307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0">
        <v>4607091389357</v>
      </c>
      <c r="E343" s="321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26"/>
      <c r="P343" s="326"/>
      <c r="Q343" s="326"/>
      <c r="R343" s="321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22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4"/>
      <c r="N344" s="340" t="s">
        <v>66</v>
      </c>
      <c r="O344" s="341"/>
      <c r="P344" s="341"/>
      <c r="Q344" s="341"/>
      <c r="R344" s="341"/>
      <c r="S344" s="341"/>
      <c r="T344" s="342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23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4"/>
      <c r="N345" s="340" t="s">
        <v>66</v>
      </c>
      <c r="O345" s="341"/>
      <c r="P345" s="341"/>
      <c r="Q345" s="341"/>
      <c r="R345" s="341"/>
      <c r="S345" s="341"/>
      <c r="T345" s="342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18" t="s">
        <v>497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48"/>
      <c r="Z346" s="48"/>
    </row>
    <row r="347" spans="1:53" ht="16.5" hidden="1" customHeight="1" x14ac:dyDescent="0.25">
      <c r="A347" s="346" t="s">
        <v>498</v>
      </c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323"/>
      <c r="W347" s="323"/>
      <c r="X347" s="323"/>
      <c r="Y347" s="308"/>
      <c r="Z347" s="308"/>
    </row>
    <row r="348" spans="1:53" ht="14.25" hidden="1" customHeight="1" x14ac:dyDescent="0.25">
      <c r="A348" s="347" t="s">
        <v>106</v>
      </c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323"/>
      <c r="W348" s="323"/>
      <c r="X348" s="323"/>
      <c r="Y348" s="307"/>
      <c r="Z348" s="307"/>
    </row>
    <row r="349" spans="1:53" ht="27" customHeight="1" x14ac:dyDescent="0.25">
      <c r="A349" s="54" t="s">
        <v>499</v>
      </c>
      <c r="B349" s="54" t="s">
        <v>500</v>
      </c>
      <c r="C349" s="31">
        <v>4301011428</v>
      </c>
      <c r="D349" s="320">
        <v>4607091389708</v>
      </c>
      <c r="E349" s="321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26"/>
      <c r="P349" s="326"/>
      <c r="Q349" s="326"/>
      <c r="R349" s="321"/>
      <c r="S349" s="34"/>
      <c r="T349" s="34"/>
      <c r="U349" s="35" t="s">
        <v>65</v>
      </c>
      <c r="V349" s="312">
        <v>81</v>
      </c>
      <c r="W349" s="313">
        <f>IFERROR(IF(V349="",0,CEILING((V349/$H349),1)*$H349),"")</f>
        <v>81</v>
      </c>
      <c r="X349" s="36">
        <f>IFERROR(IF(W349=0,"",ROUNDUP(W349/H349,0)*0.00753),"")</f>
        <v>0.22590000000000002</v>
      </c>
      <c r="Y349" s="56"/>
      <c r="Z349" s="57"/>
      <c r="AD349" s="58"/>
      <c r="BA349" s="242" t="s">
        <v>1</v>
      </c>
    </row>
    <row r="350" spans="1:53" ht="27" customHeight="1" x14ac:dyDescent="0.25">
      <c r="A350" s="54" t="s">
        <v>501</v>
      </c>
      <c r="B350" s="54" t="s">
        <v>502</v>
      </c>
      <c r="C350" s="31">
        <v>4301011427</v>
      </c>
      <c r="D350" s="320">
        <v>4607091389692</v>
      </c>
      <c r="E350" s="321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26"/>
      <c r="P350" s="326"/>
      <c r="Q350" s="326"/>
      <c r="R350" s="321"/>
      <c r="S350" s="34"/>
      <c r="T350" s="34"/>
      <c r="U350" s="35" t="s">
        <v>65</v>
      </c>
      <c r="V350" s="312">
        <v>24.3</v>
      </c>
      <c r="W350" s="313">
        <f>IFERROR(IF(V350="",0,CEILING((V350/$H350),1)*$H350),"")</f>
        <v>24.3</v>
      </c>
      <c r="X350" s="36">
        <f>IFERROR(IF(W350=0,"",ROUNDUP(W350/H350,0)*0.00753),"")</f>
        <v>6.7769999999999997E-2</v>
      </c>
      <c r="Y350" s="56"/>
      <c r="Z350" s="57"/>
      <c r="AD350" s="58"/>
      <c r="BA350" s="243" t="s">
        <v>1</v>
      </c>
    </row>
    <row r="351" spans="1:53" x14ac:dyDescent="0.2">
      <c r="A351" s="322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24"/>
      <c r="N351" s="340" t="s">
        <v>66</v>
      </c>
      <c r="O351" s="341"/>
      <c r="P351" s="341"/>
      <c r="Q351" s="341"/>
      <c r="R351" s="341"/>
      <c r="S351" s="341"/>
      <c r="T351" s="342"/>
      <c r="U351" s="37" t="s">
        <v>67</v>
      </c>
      <c r="V351" s="314">
        <f>IFERROR(V349/H349,"0")+IFERROR(V350/H350,"0")</f>
        <v>39</v>
      </c>
      <c r="W351" s="314">
        <f>IFERROR(W349/H349,"0")+IFERROR(W350/H350,"0")</f>
        <v>39</v>
      </c>
      <c r="X351" s="314">
        <f>IFERROR(IF(X349="",0,X349),"0")+IFERROR(IF(X350="",0,X350),"0")</f>
        <v>0.29366999999999999</v>
      </c>
      <c r="Y351" s="315"/>
      <c r="Z351" s="315"/>
    </row>
    <row r="352" spans="1:53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24"/>
      <c r="N352" s="340" t="s">
        <v>66</v>
      </c>
      <c r="O352" s="341"/>
      <c r="P352" s="341"/>
      <c r="Q352" s="341"/>
      <c r="R352" s="341"/>
      <c r="S352" s="341"/>
      <c r="T352" s="342"/>
      <c r="U352" s="37" t="s">
        <v>65</v>
      </c>
      <c r="V352" s="314">
        <f>IFERROR(SUM(V349:V350),"0")</f>
        <v>105.3</v>
      </c>
      <c r="W352" s="314">
        <f>IFERROR(SUM(W349:W350),"0")</f>
        <v>105.3</v>
      </c>
      <c r="X352" s="37"/>
      <c r="Y352" s="315"/>
      <c r="Z352" s="315"/>
    </row>
    <row r="353" spans="1:53" ht="14.25" hidden="1" customHeight="1" x14ac:dyDescent="0.25">
      <c r="A353" s="347" t="s">
        <v>60</v>
      </c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07"/>
      <c r="Z353" s="307"/>
    </row>
    <row r="354" spans="1:53" ht="27" hidden="1" customHeight="1" x14ac:dyDescent="0.25">
      <c r="A354" s="54" t="s">
        <v>503</v>
      </c>
      <c r="B354" s="54" t="s">
        <v>504</v>
      </c>
      <c r="C354" s="31">
        <v>4301031177</v>
      </c>
      <c r="D354" s="320">
        <v>4607091389753</v>
      </c>
      <c r="E354" s="321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26"/>
      <c r="P354" s="326"/>
      <c r="Q354" s="326"/>
      <c r="R354" s="321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0">
        <v>4607091389760</v>
      </c>
      <c r="E355" s="321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26"/>
      <c r="P355" s="326"/>
      <c r="Q355" s="326"/>
      <c r="R355" s="321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507</v>
      </c>
      <c r="B356" s="54" t="s">
        <v>508</v>
      </c>
      <c r="C356" s="31">
        <v>4301031175</v>
      </c>
      <c r="D356" s="320">
        <v>4607091389746</v>
      </c>
      <c r="E356" s="321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26"/>
      <c r="P356" s="326"/>
      <c r="Q356" s="326"/>
      <c r="R356" s="321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0">
        <v>4680115882928</v>
      </c>
      <c r="E357" s="321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26"/>
      <c r="P357" s="326"/>
      <c r="Q357" s="326"/>
      <c r="R357" s="321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0">
        <v>4680115883147</v>
      </c>
      <c r="E358" s="321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26"/>
      <c r="P358" s="326"/>
      <c r="Q358" s="326"/>
      <c r="R358" s="321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4301031178</v>
      </c>
      <c r="D359" s="320">
        <v>4607091384338</v>
      </c>
      <c r="E359" s="321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26"/>
      <c r="P359" s="326"/>
      <c r="Q359" s="326"/>
      <c r="R359" s="321"/>
      <c r="S359" s="34"/>
      <c r="T359" s="34"/>
      <c r="U359" s="35" t="s">
        <v>65</v>
      </c>
      <c r="V359" s="312">
        <v>21</v>
      </c>
      <c r="W359" s="313">
        <f t="shared" si="16"/>
        <v>21</v>
      </c>
      <c r="X359" s="36">
        <f t="shared" si="17"/>
        <v>5.0200000000000002E-2</v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0">
        <v>4680115883154</v>
      </c>
      <c r="E360" s="321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26"/>
      <c r="P360" s="326"/>
      <c r="Q360" s="326"/>
      <c r="R360" s="321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customHeight="1" x14ac:dyDescent="0.25">
      <c r="A361" s="54" t="s">
        <v>517</v>
      </c>
      <c r="B361" s="54" t="s">
        <v>518</v>
      </c>
      <c r="C361" s="31">
        <v>4301031171</v>
      </c>
      <c r="D361" s="320">
        <v>4607091389524</v>
      </c>
      <c r="E361" s="321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26"/>
      <c r="P361" s="326"/>
      <c r="Q361" s="326"/>
      <c r="R361" s="321"/>
      <c r="S361" s="34"/>
      <c r="T361" s="34"/>
      <c r="U361" s="35" t="s">
        <v>65</v>
      </c>
      <c r="V361" s="312">
        <v>25.2</v>
      </c>
      <c r="W361" s="313">
        <f t="shared" si="16"/>
        <v>25.200000000000003</v>
      </c>
      <c r="X361" s="36">
        <f t="shared" si="17"/>
        <v>6.0240000000000002E-2</v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0">
        <v>4680115883161</v>
      </c>
      <c r="E362" s="321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26"/>
      <c r="P362" s="326"/>
      <c r="Q362" s="326"/>
      <c r="R362" s="321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521</v>
      </c>
      <c r="B363" s="54" t="s">
        <v>522</v>
      </c>
      <c r="C363" s="31">
        <v>4301031170</v>
      </c>
      <c r="D363" s="320">
        <v>4607091384345</v>
      </c>
      <c r="E363" s="321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26"/>
      <c r="P363" s="326"/>
      <c r="Q363" s="326"/>
      <c r="R363" s="321"/>
      <c r="S363" s="34"/>
      <c r="T363" s="34"/>
      <c r="U363" s="35" t="s">
        <v>65</v>
      </c>
      <c r="V363" s="312">
        <v>52.5</v>
      </c>
      <c r="W363" s="313">
        <f t="shared" si="16"/>
        <v>52.5</v>
      </c>
      <c r="X363" s="36">
        <f t="shared" si="17"/>
        <v>0.1255</v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0">
        <v>4680115883178</v>
      </c>
      <c r="E364" s="321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26"/>
      <c r="P364" s="326"/>
      <c r="Q364" s="326"/>
      <c r="R364" s="321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525</v>
      </c>
      <c r="B365" s="54" t="s">
        <v>526</v>
      </c>
      <c r="C365" s="31">
        <v>4301031172</v>
      </c>
      <c r="D365" s="320">
        <v>4607091389531</v>
      </c>
      <c r="E365" s="321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26"/>
      <c r="P365" s="326"/>
      <c r="Q365" s="326"/>
      <c r="R365" s="321"/>
      <c r="S365" s="34"/>
      <c r="T365" s="34"/>
      <c r="U365" s="35" t="s">
        <v>65</v>
      </c>
      <c r="V365" s="312">
        <v>71.399999999999991</v>
      </c>
      <c r="W365" s="313">
        <f t="shared" si="16"/>
        <v>71.400000000000006</v>
      </c>
      <c r="X365" s="36">
        <f t="shared" si="17"/>
        <v>0.17068</v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0">
        <v>4680115883185</v>
      </c>
      <c r="E366" s="321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33" t="s">
        <v>529</v>
      </c>
      <c r="O366" s="326"/>
      <c r="P366" s="326"/>
      <c r="Q366" s="326"/>
      <c r="R366" s="321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4"/>
      <c r="N367" s="340" t="s">
        <v>66</v>
      </c>
      <c r="O367" s="341"/>
      <c r="P367" s="341"/>
      <c r="Q367" s="341"/>
      <c r="R367" s="341"/>
      <c r="S367" s="341"/>
      <c r="T367" s="342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81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81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0.40661999999999998</v>
      </c>
      <c r="Y367" s="315"/>
      <c r="Z367" s="315"/>
    </row>
    <row r="368" spans="1:53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4"/>
      <c r="N368" s="340" t="s">
        <v>66</v>
      </c>
      <c r="O368" s="341"/>
      <c r="P368" s="341"/>
      <c r="Q368" s="341"/>
      <c r="R368" s="341"/>
      <c r="S368" s="341"/>
      <c r="T368" s="342"/>
      <c r="U368" s="37" t="s">
        <v>65</v>
      </c>
      <c r="V368" s="314">
        <f>IFERROR(SUM(V354:V366),"0")</f>
        <v>170.1</v>
      </c>
      <c r="W368" s="314">
        <f>IFERROR(SUM(W354:W366),"0")</f>
        <v>170.10000000000002</v>
      </c>
      <c r="X368" s="37"/>
      <c r="Y368" s="315"/>
      <c r="Z368" s="315"/>
    </row>
    <row r="369" spans="1:53" ht="14.25" hidden="1" customHeight="1" x14ac:dyDescent="0.25">
      <c r="A369" s="347" t="s">
        <v>68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23"/>
      <c r="Y369" s="307"/>
      <c r="Z369" s="307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0">
        <v>4607091389685</v>
      </c>
      <c r="E370" s="321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26"/>
      <c r="P370" s="326"/>
      <c r="Q370" s="326"/>
      <c r="R370" s="321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customHeight="1" x14ac:dyDescent="0.25">
      <c r="A371" s="54" t="s">
        <v>532</v>
      </c>
      <c r="B371" s="54" t="s">
        <v>533</v>
      </c>
      <c r="C371" s="31">
        <v>4301051431</v>
      </c>
      <c r="D371" s="320">
        <v>4607091389654</v>
      </c>
      <c r="E371" s="321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26"/>
      <c r="P371" s="326"/>
      <c r="Q371" s="326"/>
      <c r="R371" s="321"/>
      <c r="S371" s="34"/>
      <c r="T371" s="34"/>
      <c r="U371" s="35" t="s">
        <v>65</v>
      </c>
      <c r="V371" s="312">
        <v>69.3</v>
      </c>
      <c r="W371" s="313">
        <f>IFERROR(IF(V371="",0,CEILING((V371/$H371),1)*$H371),"")</f>
        <v>69.3</v>
      </c>
      <c r="X371" s="36">
        <f>IFERROR(IF(W371=0,"",ROUNDUP(W371/H371,0)*0.00753),"")</f>
        <v>0.26355000000000001</v>
      </c>
      <c r="Y371" s="56"/>
      <c r="Z371" s="57"/>
      <c r="AD371" s="58"/>
      <c r="BA371" s="258" t="s">
        <v>1</v>
      </c>
    </row>
    <row r="372" spans="1:53" ht="27" customHeight="1" x14ac:dyDescent="0.25">
      <c r="A372" s="54" t="s">
        <v>534</v>
      </c>
      <c r="B372" s="54" t="s">
        <v>535</v>
      </c>
      <c r="C372" s="31">
        <v>4301051284</v>
      </c>
      <c r="D372" s="320">
        <v>4607091384352</v>
      </c>
      <c r="E372" s="321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26"/>
      <c r="P372" s="326"/>
      <c r="Q372" s="326"/>
      <c r="R372" s="321"/>
      <c r="S372" s="34"/>
      <c r="T372" s="34"/>
      <c r="U372" s="35" t="s">
        <v>65</v>
      </c>
      <c r="V372" s="312">
        <v>170.4</v>
      </c>
      <c r="W372" s="313">
        <f>IFERROR(IF(V372="",0,CEILING((V372/$H372),1)*$H372),"")</f>
        <v>170.4</v>
      </c>
      <c r="X372" s="36">
        <f>IFERROR(IF(W372=0,"",ROUNDUP(W372/H372,0)*0.00937),"")</f>
        <v>0.66527000000000003</v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536</v>
      </c>
      <c r="B373" s="54" t="s">
        <v>537</v>
      </c>
      <c r="C373" s="31">
        <v>4301051257</v>
      </c>
      <c r="D373" s="320">
        <v>4607091389661</v>
      </c>
      <c r="E373" s="321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26"/>
      <c r="P373" s="326"/>
      <c r="Q373" s="326"/>
      <c r="R373" s="321"/>
      <c r="S373" s="34"/>
      <c r="T373" s="34"/>
      <c r="U373" s="35" t="s">
        <v>65</v>
      </c>
      <c r="V373" s="312">
        <v>167.2</v>
      </c>
      <c r="W373" s="313">
        <f>IFERROR(IF(V373="",0,CEILING((V373/$H373),1)*$H373),"")</f>
        <v>167.20000000000002</v>
      </c>
      <c r="X373" s="36">
        <f>IFERROR(IF(W373=0,"",ROUNDUP(W373/H373,0)*0.00937),"")</f>
        <v>0.71211999999999998</v>
      </c>
      <c r="Y373" s="56"/>
      <c r="Z373" s="57"/>
      <c r="AD373" s="58"/>
      <c r="BA373" s="260" t="s">
        <v>1</v>
      </c>
    </row>
    <row r="374" spans="1:53" x14ac:dyDescent="0.2">
      <c r="A374" s="322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4"/>
      <c r="N374" s="340" t="s">
        <v>66</v>
      </c>
      <c r="O374" s="341"/>
      <c r="P374" s="341"/>
      <c r="Q374" s="341"/>
      <c r="R374" s="341"/>
      <c r="S374" s="341"/>
      <c r="T374" s="342"/>
      <c r="U374" s="37" t="s">
        <v>67</v>
      </c>
      <c r="V374" s="314">
        <f>IFERROR(V370/H370,"0")+IFERROR(V371/H371,"0")+IFERROR(V372/H372,"0")+IFERROR(V373/H373,"0")</f>
        <v>182</v>
      </c>
      <c r="W374" s="314">
        <f>IFERROR(W370/H370,"0")+IFERROR(W371/H371,"0")+IFERROR(W372/H372,"0")+IFERROR(W373/H373,"0")</f>
        <v>182</v>
      </c>
      <c r="X374" s="314">
        <f>IFERROR(IF(X370="",0,X370),"0")+IFERROR(IF(X371="",0,X371),"0")+IFERROR(IF(X372="",0,X372),"0")+IFERROR(IF(X373="",0,X373),"0")</f>
        <v>1.6409400000000001</v>
      </c>
      <c r="Y374" s="315"/>
      <c r="Z374" s="315"/>
    </row>
    <row r="375" spans="1:53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4"/>
      <c r="N375" s="340" t="s">
        <v>66</v>
      </c>
      <c r="O375" s="341"/>
      <c r="P375" s="341"/>
      <c r="Q375" s="341"/>
      <c r="R375" s="341"/>
      <c r="S375" s="341"/>
      <c r="T375" s="342"/>
      <c r="U375" s="37" t="s">
        <v>65</v>
      </c>
      <c r="V375" s="314">
        <f>IFERROR(SUM(V370:V373),"0")</f>
        <v>406.9</v>
      </c>
      <c r="W375" s="314">
        <f>IFERROR(SUM(W370:W373),"0")</f>
        <v>406.9</v>
      </c>
      <c r="X375" s="37"/>
      <c r="Y375" s="315"/>
      <c r="Z375" s="315"/>
    </row>
    <row r="376" spans="1:53" ht="14.25" hidden="1" customHeight="1" x14ac:dyDescent="0.25">
      <c r="A376" s="347" t="s">
        <v>220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307"/>
      <c r="Z376" s="307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0">
        <v>4680115881648</v>
      </c>
      <c r="E377" s="321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3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26"/>
      <c r="P377" s="326"/>
      <c r="Q377" s="326"/>
      <c r="R377" s="321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22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4"/>
      <c r="N378" s="340" t="s">
        <v>66</v>
      </c>
      <c r="O378" s="341"/>
      <c r="P378" s="341"/>
      <c r="Q378" s="341"/>
      <c r="R378" s="341"/>
      <c r="S378" s="341"/>
      <c r="T378" s="342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23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4"/>
      <c r="N379" s="340" t="s">
        <v>66</v>
      </c>
      <c r="O379" s="341"/>
      <c r="P379" s="341"/>
      <c r="Q379" s="341"/>
      <c r="R379" s="341"/>
      <c r="S379" s="341"/>
      <c r="T379" s="342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7" t="s">
        <v>84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23"/>
      <c r="Y380" s="307"/>
      <c r="Z380" s="307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0">
        <v>4680115884359</v>
      </c>
      <c r="E381" s="321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40" t="s">
        <v>544</v>
      </c>
      <c r="O381" s="326"/>
      <c r="P381" s="326"/>
      <c r="Q381" s="326"/>
      <c r="R381" s="321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0">
        <v>4680115884335</v>
      </c>
      <c r="E382" s="321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69" t="s">
        <v>547</v>
      </c>
      <c r="O382" s="326"/>
      <c r="P382" s="326"/>
      <c r="Q382" s="326"/>
      <c r="R382" s="321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0">
        <v>4680115884342</v>
      </c>
      <c r="E383" s="321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7" t="s">
        <v>550</v>
      </c>
      <c r="O383" s="326"/>
      <c r="P383" s="326"/>
      <c r="Q383" s="326"/>
      <c r="R383" s="321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0">
        <v>4680115884113</v>
      </c>
      <c r="E384" s="321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06" t="s">
        <v>553</v>
      </c>
      <c r="O384" s="326"/>
      <c r="P384" s="326"/>
      <c r="Q384" s="326"/>
      <c r="R384" s="321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22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4"/>
      <c r="N385" s="340" t="s">
        <v>66</v>
      </c>
      <c r="O385" s="341"/>
      <c r="P385" s="341"/>
      <c r="Q385" s="341"/>
      <c r="R385" s="341"/>
      <c r="S385" s="341"/>
      <c r="T385" s="342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23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24"/>
      <c r="N386" s="340" t="s">
        <v>66</v>
      </c>
      <c r="O386" s="341"/>
      <c r="P386" s="341"/>
      <c r="Q386" s="341"/>
      <c r="R386" s="341"/>
      <c r="S386" s="341"/>
      <c r="T386" s="342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6" t="s">
        <v>554</v>
      </c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3"/>
      <c r="N387" s="323"/>
      <c r="O387" s="323"/>
      <c r="P387" s="323"/>
      <c r="Q387" s="323"/>
      <c r="R387" s="323"/>
      <c r="S387" s="323"/>
      <c r="T387" s="323"/>
      <c r="U387" s="323"/>
      <c r="V387" s="323"/>
      <c r="W387" s="323"/>
      <c r="X387" s="323"/>
      <c r="Y387" s="308"/>
      <c r="Z387" s="308"/>
    </row>
    <row r="388" spans="1:53" ht="14.25" hidden="1" customHeight="1" x14ac:dyDescent="0.25">
      <c r="A388" s="347" t="s">
        <v>98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7"/>
      <c r="Z388" s="307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0">
        <v>4607091389388</v>
      </c>
      <c r="E389" s="321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6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6"/>
      <c r="P389" s="326"/>
      <c r="Q389" s="326"/>
      <c r="R389" s="321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0">
        <v>4607091389364</v>
      </c>
      <c r="E390" s="321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6"/>
      <c r="P390" s="326"/>
      <c r="Q390" s="326"/>
      <c r="R390" s="321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22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4"/>
      <c r="N391" s="340" t="s">
        <v>66</v>
      </c>
      <c r="O391" s="341"/>
      <c r="P391" s="341"/>
      <c r="Q391" s="341"/>
      <c r="R391" s="341"/>
      <c r="S391" s="341"/>
      <c r="T391" s="342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23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4"/>
      <c r="N392" s="340" t="s">
        <v>66</v>
      </c>
      <c r="O392" s="341"/>
      <c r="P392" s="341"/>
      <c r="Q392" s="341"/>
      <c r="R392" s="341"/>
      <c r="S392" s="341"/>
      <c r="T392" s="342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7" t="s">
        <v>60</v>
      </c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/>
      <c r="U393" s="323"/>
      <c r="V393" s="323"/>
      <c r="W393" s="323"/>
      <c r="X393" s="323"/>
      <c r="Y393" s="307"/>
      <c r="Z393" s="307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20">
        <v>4607091389739</v>
      </c>
      <c r="E394" s="321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6"/>
      <c r="P394" s="326"/>
      <c r="Q394" s="326"/>
      <c r="R394" s="321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20">
        <v>4680115883048</v>
      </c>
      <c r="E395" s="321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6"/>
      <c r="P395" s="326"/>
      <c r="Q395" s="326"/>
      <c r="R395" s="321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563</v>
      </c>
      <c r="B396" s="54" t="s">
        <v>564</v>
      </c>
      <c r="C396" s="31">
        <v>4301031176</v>
      </c>
      <c r="D396" s="320">
        <v>4607091389425</v>
      </c>
      <c r="E396" s="321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6"/>
      <c r="P396" s="326"/>
      <c r="Q396" s="326"/>
      <c r="R396" s="321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0">
        <v>4680115882911</v>
      </c>
      <c r="E397" s="321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0" t="s">
        <v>567</v>
      </c>
      <c r="O397" s="326"/>
      <c r="P397" s="326"/>
      <c r="Q397" s="326"/>
      <c r="R397" s="321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0">
        <v>4680115880771</v>
      </c>
      <c r="E398" s="321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6"/>
      <c r="P398" s="326"/>
      <c r="Q398" s="326"/>
      <c r="R398" s="321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0">
        <v>4607091389500</v>
      </c>
      <c r="E399" s="321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6"/>
      <c r="P399" s="326"/>
      <c r="Q399" s="326"/>
      <c r="R399" s="321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0">
        <v>4680115881983</v>
      </c>
      <c r="E400" s="321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6"/>
      <c r="P400" s="326"/>
      <c r="Q400" s="326"/>
      <c r="R400" s="321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idden="1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4"/>
      <c r="N401" s="340" t="s">
        <v>66</v>
      </c>
      <c r="O401" s="341"/>
      <c r="P401" s="341"/>
      <c r="Q401" s="341"/>
      <c r="R401" s="341"/>
      <c r="S401" s="341"/>
      <c r="T401" s="342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hidden="1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24"/>
      <c r="N402" s="340" t="s">
        <v>66</v>
      </c>
      <c r="O402" s="341"/>
      <c r="P402" s="341"/>
      <c r="Q402" s="341"/>
      <c r="R402" s="341"/>
      <c r="S402" s="341"/>
      <c r="T402" s="342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hidden="1" customHeight="1" x14ac:dyDescent="0.25">
      <c r="A403" s="347" t="s">
        <v>93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7"/>
      <c r="Z403" s="307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0">
        <v>4680115884090</v>
      </c>
      <c r="E404" s="321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26" t="s">
        <v>576</v>
      </c>
      <c r="O404" s="326"/>
      <c r="P404" s="326"/>
      <c r="Q404" s="326"/>
      <c r="R404" s="321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22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4"/>
      <c r="N405" s="340" t="s">
        <v>66</v>
      </c>
      <c r="O405" s="341"/>
      <c r="P405" s="341"/>
      <c r="Q405" s="341"/>
      <c r="R405" s="341"/>
      <c r="S405" s="341"/>
      <c r="T405" s="342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23"/>
      <c r="B406" s="323"/>
      <c r="C406" s="323"/>
      <c r="D406" s="323"/>
      <c r="E406" s="323"/>
      <c r="F406" s="323"/>
      <c r="G406" s="323"/>
      <c r="H406" s="323"/>
      <c r="I406" s="323"/>
      <c r="J406" s="323"/>
      <c r="K406" s="323"/>
      <c r="L406" s="323"/>
      <c r="M406" s="324"/>
      <c r="N406" s="340" t="s">
        <v>66</v>
      </c>
      <c r="O406" s="341"/>
      <c r="P406" s="341"/>
      <c r="Q406" s="341"/>
      <c r="R406" s="341"/>
      <c r="S406" s="341"/>
      <c r="T406" s="342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18" t="s">
        <v>577</v>
      </c>
      <c r="B407" s="319"/>
      <c r="C407" s="319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48"/>
      <c r="Z407" s="48"/>
    </row>
    <row r="408" spans="1:53" ht="16.5" hidden="1" customHeight="1" x14ac:dyDescent="0.25">
      <c r="A408" s="346" t="s">
        <v>577</v>
      </c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3"/>
      <c r="N408" s="323"/>
      <c r="O408" s="323"/>
      <c r="P408" s="323"/>
      <c r="Q408" s="323"/>
      <c r="R408" s="323"/>
      <c r="S408" s="323"/>
      <c r="T408" s="323"/>
      <c r="U408" s="323"/>
      <c r="V408" s="323"/>
      <c r="W408" s="323"/>
      <c r="X408" s="323"/>
      <c r="Y408" s="308"/>
      <c r="Z408" s="308"/>
    </row>
    <row r="409" spans="1:53" ht="14.25" hidden="1" customHeight="1" x14ac:dyDescent="0.25">
      <c r="A409" s="347" t="s">
        <v>106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307"/>
      <c r="Z409" s="307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0">
        <v>4607091389067</v>
      </c>
      <c r="E410" s="321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6"/>
      <c r="P410" s="326"/>
      <c r="Q410" s="326"/>
      <c r="R410" s="321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580</v>
      </c>
      <c r="B411" s="54" t="s">
        <v>581</v>
      </c>
      <c r="C411" s="31">
        <v>4301011363</v>
      </c>
      <c r="D411" s="320">
        <v>4607091383522</v>
      </c>
      <c r="E411" s="321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6"/>
      <c r="P411" s="326"/>
      <c r="Q411" s="326"/>
      <c r="R411" s="321"/>
      <c r="S411" s="34"/>
      <c r="T411" s="34"/>
      <c r="U411" s="35" t="s">
        <v>65</v>
      </c>
      <c r="V411" s="312">
        <v>0</v>
      </c>
      <c r="W411" s="313">
        <f t="shared" si="19"/>
        <v>0</v>
      </c>
      <c r="X411" s="36" t="str">
        <f>IFERROR(IF(W411=0,"",ROUNDUP(W411/H411,0)*0.01196),"")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582</v>
      </c>
      <c r="B412" s="54" t="s">
        <v>583</v>
      </c>
      <c r="C412" s="31">
        <v>4301011431</v>
      </c>
      <c r="D412" s="320">
        <v>4607091384437</v>
      </c>
      <c r="E412" s="321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6"/>
      <c r="P412" s="326"/>
      <c r="Q412" s="326"/>
      <c r="R412" s="321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584</v>
      </c>
      <c r="B413" s="54" t="s">
        <v>585</v>
      </c>
      <c r="C413" s="31">
        <v>4301011365</v>
      </c>
      <c r="D413" s="320">
        <v>4607091389104</v>
      </c>
      <c r="E413" s="321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6"/>
      <c r="P413" s="326"/>
      <c r="Q413" s="326"/>
      <c r="R413" s="321"/>
      <c r="S413" s="34"/>
      <c r="T413" s="34"/>
      <c r="U413" s="35" t="s">
        <v>65</v>
      </c>
      <c r="V413" s="312">
        <v>0</v>
      </c>
      <c r="W413" s="313">
        <f t="shared" si="19"/>
        <v>0</v>
      </c>
      <c r="X413" s="36" t="str">
        <f>IFERROR(IF(W413=0,"",ROUNDUP(W413/H413,0)*0.01196),"")</f>
        <v/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0">
        <v>4680115880603</v>
      </c>
      <c r="E414" s="321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6"/>
      <c r="P414" s="326"/>
      <c r="Q414" s="326"/>
      <c r="R414" s="321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0">
        <v>4607091389999</v>
      </c>
      <c r="E415" s="321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6"/>
      <c r="P415" s="326"/>
      <c r="Q415" s="326"/>
      <c r="R415" s="321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0">
        <v>4680115882782</v>
      </c>
      <c r="E416" s="321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6"/>
      <c r="P416" s="326"/>
      <c r="Q416" s="326"/>
      <c r="R416" s="321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592</v>
      </c>
      <c r="B417" s="54" t="s">
        <v>593</v>
      </c>
      <c r="C417" s="31">
        <v>4301011190</v>
      </c>
      <c r="D417" s="320">
        <v>4607091389098</v>
      </c>
      <c r="E417" s="321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4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6"/>
      <c r="P417" s="326"/>
      <c r="Q417" s="326"/>
      <c r="R417" s="321"/>
      <c r="S417" s="34"/>
      <c r="T417" s="34"/>
      <c r="U417" s="35" t="s">
        <v>65</v>
      </c>
      <c r="V417" s="312">
        <v>300</v>
      </c>
      <c r="W417" s="313">
        <f t="shared" si="19"/>
        <v>300</v>
      </c>
      <c r="X417" s="36">
        <f>IFERROR(IF(W417=0,"",ROUNDUP(W417/H417,0)*0.00753),"")</f>
        <v>0.94125000000000003</v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0">
        <v>4607091389982</v>
      </c>
      <c r="E418" s="321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3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6"/>
      <c r="P418" s="326"/>
      <c r="Q418" s="326"/>
      <c r="R418" s="321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22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24"/>
      <c r="N419" s="340" t="s">
        <v>66</v>
      </c>
      <c r="O419" s="341"/>
      <c r="P419" s="341"/>
      <c r="Q419" s="341"/>
      <c r="R419" s="341"/>
      <c r="S419" s="341"/>
      <c r="T419" s="342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125</v>
      </c>
      <c r="W419" s="314">
        <f>IFERROR(W410/H410,"0")+IFERROR(W411/H411,"0")+IFERROR(W412/H412,"0")+IFERROR(W413/H413,"0")+IFERROR(W414/H414,"0")+IFERROR(W415/H415,"0")+IFERROR(W416/H416,"0")+IFERROR(W417/H417,"0")+IFERROR(W418/H418,"0")</f>
        <v>125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0.94125000000000003</v>
      </c>
      <c r="Y419" s="315"/>
      <c r="Z419" s="315"/>
    </row>
    <row r="420" spans="1:53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24"/>
      <c r="N420" s="340" t="s">
        <v>66</v>
      </c>
      <c r="O420" s="341"/>
      <c r="P420" s="341"/>
      <c r="Q420" s="341"/>
      <c r="R420" s="341"/>
      <c r="S420" s="341"/>
      <c r="T420" s="342"/>
      <c r="U420" s="37" t="s">
        <v>65</v>
      </c>
      <c r="V420" s="314">
        <f>IFERROR(SUM(V410:V418),"0")</f>
        <v>300</v>
      </c>
      <c r="W420" s="314">
        <f>IFERROR(SUM(W410:W418),"0")</f>
        <v>300</v>
      </c>
      <c r="X420" s="37"/>
      <c r="Y420" s="315"/>
      <c r="Z420" s="315"/>
    </row>
    <row r="421" spans="1:53" ht="14.25" hidden="1" customHeight="1" x14ac:dyDescent="0.25">
      <c r="A421" s="347" t="s">
        <v>98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7"/>
      <c r="Z421" s="307"/>
    </row>
    <row r="422" spans="1:53" ht="16.5" hidden="1" customHeight="1" x14ac:dyDescent="0.25">
      <c r="A422" s="54" t="s">
        <v>596</v>
      </c>
      <c r="B422" s="54" t="s">
        <v>597</v>
      </c>
      <c r="C422" s="31">
        <v>4301020222</v>
      </c>
      <c r="D422" s="320">
        <v>4607091388930</v>
      </c>
      <c r="E422" s="321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6"/>
      <c r="P422" s="326"/>
      <c r="Q422" s="326"/>
      <c r="R422" s="321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0">
        <v>4680115880054</v>
      </c>
      <c r="E423" s="321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6"/>
      <c r="P423" s="326"/>
      <c r="Q423" s="326"/>
      <c r="R423" s="321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idden="1" x14ac:dyDescent="0.2">
      <c r="A424" s="322"/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4"/>
      <c r="N424" s="340" t="s">
        <v>66</v>
      </c>
      <c r="O424" s="341"/>
      <c r="P424" s="341"/>
      <c r="Q424" s="341"/>
      <c r="R424" s="341"/>
      <c r="S424" s="341"/>
      <c r="T424" s="342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hidden="1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3"/>
      <c r="M425" s="324"/>
      <c r="N425" s="340" t="s">
        <v>66</v>
      </c>
      <c r="O425" s="341"/>
      <c r="P425" s="341"/>
      <c r="Q425" s="341"/>
      <c r="R425" s="341"/>
      <c r="S425" s="341"/>
      <c r="T425" s="342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hidden="1" customHeight="1" x14ac:dyDescent="0.25">
      <c r="A426" s="347" t="s">
        <v>60</v>
      </c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3"/>
      <c r="N426" s="323"/>
      <c r="O426" s="323"/>
      <c r="P426" s="323"/>
      <c r="Q426" s="323"/>
      <c r="R426" s="323"/>
      <c r="S426" s="323"/>
      <c r="T426" s="323"/>
      <c r="U426" s="323"/>
      <c r="V426" s="323"/>
      <c r="W426" s="323"/>
      <c r="X426" s="323"/>
      <c r="Y426" s="307"/>
      <c r="Z426" s="307"/>
    </row>
    <row r="427" spans="1:53" ht="27" hidden="1" customHeight="1" x14ac:dyDescent="0.25">
      <c r="A427" s="54" t="s">
        <v>600</v>
      </c>
      <c r="B427" s="54" t="s">
        <v>601</v>
      </c>
      <c r="C427" s="31">
        <v>4301031252</v>
      </c>
      <c r="D427" s="320">
        <v>4680115883116</v>
      </c>
      <c r="E427" s="321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6"/>
      <c r="P427" s="326"/>
      <c r="Q427" s="326"/>
      <c r="R427" s="321"/>
      <c r="S427" s="34"/>
      <c r="T427" s="34"/>
      <c r="U427" s="35" t="s">
        <v>65</v>
      </c>
      <c r="V427" s="312">
        <v>0</v>
      </c>
      <c r="W427" s="313">
        <f t="shared" ref="W427:W432" si="20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602</v>
      </c>
      <c r="B428" s="54" t="s">
        <v>603</v>
      </c>
      <c r="C428" s="31">
        <v>4301031248</v>
      </c>
      <c r="D428" s="320">
        <v>4680115883093</v>
      </c>
      <c r="E428" s="321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6"/>
      <c r="P428" s="326"/>
      <c r="Q428" s="326"/>
      <c r="R428" s="321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604</v>
      </c>
      <c r="B429" s="54" t="s">
        <v>605</v>
      </c>
      <c r="C429" s="31">
        <v>4301031250</v>
      </c>
      <c r="D429" s="320">
        <v>4680115883109</v>
      </c>
      <c r="E429" s="321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6"/>
      <c r="P429" s="326"/>
      <c r="Q429" s="326"/>
      <c r="R429" s="321"/>
      <c r="S429" s="34"/>
      <c r="T429" s="34"/>
      <c r="U429" s="35" t="s">
        <v>65</v>
      </c>
      <c r="V429" s="312">
        <v>0</v>
      </c>
      <c r="W429" s="313">
        <f t="shared" si="20"/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0">
        <v>4680115882072</v>
      </c>
      <c r="E430" s="321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421" t="s">
        <v>608</v>
      </c>
      <c r="O430" s="326"/>
      <c r="P430" s="326"/>
      <c r="Q430" s="326"/>
      <c r="R430" s="321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0">
        <v>4680115882102</v>
      </c>
      <c r="E431" s="321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32" t="s">
        <v>611</v>
      </c>
      <c r="O431" s="326"/>
      <c r="P431" s="326"/>
      <c r="Q431" s="326"/>
      <c r="R431" s="321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0">
        <v>4680115882096</v>
      </c>
      <c r="E432" s="321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60" t="s">
        <v>614</v>
      </c>
      <c r="O432" s="326"/>
      <c r="P432" s="326"/>
      <c r="Q432" s="326"/>
      <c r="R432" s="321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hidden="1" x14ac:dyDescent="0.2">
      <c r="A433" s="322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4"/>
      <c r="N433" s="340" t="s">
        <v>66</v>
      </c>
      <c r="O433" s="341"/>
      <c r="P433" s="341"/>
      <c r="Q433" s="341"/>
      <c r="R433" s="341"/>
      <c r="S433" s="341"/>
      <c r="T433" s="342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hidden="1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4"/>
      <c r="N434" s="340" t="s">
        <v>66</v>
      </c>
      <c r="O434" s="341"/>
      <c r="P434" s="341"/>
      <c r="Q434" s="341"/>
      <c r="R434" s="341"/>
      <c r="S434" s="341"/>
      <c r="T434" s="342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hidden="1" customHeight="1" x14ac:dyDescent="0.25">
      <c r="A435" s="347" t="s">
        <v>68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307"/>
      <c r="Z435" s="307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0">
        <v>4680115883536</v>
      </c>
      <c r="E436" s="321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42" t="s">
        <v>617</v>
      </c>
      <c r="O436" s="326"/>
      <c r="P436" s="326"/>
      <c r="Q436" s="326"/>
      <c r="R436" s="321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0">
        <v>4607091383409</v>
      </c>
      <c r="E437" s="321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26"/>
      <c r="P437" s="326"/>
      <c r="Q437" s="326"/>
      <c r="R437" s="321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20">
        <v>4607091383416</v>
      </c>
      <c r="E438" s="321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26"/>
      <c r="P438" s="326"/>
      <c r="Q438" s="326"/>
      <c r="R438" s="321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22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4"/>
      <c r="N439" s="340" t="s">
        <v>66</v>
      </c>
      <c r="O439" s="341"/>
      <c r="P439" s="341"/>
      <c r="Q439" s="341"/>
      <c r="R439" s="341"/>
      <c r="S439" s="341"/>
      <c r="T439" s="342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4"/>
      <c r="N440" s="340" t="s">
        <v>66</v>
      </c>
      <c r="O440" s="341"/>
      <c r="P440" s="341"/>
      <c r="Q440" s="341"/>
      <c r="R440" s="341"/>
      <c r="S440" s="341"/>
      <c r="T440" s="342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18" t="s">
        <v>622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48"/>
      <c r="Z441" s="48"/>
    </row>
    <row r="442" spans="1:53" ht="16.5" hidden="1" customHeight="1" x14ac:dyDescent="0.25">
      <c r="A442" s="346" t="s">
        <v>623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8"/>
      <c r="Z442" s="308"/>
    </row>
    <row r="443" spans="1:53" ht="14.25" hidden="1" customHeight="1" x14ac:dyDescent="0.25">
      <c r="A443" s="347" t="s">
        <v>106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7"/>
      <c r="Z443" s="307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0">
        <v>4640242180441</v>
      </c>
      <c r="E444" s="321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5" t="s">
        <v>626</v>
      </c>
      <c r="O444" s="326"/>
      <c r="P444" s="326"/>
      <c r="Q444" s="326"/>
      <c r="R444" s="321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20">
        <v>4640242180564</v>
      </c>
      <c r="E445" s="321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6" t="s">
        <v>629</v>
      </c>
      <c r="O445" s="326"/>
      <c r="P445" s="326"/>
      <c r="Q445" s="326"/>
      <c r="R445" s="321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4"/>
      <c r="N446" s="340" t="s">
        <v>66</v>
      </c>
      <c r="O446" s="341"/>
      <c r="P446" s="341"/>
      <c r="Q446" s="341"/>
      <c r="R446" s="341"/>
      <c r="S446" s="341"/>
      <c r="T446" s="342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24"/>
      <c r="N447" s="340" t="s">
        <v>66</v>
      </c>
      <c r="O447" s="341"/>
      <c r="P447" s="341"/>
      <c r="Q447" s="341"/>
      <c r="R447" s="341"/>
      <c r="S447" s="341"/>
      <c r="T447" s="342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47" t="s">
        <v>98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23"/>
      <c r="Y448" s="307"/>
      <c r="Z448" s="307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0">
        <v>4640242180526</v>
      </c>
      <c r="E449" s="321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07" t="s">
        <v>632</v>
      </c>
      <c r="O449" s="326"/>
      <c r="P449" s="326"/>
      <c r="Q449" s="326"/>
      <c r="R449" s="321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0">
        <v>4640242180519</v>
      </c>
      <c r="E450" s="321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11" t="s">
        <v>635</v>
      </c>
      <c r="O450" s="326"/>
      <c r="P450" s="326"/>
      <c r="Q450" s="326"/>
      <c r="R450" s="321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4"/>
      <c r="N451" s="340" t="s">
        <v>66</v>
      </c>
      <c r="O451" s="341"/>
      <c r="P451" s="341"/>
      <c r="Q451" s="341"/>
      <c r="R451" s="341"/>
      <c r="S451" s="341"/>
      <c r="T451" s="342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4"/>
      <c r="N452" s="340" t="s">
        <v>66</v>
      </c>
      <c r="O452" s="341"/>
      <c r="P452" s="341"/>
      <c r="Q452" s="341"/>
      <c r="R452" s="341"/>
      <c r="S452" s="341"/>
      <c r="T452" s="342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7" t="s">
        <v>60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23"/>
      <c r="Y453" s="307"/>
      <c r="Z453" s="307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20">
        <v>4640242180816</v>
      </c>
      <c r="E454" s="321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463" t="s">
        <v>638</v>
      </c>
      <c r="O454" s="326"/>
      <c r="P454" s="326"/>
      <c r="Q454" s="326"/>
      <c r="R454" s="321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20">
        <v>4640242180595</v>
      </c>
      <c r="E455" s="321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34" t="s">
        <v>641</v>
      </c>
      <c r="O455" s="326"/>
      <c r="P455" s="326"/>
      <c r="Q455" s="326"/>
      <c r="R455" s="321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24"/>
      <c r="N456" s="340" t="s">
        <v>66</v>
      </c>
      <c r="O456" s="341"/>
      <c r="P456" s="341"/>
      <c r="Q456" s="341"/>
      <c r="R456" s="341"/>
      <c r="S456" s="341"/>
      <c r="T456" s="342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24"/>
      <c r="N457" s="340" t="s">
        <v>66</v>
      </c>
      <c r="O457" s="341"/>
      <c r="P457" s="341"/>
      <c r="Q457" s="341"/>
      <c r="R457" s="341"/>
      <c r="S457" s="341"/>
      <c r="T457" s="342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47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7"/>
      <c r="Z458" s="307"/>
    </row>
    <row r="459" spans="1:53" ht="27" hidden="1" customHeight="1" x14ac:dyDescent="0.25">
      <c r="A459" s="54" t="s">
        <v>642</v>
      </c>
      <c r="B459" s="54" t="s">
        <v>643</v>
      </c>
      <c r="C459" s="31">
        <v>4301051310</v>
      </c>
      <c r="D459" s="320">
        <v>4680115880870</v>
      </c>
      <c r="E459" s="321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6"/>
      <c r="P459" s="326"/>
      <c r="Q459" s="326"/>
      <c r="R459" s="321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0">
        <v>4640242180540</v>
      </c>
      <c r="E460" s="321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0" t="s">
        <v>646</v>
      </c>
      <c r="O460" s="326"/>
      <c r="P460" s="326"/>
      <c r="Q460" s="326"/>
      <c r="R460" s="321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0">
        <v>4640242180557</v>
      </c>
      <c r="E461" s="321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38" t="s">
        <v>649</v>
      </c>
      <c r="O461" s="326"/>
      <c r="P461" s="326"/>
      <c r="Q461" s="326"/>
      <c r="R461" s="321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idden="1" x14ac:dyDescent="0.2">
      <c r="A462" s="322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24"/>
      <c r="N462" s="340" t="s">
        <v>66</v>
      </c>
      <c r="O462" s="341"/>
      <c r="P462" s="341"/>
      <c r="Q462" s="341"/>
      <c r="R462" s="341"/>
      <c r="S462" s="341"/>
      <c r="T462" s="342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hidden="1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24"/>
      <c r="N463" s="340" t="s">
        <v>66</v>
      </c>
      <c r="O463" s="341"/>
      <c r="P463" s="341"/>
      <c r="Q463" s="341"/>
      <c r="R463" s="341"/>
      <c r="S463" s="341"/>
      <c r="T463" s="342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616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56"/>
      <c r="N464" s="336" t="s">
        <v>650</v>
      </c>
      <c r="O464" s="337"/>
      <c r="P464" s="337"/>
      <c r="Q464" s="337"/>
      <c r="R464" s="337"/>
      <c r="S464" s="337"/>
      <c r="T464" s="338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6626.26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6626.26</v>
      </c>
      <c r="X464" s="37"/>
      <c r="Y464" s="315"/>
      <c r="Z464" s="315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56"/>
      <c r="N465" s="336" t="s">
        <v>651</v>
      </c>
      <c r="O465" s="337"/>
      <c r="P465" s="337"/>
      <c r="Q465" s="337"/>
      <c r="R465" s="337"/>
      <c r="S465" s="337"/>
      <c r="T465" s="338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7249.71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7249.71</v>
      </c>
      <c r="X465" s="37"/>
      <c r="Y465" s="315"/>
      <c r="Z465" s="315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56"/>
      <c r="N466" s="336" t="s">
        <v>652</v>
      </c>
      <c r="O466" s="337"/>
      <c r="P466" s="337"/>
      <c r="Q466" s="337"/>
      <c r="R466" s="337"/>
      <c r="S466" s="337"/>
      <c r="T466" s="338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18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18</v>
      </c>
      <c r="X466" s="37"/>
      <c r="Y466" s="315"/>
      <c r="Z466" s="315"/>
    </row>
    <row r="467" spans="1:29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56"/>
      <c r="N467" s="336" t="s">
        <v>654</v>
      </c>
      <c r="O467" s="337"/>
      <c r="P467" s="337"/>
      <c r="Q467" s="337"/>
      <c r="R467" s="337"/>
      <c r="S467" s="337"/>
      <c r="T467" s="338"/>
      <c r="U467" s="37" t="s">
        <v>65</v>
      </c>
      <c r="V467" s="314">
        <f>GrossWeightTotal+PalletQtyTotal*25</f>
        <v>7699.71</v>
      </c>
      <c r="W467" s="314">
        <f>GrossWeightTotalR+PalletQtyTotalR*25</f>
        <v>7699.71</v>
      </c>
      <c r="X467" s="37"/>
      <c r="Y467" s="315"/>
      <c r="Z467" s="315"/>
    </row>
    <row r="468" spans="1:29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56"/>
      <c r="N468" s="336" t="s">
        <v>655</v>
      </c>
      <c r="O468" s="337"/>
      <c r="P468" s="337"/>
      <c r="Q468" s="337"/>
      <c r="R468" s="337"/>
      <c r="S468" s="337"/>
      <c r="T468" s="338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2350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2350</v>
      </c>
      <c r="X468" s="37"/>
      <c r="Y468" s="315"/>
      <c r="Z468" s="315"/>
    </row>
    <row r="469" spans="1:29" ht="14.25" hidden="1" customHeight="1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56"/>
      <c r="N469" s="336" t="s">
        <v>656</v>
      </c>
      <c r="O469" s="337"/>
      <c r="P469" s="337"/>
      <c r="Q469" s="337"/>
      <c r="R469" s="337"/>
      <c r="S469" s="337"/>
      <c r="T469" s="338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19.997810000000001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34" t="s">
        <v>96</v>
      </c>
      <c r="D471" s="480"/>
      <c r="E471" s="480"/>
      <c r="F471" s="377"/>
      <c r="G471" s="334" t="s">
        <v>243</v>
      </c>
      <c r="H471" s="480"/>
      <c r="I471" s="480"/>
      <c r="J471" s="480"/>
      <c r="K471" s="480"/>
      <c r="L471" s="480"/>
      <c r="M471" s="480"/>
      <c r="N471" s="377"/>
      <c r="O471" s="334" t="s">
        <v>447</v>
      </c>
      <c r="P471" s="377"/>
      <c r="Q471" s="334" t="s">
        <v>497</v>
      </c>
      <c r="R471" s="377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573" t="s">
        <v>659</v>
      </c>
      <c r="B472" s="334" t="s">
        <v>59</v>
      </c>
      <c r="C472" s="334" t="s">
        <v>97</v>
      </c>
      <c r="D472" s="334" t="s">
        <v>105</v>
      </c>
      <c r="E472" s="334" t="s">
        <v>96</v>
      </c>
      <c r="F472" s="334" t="s">
        <v>235</v>
      </c>
      <c r="G472" s="334" t="s">
        <v>244</v>
      </c>
      <c r="H472" s="334" t="s">
        <v>251</v>
      </c>
      <c r="I472" s="334" t="s">
        <v>271</v>
      </c>
      <c r="J472" s="334" t="s">
        <v>337</v>
      </c>
      <c r="K472" s="306"/>
      <c r="L472" s="334" t="s">
        <v>340</v>
      </c>
      <c r="M472" s="334" t="s">
        <v>420</v>
      </c>
      <c r="N472" s="334" t="s">
        <v>438</v>
      </c>
      <c r="O472" s="334" t="s">
        <v>448</v>
      </c>
      <c r="P472" s="334" t="s">
        <v>474</v>
      </c>
      <c r="Q472" s="334" t="s">
        <v>498</v>
      </c>
      <c r="R472" s="334" t="s">
        <v>554</v>
      </c>
      <c r="S472" s="334" t="s">
        <v>577</v>
      </c>
      <c r="T472" s="334" t="s">
        <v>623</v>
      </c>
      <c r="U472" s="306"/>
      <c r="Z472" s="52"/>
      <c r="AC472" s="306"/>
    </row>
    <row r="473" spans="1:29" ht="13.5" customHeight="1" thickBot="1" x14ac:dyDescent="0.25">
      <c r="A473" s="574"/>
      <c r="B473" s="335"/>
      <c r="C473" s="335"/>
      <c r="D473" s="335"/>
      <c r="E473" s="335"/>
      <c r="F473" s="335"/>
      <c r="G473" s="335"/>
      <c r="H473" s="335"/>
      <c r="I473" s="335"/>
      <c r="J473" s="335"/>
      <c r="K473" s="306"/>
      <c r="L473" s="335"/>
      <c r="M473" s="335"/>
      <c r="N473" s="335"/>
      <c r="O473" s="335"/>
      <c r="P473" s="335"/>
      <c r="Q473" s="335"/>
      <c r="R473" s="335"/>
      <c r="S473" s="335"/>
      <c r="T473" s="335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70.56</v>
      </c>
      <c r="C474" s="46">
        <f>IFERROR(W50*1,"0")+IFERROR(W51*1,"0")</f>
        <v>0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552.74</v>
      </c>
      <c r="F474" s="46">
        <f>IFERROR(W127*1,"0")+IFERROR(W128*1,"0")+IFERROR(W129*1,"0")</f>
        <v>0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0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2001.9599999999998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871.40000000000009</v>
      </c>
      <c r="M474" s="46">
        <f>IFERROR(W264*1,"0")+IFERROR(W265*1,"0")+IFERROR(W266*1,"0")+IFERROR(W267*1,"0")+IFERROR(W268*1,"0")+IFERROR(W269*1,"0")+IFERROR(W270*1,"0")+IFERROR(W274*1,"0")+IFERROR(W275*1,"0")</f>
        <v>145</v>
      </c>
      <c r="N474" s="46">
        <f>IFERROR(W280*1,"0")+IFERROR(W284*1,"0")+IFERROR(W288*1,"0")+IFERROR(W292*1,"0")</f>
        <v>399.9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1020.8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581.59999999999991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682.30000000000007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300</v>
      </c>
      <c r="T474" s="46">
        <f>IFERROR(W444*1,"0")+IFERROR(W445*1,"0")+IFERROR(W449*1,"0")+IFERROR(W450*1,"0")+IFERROR(W454*1,"0")+IFERROR(W455*1,"0")+IFERROR(W459*1,"0")+IFERROR(W460*1,"0")+IFERROR(W461*1,"0")</f>
        <v>0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61,16"/>
        <filter val="100,00"/>
        <filter val="100,80"/>
        <filter val="105,30"/>
        <filter val="11,00"/>
        <filter val="116,00"/>
        <filter val="125,00"/>
        <filter val="126,00"/>
        <filter val="130,50"/>
        <filter val="133,00"/>
        <filter val="134,00"/>
        <filter val="145,00"/>
        <filter val="147,00"/>
        <filter val="148,14"/>
        <filter val="150,00"/>
        <filter val="167,20"/>
        <filter val="17,64"/>
        <filter val="170,10"/>
        <filter val="170,40"/>
        <filter val="18"/>
        <filter val="18,00"/>
        <filter val="182,00"/>
        <filter val="2 350,00"/>
        <filter val="21,00"/>
        <filter val="226,80"/>
        <filter val="228,00"/>
        <filter val="24,30"/>
        <filter val="25,00"/>
        <filter val="25,20"/>
        <filter val="260,00"/>
        <filter val="267,00"/>
        <filter val="275,52"/>
        <filter val="28,00"/>
        <filter val="280,80"/>
        <filter val="281,40"/>
        <filter val="284,00"/>
        <filter val="29,00"/>
        <filter val="30,80"/>
        <filter val="300,00"/>
        <filter val="315,00"/>
        <filter val="321,60"/>
        <filter val="349,44"/>
        <filter val="36,00"/>
        <filter val="360,00"/>
        <filter val="373,80"/>
        <filter val="39,00"/>
        <filter val="406,90"/>
        <filter val="45,90"/>
        <filter val="503,00"/>
        <filter val="52,50"/>
        <filter val="596,40"/>
        <filter val="6 626,26"/>
        <filter val="640,80"/>
        <filter val="65,00"/>
        <filter val="69,30"/>
        <filter val="7 249,71"/>
        <filter val="7 699,71"/>
        <filter val="70,00"/>
        <filter val="70,56"/>
        <filter val="71,40"/>
        <filter val="73,80"/>
        <filter val="75,00"/>
        <filter val="81,00"/>
        <filter val="904,80"/>
      </filters>
    </filterColumn>
  </autoFilter>
  <mergeCells count="844">
    <mergeCell ref="D174:E174"/>
    <mergeCell ref="D423:E423"/>
    <mergeCell ref="N329:T329"/>
    <mergeCell ref="N360:R360"/>
    <mergeCell ref="N373:R373"/>
    <mergeCell ref="N420:T420"/>
    <mergeCell ref="D337:E337"/>
    <mergeCell ref="A133:X133"/>
    <mergeCell ref="N24:T24"/>
    <mergeCell ref="A198:X198"/>
    <mergeCell ref="A369:X369"/>
    <mergeCell ref="H9:I9"/>
    <mergeCell ref="N260:T260"/>
    <mergeCell ref="N267:R267"/>
    <mergeCell ref="N28:R28"/>
    <mergeCell ref="N42:T42"/>
    <mergeCell ref="N30:R30"/>
    <mergeCell ref="D66:E66"/>
    <mergeCell ref="N181:R181"/>
    <mergeCell ref="D253:E253"/>
    <mergeCell ref="N147:R147"/>
    <mergeCell ref="A199:X199"/>
    <mergeCell ref="R6:S9"/>
    <mergeCell ref="N127:R127"/>
    <mergeCell ref="N176:R176"/>
    <mergeCell ref="N345:T345"/>
    <mergeCell ref="D28:E28"/>
    <mergeCell ref="N315:R315"/>
    <mergeCell ref="N144:R144"/>
    <mergeCell ref="D187:E187"/>
    <mergeCell ref="N302:R302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H5:L5"/>
    <mergeCell ref="N190:T190"/>
    <mergeCell ref="A220:M221"/>
    <mergeCell ref="N257:R257"/>
    <mergeCell ref="N275:R275"/>
    <mergeCell ref="N175:R175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D122:E122"/>
    <mergeCell ref="A33:M34"/>
    <mergeCell ref="N130:T130"/>
    <mergeCell ref="A93:X93"/>
    <mergeCell ref="D211:E211"/>
    <mergeCell ref="N46:T46"/>
    <mergeCell ref="D30:E30"/>
    <mergeCell ref="N307:T307"/>
    <mergeCell ref="N195:R195"/>
    <mergeCell ref="A232:X232"/>
    <mergeCell ref="D67:E67"/>
    <mergeCell ref="A289:M290"/>
    <mergeCell ref="T10:U10"/>
    <mergeCell ref="D78:E78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O11:P11"/>
    <mergeCell ref="A6:C6"/>
    <mergeCell ref="N92:T92"/>
    <mergeCell ref="D113:E113"/>
    <mergeCell ref="A52:M53"/>
    <mergeCell ref="N118:R118"/>
    <mergeCell ref="D309:E309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45:E145"/>
    <mergeCell ref="N400:R400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A472:A473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38:T38"/>
    <mergeCell ref="D59:E59"/>
    <mergeCell ref="N70:R70"/>
    <mergeCell ref="N266:R266"/>
    <mergeCell ref="N429:R429"/>
    <mergeCell ref="D108:E108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60:M61"/>
    <mergeCell ref="D27:E27"/>
    <mergeCell ref="N15:R16"/>
    <mergeCell ref="N194:R194"/>
    <mergeCell ref="A244:X244"/>
    <mergeCell ref="T6:U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N432:R432"/>
    <mergeCell ref="N117:R117"/>
    <mergeCell ref="A91:M92"/>
    <mergeCell ref="D101:E101"/>
    <mergeCell ref="D76:E76"/>
    <mergeCell ref="N72:R72"/>
    <mergeCell ref="N274:R274"/>
    <mergeCell ref="N84:R84"/>
    <mergeCell ref="N169:T169"/>
    <mergeCell ref="N73:R73"/>
    <mergeCell ref="N437:R437"/>
    <mergeCell ref="N223:R223"/>
    <mergeCell ref="D210:E210"/>
    <mergeCell ref="D381:E381"/>
    <mergeCell ref="N351:T351"/>
    <mergeCell ref="D75:E75"/>
    <mergeCell ref="D206:E206"/>
    <mergeCell ref="N41:T41"/>
    <mergeCell ref="D89:E89"/>
    <mergeCell ref="D128:E128"/>
    <mergeCell ref="N109:R109"/>
    <mergeCell ref="N188:R188"/>
    <mergeCell ref="A376:X376"/>
    <mergeCell ref="A162:M163"/>
    <mergeCell ref="D288:E288"/>
    <mergeCell ref="N68:R68"/>
    <mergeCell ref="D136:E136"/>
    <mergeCell ref="N331:R331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N416:R416"/>
    <mergeCell ref="D459:E459"/>
    <mergeCell ref="N457:T457"/>
    <mergeCell ref="A456:M457"/>
    <mergeCell ref="N440:T440"/>
    <mergeCell ref="N456:T456"/>
    <mergeCell ref="N454:R454"/>
    <mergeCell ref="N444:R444"/>
    <mergeCell ref="D445:E445"/>
    <mergeCell ref="N402:T402"/>
    <mergeCell ref="N455:R455"/>
    <mergeCell ref="N446:T446"/>
    <mergeCell ref="A276:M277"/>
    <mergeCell ref="A141:X141"/>
    <mergeCell ref="N451:T451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H17:H18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305:E305"/>
    <mergeCell ref="N227:R227"/>
    <mergeCell ref="D410:E410"/>
    <mergeCell ref="N381:R381"/>
    <mergeCell ref="D411:E411"/>
    <mergeCell ref="A256:X256"/>
    <mergeCell ref="N202:T202"/>
    <mergeCell ref="N251:R251"/>
    <mergeCell ref="A248:M249"/>
    <mergeCell ref="A419:M420"/>
    <mergeCell ref="N309:R309"/>
    <mergeCell ref="D175:E175"/>
    <mergeCell ref="N253:R253"/>
    <mergeCell ref="A312:M313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69:R69"/>
    <mergeCell ref="A130:M131"/>
    <mergeCell ref="N135:R135"/>
    <mergeCell ref="N110:R110"/>
    <mergeCell ref="D99:E99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N299:R299"/>
    <mergeCell ref="N321:T321"/>
    <mergeCell ref="N255:T255"/>
    <mergeCell ref="D336:E336"/>
    <mergeCell ref="N242:T242"/>
    <mergeCell ref="A19:X19"/>
    <mergeCell ref="N81:T81"/>
    <mergeCell ref="N88:R88"/>
    <mergeCell ref="N152:T152"/>
    <mergeCell ref="N259:R259"/>
    <mergeCell ref="A278:X278"/>
    <mergeCell ref="A254:M255"/>
    <mergeCell ref="A47:X47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A43:X43"/>
    <mergeCell ref="N247:R247"/>
    <mergeCell ref="A285:M286"/>
    <mergeCell ref="N182:R182"/>
    <mergeCell ref="N23:T23"/>
    <mergeCell ref="A48:X48"/>
    <mergeCell ref="N90:R90"/>
    <mergeCell ref="A320:M321"/>
    <mergeCell ref="N217:R217"/>
    <mergeCell ref="N27:R27"/>
    <mergeCell ref="N325:R325"/>
    <mergeCell ref="N285:T285"/>
    <mergeCell ref="D237:E237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N374:T374"/>
    <mergeCell ref="D395:E395"/>
    <mergeCell ref="N452:T452"/>
    <mergeCell ref="N390:R390"/>
    <mergeCell ref="A442:X442"/>
    <mergeCell ref="N85:R85"/>
    <mergeCell ref="N389:R389"/>
    <mergeCell ref="N156:R156"/>
    <mergeCell ref="N327:R327"/>
    <mergeCell ref="A439:M440"/>
    <mergeCell ref="D184:E184"/>
    <mergeCell ref="A63:X63"/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A15:L15"/>
    <mergeCell ref="J9:L9"/>
    <mergeCell ref="R5:S5"/>
    <mergeCell ref="A8:C8"/>
    <mergeCell ref="A10:C10"/>
    <mergeCell ref="O5:P5"/>
    <mergeCell ref="N143:R143"/>
    <mergeCell ref="A13:L13"/>
    <mergeCell ref="F5:G5"/>
    <mergeCell ref="A14:L14"/>
    <mergeCell ref="O8:P8"/>
    <mergeCell ref="D10:E10"/>
    <mergeCell ref="F10:G10"/>
    <mergeCell ref="D6:L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2023-12-21T11:37:47Z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