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DBAEABD-A87E-4ADF-9FF1-35637A7C70A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заказа'!$B$18:$X$469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заказа'!$V$465:$V$465</definedName>
    <definedName name="GrossWeightTotalR">'Бланк заказа'!$W$465:$W$465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заказа'!$V$466:$V$466</definedName>
    <definedName name="PalletQtyTotalR">'Бланк заказа'!$W$466:$W$466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заказа'!$B$200:$B$200</definedName>
    <definedName name="ProductId11">'Бланк заказа'!$B$44:$B$44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заказа'!$B$223:$B$223</definedName>
    <definedName name="ProductId126">'Бланк заказа'!$B$227:$B$227</definedName>
    <definedName name="ProductId127">'Бланк заказа'!$B$228:$B$228</definedName>
    <definedName name="ProductId128">'Бланк заказа'!$B$229:$B$229</definedName>
    <definedName name="ProductId129">'Бланк заказа'!$B$233:$B$233</definedName>
    <definedName name="ProductId13">'Бланк заказа'!$B$51:$B$51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заказа'!$B$245:$B$245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заказа'!$B$274:$B$274</definedName>
    <definedName name="ProductId155">'Бланк заказа'!$B$275:$B$275</definedName>
    <definedName name="ProductId156">'Бланк заказа'!$B$280:$B$280</definedName>
    <definedName name="ProductId157">'Бланк заказа'!$B$284:$B$284</definedName>
    <definedName name="ProductId158">'Бланк заказа'!$B$288:$B$288</definedName>
    <definedName name="ProductId159">'Бланк заказа'!$B$292:$B$292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заказа'!$B$309:$B$309</definedName>
    <definedName name="ProductId169">'Бланк заказа'!$B$310:$B$310</definedName>
    <definedName name="ProductId17">'Бланк заказа'!$B$59:$B$59</definedName>
    <definedName name="ProductId170">'Бланк заказа'!$B$311:$B$311</definedName>
    <definedName name="ProductId171">'Бланк заказа'!$B$315:$B$315</definedName>
    <definedName name="ProductId172">'Бланк заказа'!$B$319:$B$319</definedName>
    <definedName name="ProductId173">'Бланк заказа'!$B$324:$B$324</definedName>
    <definedName name="ProductId174">'Бланк заказа'!$B$325:$B$325</definedName>
    <definedName name="ProductId175">'Бланк заказа'!$B$326:$B$326</definedName>
    <definedName name="ProductId176">'Бланк заказа'!$B$327:$B$327</definedName>
    <definedName name="ProductId177">'Бланк заказа'!$B$331:$B$331</definedName>
    <definedName name="ProductId178">'Бланк заказа'!$B$332:$B$332</definedName>
    <definedName name="ProductId179">'Бланк заказа'!$B$336:$B$336</definedName>
    <definedName name="ProductId18">'Бланк заказа'!$B$64:$B$64</definedName>
    <definedName name="ProductId180">'Бланк заказа'!$B$337:$B$337</definedName>
    <definedName name="ProductId181">'Бланк заказа'!$B$338:$B$338</definedName>
    <definedName name="ProductId182">'Бланк заказа'!$B$339:$B$339</definedName>
    <definedName name="ProductId183">'Бланк заказа'!$B$343:$B$343</definedName>
    <definedName name="ProductId184">'Бланк заказа'!$B$349:$B$349</definedName>
    <definedName name="ProductId185">'Бланк заказа'!$B$350:$B$350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заказа'!$B$370:$B$370</definedName>
    <definedName name="ProductId2">'Бланк заказа'!$B$26:$B$26</definedName>
    <definedName name="ProductId20">'Бланк заказа'!$B$66:$B$66</definedName>
    <definedName name="ProductId200">'Бланк заказа'!$B$371:$B$371</definedName>
    <definedName name="ProductId201">'Бланк заказа'!$B$372:$B$372</definedName>
    <definedName name="ProductId202">'Бланк заказа'!$B$373:$B$373</definedName>
    <definedName name="ProductId203">'Бланк заказа'!$B$377:$B$377</definedName>
    <definedName name="ProductId204">'Бланк заказа'!$B$381:$B$381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заказа'!$B$389:$B$389</definedName>
    <definedName name="ProductId209">'Бланк заказа'!$B$390:$B$390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заказа'!$B$404:$B$404</definedName>
    <definedName name="ProductId218">'Бланк заказа'!$B$410:$B$410</definedName>
    <definedName name="ProductId219">'Бланк заказа'!$B$411:$B$411</definedName>
    <definedName name="ProductId22">'Бланк заказа'!$B$68:$B$68</definedName>
    <definedName name="ProductId220">'Бланк заказа'!$B$412:$B$412</definedName>
    <definedName name="ProductId221">'Бланк заказа'!$B$413:$B$413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заказа'!$B$422:$B$422</definedName>
    <definedName name="ProductId228">'Бланк заказа'!$B$423:$B$423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заказа'!$B$430:$B$430</definedName>
    <definedName name="ProductId233">'Бланк заказа'!$B$431:$B$431</definedName>
    <definedName name="ProductId234">'Бланк заказа'!$B$432:$B$432</definedName>
    <definedName name="ProductId235">'Бланк заказа'!$B$436:$B$436</definedName>
    <definedName name="ProductId236">'Бланк заказа'!$B$437:$B$437</definedName>
    <definedName name="ProductId237">'Бланк заказа'!$B$438:$B$438</definedName>
    <definedName name="ProductId238">'Бланк заказа'!$B$444:$B$444</definedName>
    <definedName name="ProductId239">'Бланк заказа'!$B$445:$B$445</definedName>
    <definedName name="ProductId24">'Бланк заказа'!$B$70:$B$70</definedName>
    <definedName name="ProductId240">'Бланк заказа'!$B$449:$B$449</definedName>
    <definedName name="ProductId241">'Бланк заказа'!$B$450:$B$450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заказа'!$B$461:$B$461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заказа'!$V$200:$V$200</definedName>
    <definedName name="SalesQty11">'Бланк заказа'!$V$44:$V$44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заказа'!$V$223:$V$223</definedName>
    <definedName name="SalesQty126">'Бланк заказа'!$V$227:$V$227</definedName>
    <definedName name="SalesQty127">'Бланк заказа'!$V$228:$V$228</definedName>
    <definedName name="SalesQty128">'Бланк заказа'!$V$229:$V$229</definedName>
    <definedName name="SalesQty129">'Бланк заказа'!$V$233:$V$233</definedName>
    <definedName name="SalesQty13">'Бланк заказа'!$V$51:$V$51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заказа'!$V$245:$V$245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заказа'!$V$251:$V$251</definedName>
    <definedName name="SalesQty142">'Бланк заказа'!$V$252:$V$252</definedName>
    <definedName name="SalesQty143">'Бланк заказа'!$V$253:$V$253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заказа'!$V$264:$V$264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заказа'!$V$274:$V$274</definedName>
    <definedName name="SalesQty155">'Бланк заказа'!$V$275:$V$275</definedName>
    <definedName name="SalesQty156">'Бланк заказа'!$V$280:$V$280</definedName>
    <definedName name="SalesQty157">'Бланк заказа'!$V$284:$V$284</definedName>
    <definedName name="SalesQty158">'Бланк заказа'!$V$288:$V$288</definedName>
    <definedName name="SalesQty159">'Бланк заказа'!$V$292:$V$292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заказа'!$V$309:$V$309</definedName>
    <definedName name="SalesQty169">'Бланк заказа'!$V$310:$V$310</definedName>
    <definedName name="SalesQty17">'Бланк заказа'!$V$59:$V$59</definedName>
    <definedName name="SalesQty170">'Бланк заказа'!$V$311:$V$311</definedName>
    <definedName name="SalesQty171">'Бланк заказа'!$V$315:$V$315</definedName>
    <definedName name="SalesQty172">'Бланк заказа'!$V$319:$V$319</definedName>
    <definedName name="SalesQty173">'Бланк заказа'!$V$324:$V$324</definedName>
    <definedName name="SalesQty174">'Бланк заказа'!$V$325:$V$325</definedName>
    <definedName name="SalesQty175">'Бланк заказа'!$V$326:$V$326</definedName>
    <definedName name="SalesQty176">'Бланк заказа'!$V$327:$V$327</definedName>
    <definedName name="SalesQty177">'Бланк заказа'!$V$331:$V$331</definedName>
    <definedName name="SalesQty178">'Бланк заказа'!$V$332:$V$332</definedName>
    <definedName name="SalesQty179">'Бланк заказа'!$V$336:$V$336</definedName>
    <definedName name="SalesQty18">'Бланк заказа'!$V$64:$V$64</definedName>
    <definedName name="SalesQty180">'Бланк заказа'!$V$337:$V$337</definedName>
    <definedName name="SalesQty181">'Бланк заказа'!$V$338:$V$338</definedName>
    <definedName name="SalesQty182">'Бланк заказа'!$V$339:$V$339</definedName>
    <definedName name="SalesQty183">'Бланк заказа'!$V$343:$V$343</definedName>
    <definedName name="SalesQty184">'Бланк заказа'!$V$349:$V$349</definedName>
    <definedName name="SalesQty185">'Бланк заказа'!$V$350:$V$350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заказа'!$V$370:$V$370</definedName>
    <definedName name="SalesQty2">'Бланк заказа'!$V$26:$V$26</definedName>
    <definedName name="SalesQty20">'Бланк заказа'!$V$66:$V$66</definedName>
    <definedName name="SalesQty200">'Бланк заказа'!$V$371:$V$371</definedName>
    <definedName name="SalesQty201">'Бланк заказа'!$V$372:$V$372</definedName>
    <definedName name="SalesQty202">'Бланк заказа'!$V$373:$V$373</definedName>
    <definedName name="SalesQty203">'Бланк заказа'!$V$377:$V$377</definedName>
    <definedName name="SalesQty204">'Бланк заказа'!$V$381:$V$381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заказа'!$V$389:$V$389</definedName>
    <definedName name="SalesQty209">'Бланк заказа'!$V$390:$V$390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заказа'!$V$404:$V$404</definedName>
    <definedName name="SalesQty218">'Бланк заказа'!$V$410:$V$410</definedName>
    <definedName name="SalesQty219">'Бланк заказа'!$V$411:$V$411</definedName>
    <definedName name="SalesQty22">'Бланк заказа'!$V$68:$V$68</definedName>
    <definedName name="SalesQty220">'Бланк заказа'!$V$412:$V$412</definedName>
    <definedName name="SalesQty221">'Бланк заказа'!$V$413:$V$413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заказа'!$V$422:$V$422</definedName>
    <definedName name="SalesQty228">'Бланк заказа'!$V$423:$V$423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заказа'!$V$430:$V$430</definedName>
    <definedName name="SalesQty233">'Бланк заказа'!$V$431:$V$431</definedName>
    <definedName name="SalesQty234">'Бланк заказа'!$V$432:$V$432</definedName>
    <definedName name="SalesQty235">'Бланк заказа'!$V$436:$V$436</definedName>
    <definedName name="SalesQty236">'Бланк заказа'!$V$437:$V$437</definedName>
    <definedName name="SalesQty237">'Бланк заказа'!$V$438:$V$438</definedName>
    <definedName name="SalesQty238">'Бланк заказа'!$V$444:$V$444</definedName>
    <definedName name="SalesQty239">'Бланк заказа'!$V$445:$V$445</definedName>
    <definedName name="SalesQty24">'Бланк заказа'!$V$70:$V$70</definedName>
    <definedName name="SalesQty240">'Бланк заказа'!$V$449:$V$449</definedName>
    <definedName name="SalesQty241">'Бланк заказа'!$V$450:$V$450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заказа'!$V$461:$V$461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заказа'!$V$127:$V$127</definedName>
    <definedName name="SalesQty66">'Бланк заказа'!$V$128:$V$128</definedName>
    <definedName name="SalesQty67">'Бланк заказа'!$V$129:$V$129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заказа'!$V$36:$V$36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заказа'!$W$200:$W$200</definedName>
    <definedName name="SalesRoundBox11">'Бланк заказа'!$W$44:$W$44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заказа'!$W$223:$W$223</definedName>
    <definedName name="SalesRoundBox126">'Бланк заказа'!$W$227:$W$227</definedName>
    <definedName name="SalesRoundBox127">'Бланк заказа'!$W$228:$W$228</definedName>
    <definedName name="SalesRoundBox128">'Бланк заказа'!$W$229:$W$229</definedName>
    <definedName name="SalesRoundBox129">'Бланк заказа'!$W$233:$W$233</definedName>
    <definedName name="SalesRoundBox13">'Бланк заказа'!$W$51:$W$51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заказа'!$W$245:$W$245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заказа'!$W$251:$W$251</definedName>
    <definedName name="SalesRoundBox142">'Бланк заказа'!$W$252:$W$252</definedName>
    <definedName name="SalesRoundBox143">'Бланк заказа'!$W$253:$W$253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заказа'!$W$264:$W$264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заказа'!$W$274:$W$274</definedName>
    <definedName name="SalesRoundBox155">'Бланк заказа'!$W$275:$W$275</definedName>
    <definedName name="SalesRoundBox156">'Бланк заказа'!$W$280:$W$280</definedName>
    <definedName name="SalesRoundBox157">'Бланк заказа'!$W$284:$W$284</definedName>
    <definedName name="SalesRoundBox158">'Бланк заказа'!$W$288:$W$288</definedName>
    <definedName name="SalesRoundBox159">'Бланк заказа'!$W$292:$W$292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заказа'!$W$309:$W$309</definedName>
    <definedName name="SalesRoundBox169">'Бланк заказа'!$W$310:$W$310</definedName>
    <definedName name="SalesRoundBox17">'Бланк заказа'!$W$59:$W$59</definedName>
    <definedName name="SalesRoundBox170">'Бланк заказа'!$W$311:$W$311</definedName>
    <definedName name="SalesRoundBox171">'Бланк заказа'!$W$315:$W$315</definedName>
    <definedName name="SalesRoundBox172">'Бланк заказа'!$W$319:$W$319</definedName>
    <definedName name="SalesRoundBox173">'Бланк заказа'!$W$324:$W$324</definedName>
    <definedName name="SalesRoundBox174">'Бланк заказа'!$W$325:$W$325</definedName>
    <definedName name="SalesRoundBox175">'Бланк заказа'!$W$326:$W$326</definedName>
    <definedName name="SalesRoundBox176">'Бланк заказа'!$W$327:$W$327</definedName>
    <definedName name="SalesRoundBox177">'Бланк заказа'!$W$331:$W$331</definedName>
    <definedName name="SalesRoundBox178">'Бланк заказа'!$W$332:$W$332</definedName>
    <definedName name="SalesRoundBox179">'Бланк заказа'!$W$336:$W$336</definedName>
    <definedName name="SalesRoundBox18">'Бланк заказа'!$W$64:$W$64</definedName>
    <definedName name="SalesRoundBox180">'Бланк заказа'!$W$337:$W$337</definedName>
    <definedName name="SalesRoundBox181">'Бланк заказа'!$W$338:$W$338</definedName>
    <definedName name="SalesRoundBox182">'Бланк заказа'!$W$339:$W$339</definedName>
    <definedName name="SalesRoundBox183">'Бланк заказа'!$W$343:$W$343</definedName>
    <definedName name="SalesRoundBox184">'Бланк заказа'!$W$349:$W$349</definedName>
    <definedName name="SalesRoundBox185">'Бланк заказа'!$W$350:$W$350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заказа'!$W$370:$W$370</definedName>
    <definedName name="SalesRoundBox2">'Бланк заказа'!$W$26:$W$26</definedName>
    <definedName name="SalesRoundBox20">'Бланк заказа'!$W$66:$W$66</definedName>
    <definedName name="SalesRoundBox200">'Бланк заказа'!$W$371:$W$371</definedName>
    <definedName name="SalesRoundBox201">'Бланк заказа'!$W$372:$W$372</definedName>
    <definedName name="SalesRoundBox202">'Бланк заказа'!$W$373:$W$373</definedName>
    <definedName name="SalesRoundBox203">'Бланк заказа'!$W$377:$W$377</definedName>
    <definedName name="SalesRoundBox204">'Бланк заказа'!$W$381:$W$381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заказа'!$W$389:$W$389</definedName>
    <definedName name="SalesRoundBox209">'Бланк заказа'!$W$390:$W$390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заказа'!$W$404:$W$404</definedName>
    <definedName name="SalesRoundBox218">'Бланк заказа'!$W$410:$W$410</definedName>
    <definedName name="SalesRoundBox219">'Бланк заказа'!$W$411:$W$411</definedName>
    <definedName name="SalesRoundBox22">'Бланк заказа'!$W$68:$W$68</definedName>
    <definedName name="SalesRoundBox220">'Бланк заказа'!$W$412:$W$412</definedName>
    <definedName name="SalesRoundBox221">'Бланк заказа'!$W$413:$W$413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заказа'!$W$422:$W$422</definedName>
    <definedName name="SalesRoundBox228">'Бланк заказа'!$W$423:$W$423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заказа'!$W$430:$W$430</definedName>
    <definedName name="SalesRoundBox233">'Бланк заказа'!$W$431:$W$431</definedName>
    <definedName name="SalesRoundBox234">'Бланк заказа'!$W$432:$W$432</definedName>
    <definedName name="SalesRoundBox235">'Бланк заказа'!$W$436:$W$436</definedName>
    <definedName name="SalesRoundBox236">'Бланк заказа'!$W$437:$W$437</definedName>
    <definedName name="SalesRoundBox237">'Бланк заказа'!$W$438:$W$438</definedName>
    <definedName name="SalesRoundBox238">'Бланк заказа'!$W$444:$W$444</definedName>
    <definedName name="SalesRoundBox239">'Бланк заказа'!$W$445:$W$445</definedName>
    <definedName name="SalesRoundBox24">'Бланк заказа'!$W$70:$W$70</definedName>
    <definedName name="SalesRoundBox240">'Бланк заказа'!$W$449:$W$449</definedName>
    <definedName name="SalesRoundBox241">'Бланк заказа'!$W$450:$W$450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заказа'!$W$461:$W$461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заказа'!$W$127:$W$127</definedName>
    <definedName name="SalesRoundBox66">'Бланк заказа'!$W$128:$W$128</definedName>
    <definedName name="SalesRoundBox67">'Бланк заказа'!$W$129:$W$129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заказа'!$W$36:$W$36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заказа'!$U$200:$U$200</definedName>
    <definedName name="UnitOfMeasure11">'Бланк заказа'!$U$44:$U$44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заказа'!$U$223:$U$223</definedName>
    <definedName name="UnitOfMeasure126">'Бланк заказа'!$U$227:$U$227</definedName>
    <definedName name="UnitOfMeasure127">'Бланк заказа'!$U$228:$U$228</definedName>
    <definedName name="UnitOfMeasure128">'Бланк заказа'!$U$229:$U$229</definedName>
    <definedName name="UnitOfMeasure129">'Бланк заказа'!$U$233:$U$233</definedName>
    <definedName name="UnitOfMeasure13">'Бланк заказа'!$U$51:$U$51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заказа'!$U$245:$U$245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заказа'!$U$251:$U$251</definedName>
    <definedName name="UnitOfMeasure142">'Бланк заказа'!$U$252:$U$252</definedName>
    <definedName name="UnitOfMeasure143">'Бланк заказа'!$U$253:$U$253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заказа'!$U$264:$U$264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заказа'!$U$274:$U$274</definedName>
    <definedName name="UnitOfMeasure155">'Бланк заказа'!$U$275:$U$275</definedName>
    <definedName name="UnitOfMeasure156">'Бланк заказа'!$U$280:$U$280</definedName>
    <definedName name="UnitOfMeasure157">'Бланк заказа'!$U$284:$U$284</definedName>
    <definedName name="UnitOfMeasure158">'Бланк заказа'!$U$288:$U$288</definedName>
    <definedName name="UnitOfMeasure159">'Бланк заказа'!$U$292:$U$292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заказа'!$U$309:$U$309</definedName>
    <definedName name="UnitOfMeasure169">'Бланк заказа'!$U$310:$U$310</definedName>
    <definedName name="UnitOfMeasure17">'Бланк заказа'!$U$59:$U$59</definedName>
    <definedName name="UnitOfMeasure170">'Бланк заказа'!$U$311:$U$311</definedName>
    <definedName name="UnitOfMeasure171">'Бланк заказа'!$U$315:$U$315</definedName>
    <definedName name="UnitOfMeasure172">'Бланк заказа'!$U$319:$U$319</definedName>
    <definedName name="UnitOfMeasure173">'Бланк заказа'!$U$324:$U$324</definedName>
    <definedName name="UnitOfMeasure174">'Бланк заказа'!$U$325:$U$325</definedName>
    <definedName name="UnitOfMeasure175">'Бланк заказа'!$U$326:$U$326</definedName>
    <definedName name="UnitOfMeasure176">'Бланк заказа'!$U$327:$U$327</definedName>
    <definedName name="UnitOfMeasure177">'Бланк заказа'!$U$331:$U$331</definedName>
    <definedName name="UnitOfMeasure178">'Бланк заказа'!$U$332:$U$332</definedName>
    <definedName name="UnitOfMeasure179">'Бланк заказа'!$U$336:$U$336</definedName>
    <definedName name="UnitOfMeasure18">'Бланк заказа'!$U$64:$U$64</definedName>
    <definedName name="UnitOfMeasure180">'Бланк заказа'!$U$337:$U$337</definedName>
    <definedName name="UnitOfMeasure181">'Бланк заказа'!$U$338:$U$338</definedName>
    <definedName name="UnitOfMeasure182">'Бланк заказа'!$U$339:$U$339</definedName>
    <definedName name="UnitOfMeasure183">'Бланк заказа'!$U$343:$U$343</definedName>
    <definedName name="UnitOfMeasure184">'Бланк заказа'!$U$349:$U$349</definedName>
    <definedName name="UnitOfMeasure185">'Бланк заказа'!$U$350:$U$350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заказа'!$U$370:$U$370</definedName>
    <definedName name="UnitOfMeasure2">'Бланк заказа'!$U$26:$U$26</definedName>
    <definedName name="UnitOfMeasure20">'Бланк заказа'!$U$66:$U$66</definedName>
    <definedName name="UnitOfMeasure200">'Бланк заказа'!$U$371:$U$371</definedName>
    <definedName name="UnitOfMeasure201">'Бланк заказа'!$U$372:$U$372</definedName>
    <definedName name="UnitOfMeasure202">'Бланк заказа'!$U$373:$U$373</definedName>
    <definedName name="UnitOfMeasure203">'Бланк заказа'!$U$377:$U$377</definedName>
    <definedName name="UnitOfMeasure204">'Бланк заказа'!$U$381:$U$381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заказа'!$U$389:$U$389</definedName>
    <definedName name="UnitOfMeasure209">'Бланк заказа'!$U$390:$U$390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заказа'!$U$404:$U$404</definedName>
    <definedName name="UnitOfMeasure218">'Бланк заказа'!$U$410:$U$410</definedName>
    <definedName name="UnitOfMeasure219">'Бланк заказа'!$U$411:$U$411</definedName>
    <definedName name="UnitOfMeasure22">'Бланк заказа'!$U$68:$U$68</definedName>
    <definedName name="UnitOfMeasure220">'Бланк заказа'!$U$412:$U$412</definedName>
    <definedName name="UnitOfMeasure221">'Бланк заказа'!$U$413:$U$413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заказа'!$U$422:$U$422</definedName>
    <definedName name="UnitOfMeasure228">'Бланк заказа'!$U$423:$U$423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заказа'!$U$430:$U$430</definedName>
    <definedName name="UnitOfMeasure233">'Бланк заказа'!$U$431:$U$431</definedName>
    <definedName name="UnitOfMeasure234">'Бланк заказа'!$U$432:$U$432</definedName>
    <definedName name="UnitOfMeasure235">'Бланк заказа'!$U$436:$U$436</definedName>
    <definedName name="UnitOfMeasure236">'Бланк заказа'!$U$437:$U$437</definedName>
    <definedName name="UnitOfMeasure237">'Бланк заказа'!$U$438:$U$438</definedName>
    <definedName name="UnitOfMeasure238">'Бланк заказа'!$U$444:$U$444</definedName>
    <definedName name="UnitOfMeasure239">'Бланк заказа'!$U$445:$U$445</definedName>
    <definedName name="UnitOfMeasure24">'Бланк заказа'!$U$70:$U$70</definedName>
    <definedName name="UnitOfMeasure240">'Бланк заказа'!$U$449:$U$449</definedName>
    <definedName name="UnitOfMeasure241">'Бланк заказа'!$U$450:$U$450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заказа'!$U$461:$U$461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заказа'!$U$127:$U$127</definedName>
    <definedName name="UnitOfMeasure66">'Бланк заказа'!$U$128:$U$128</definedName>
    <definedName name="UnitOfMeasure67">'Бланк заказа'!$U$129:$U$129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заказа'!$U$36:$U$36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6" i="1" l="1"/>
  <c r="V465" i="1"/>
  <c r="V467" i="1" s="1"/>
  <c r="V463" i="1"/>
  <c r="V462" i="1"/>
  <c r="W461" i="1"/>
  <c r="X461" i="1" s="1"/>
  <c r="W460" i="1"/>
  <c r="X460" i="1" s="1"/>
  <c r="W459" i="1"/>
  <c r="N459" i="1"/>
  <c r="V457" i="1"/>
  <c r="V456" i="1"/>
  <c r="W455" i="1"/>
  <c r="X455" i="1" s="1"/>
  <c r="X454" i="1"/>
  <c r="X456" i="1" s="1"/>
  <c r="W454" i="1"/>
  <c r="V452" i="1"/>
  <c r="V451" i="1"/>
  <c r="W450" i="1"/>
  <c r="X450" i="1" s="1"/>
  <c r="W449" i="1"/>
  <c r="V447" i="1"/>
  <c r="V446" i="1"/>
  <c r="W445" i="1"/>
  <c r="X445" i="1" s="1"/>
  <c r="W444" i="1"/>
  <c r="V440" i="1"/>
  <c r="V439" i="1"/>
  <c r="W438" i="1"/>
  <c r="X438" i="1" s="1"/>
  <c r="N438" i="1"/>
  <c r="X437" i="1"/>
  <c r="W437" i="1"/>
  <c r="N437" i="1"/>
  <c r="W436" i="1"/>
  <c r="V434" i="1"/>
  <c r="V433" i="1"/>
  <c r="W432" i="1"/>
  <c r="X432" i="1" s="1"/>
  <c r="W431" i="1"/>
  <c r="X431" i="1" s="1"/>
  <c r="W430" i="1"/>
  <c r="X430" i="1" s="1"/>
  <c r="W429" i="1"/>
  <c r="X429" i="1" s="1"/>
  <c r="N429" i="1"/>
  <c r="W428" i="1"/>
  <c r="X428" i="1" s="1"/>
  <c r="N428" i="1"/>
  <c r="W427" i="1"/>
  <c r="N427" i="1"/>
  <c r="V425" i="1"/>
  <c r="V424" i="1"/>
  <c r="W423" i="1"/>
  <c r="X423" i="1" s="1"/>
  <c r="N423" i="1"/>
  <c r="W422" i="1"/>
  <c r="W425" i="1" s="1"/>
  <c r="N422" i="1"/>
  <c r="V420" i="1"/>
  <c r="V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W414" i="1"/>
  <c r="X414" i="1" s="1"/>
  <c r="N414" i="1"/>
  <c r="X413" i="1"/>
  <c r="W413" i="1"/>
  <c r="N413" i="1"/>
  <c r="W412" i="1"/>
  <c r="X412" i="1" s="1"/>
  <c r="N412" i="1"/>
  <c r="W411" i="1"/>
  <c r="X411" i="1" s="1"/>
  <c r="N411" i="1"/>
  <c r="W410" i="1"/>
  <c r="N410" i="1"/>
  <c r="V406" i="1"/>
  <c r="V405" i="1"/>
  <c r="W404" i="1"/>
  <c r="X404" i="1" s="1"/>
  <c r="X405" i="1" s="1"/>
  <c r="V402" i="1"/>
  <c r="V401" i="1"/>
  <c r="X400" i="1"/>
  <c r="W400" i="1"/>
  <c r="N400" i="1"/>
  <c r="W399" i="1"/>
  <c r="X399" i="1" s="1"/>
  <c r="N399" i="1"/>
  <c r="W398" i="1"/>
  <c r="X398" i="1" s="1"/>
  <c r="N398" i="1"/>
  <c r="W397" i="1"/>
  <c r="X397" i="1" s="1"/>
  <c r="X396" i="1"/>
  <c r="W396" i="1"/>
  <c r="N396" i="1"/>
  <c r="W395" i="1"/>
  <c r="X395" i="1" s="1"/>
  <c r="N395" i="1"/>
  <c r="W394" i="1"/>
  <c r="X394" i="1" s="1"/>
  <c r="N394" i="1"/>
  <c r="V392" i="1"/>
  <c r="V391" i="1"/>
  <c r="W390" i="1"/>
  <c r="X390" i="1" s="1"/>
  <c r="N390" i="1"/>
  <c r="W389" i="1"/>
  <c r="W392" i="1" s="1"/>
  <c r="N389" i="1"/>
  <c r="V386" i="1"/>
  <c r="V385" i="1"/>
  <c r="W384" i="1"/>
  <c r="X384" i="1" s="1"/>
  <c r="W383" i="1"/>
  <c r="X383" i="1" s="1"/>
  <c r="W382" i="1"/>
  <c r="X382" i="1" s="1"/>
  <c r="W381" i="1"/>
  <c r="V379" i="1"/>
  <c r="V378" i="1"/>
  <c r="W377" i="1"/>
  <c r="X377" i="1" s="1"/>
  <c r="X378" i="1" s="1"/>
  <c r="N377" i="1"/>
  <c r="V375" i="1"/>
  <c r="V374" i="1"/>
  <c r="W373" i="1"/>
  <c r="X373" i="1" s="1"/>
  <c r="N373" i="1"/>
  <c r="X372" i="1"/>
  <c r="W372" i="1"/>
  <c r="N372" i="1"/>
  <c r="W371" i="1"/>
  <c r="X371" i="1" s="1"/>
  <c r="N371" i="1"/>
  <c r="W370" i="1"/>
  <c r="X370" i="1" s="1"/>
  <c r="N370" i="1"/>
  <c r="V368" i="1"/>
  <c r="V367" i="1"/>
  <c r="W366" i="1"/>
  <c r="X366" i="1" s="1"/>
  <c r="W365" i="1"/>
  <c r="X365" i="1" s="1"/>
  <c r="N365" i="1"/>
  <c r="W364" i="1"/>
  <c r="X364" i="1" s="1"/>
  <c r="N364" i="1"/>
  <c r="W363" i="1"/>
  <c r="X363" i="1" s="1"/>
  <c r="N363" i="1"/>
  <c r="W362" i="1"/>
  <c r="X362" i="1" s="1"/>
  <c r="N362" i="1"/>
  <c r="X361" i="1"/>
  <c r="W361" i="1"/>
  <c r="N361" i="1"/>
  <c r="W360" i="1"/>
  <c r="X360" i="1" s="1"/>
  <c r="N360" i="1"/>
  <c r="W359" i="1"/>
  <c r="X359" i="1" s="1"/>
  <c r="N359" i="1"/>
  <c r="W358" i="1"/>
  <c r="X358" i="1" s="1"/>
  <c r="N358" i="1"/>
  <c r="W357" i="1"/>
  <c r="X357" i="1" s="1"/>
  <c r="N357" i="1"/>
  <c r="W356" i="1"/>
  <c r="X356" i="1" s="1"/>
  <c r="N356" i="1"/>
  <c r="W355" i="1"/>
  <c r="X355" i="1" s="1"/>
  <c r="N355" i="1"/>
  <c r="W354" i="1"/>
  <c r="N354" i="1"/>
  <c r="V352" i="1"/>
  <c r="V351" i="1"/>
  <c r="W350" i="1"/>
  <c r="X350" i="1" s="1"/>
  <c r="N350" i="1"/>
  <c r="W349" i="1"/>
  <c r="X349" i="1" s="1"/>
  <c r="N349" i="1"/>
  <c r="V345" i="1"/>
  <c r="V344" i="1"/>
  <c r="W343" i="1"/>
  <c r="W345" i="1" s="1"/>
  <c r="N343" i="1"/>
  <c r="V341" i="1"/>
  <c r="V340" i="1"/>
  <c r="W339" i="1"/>
  <c r="X339" i="1" s="1"/>
  <c r="N339" i="1"/>
  <c r="W338" i="1"/>
  <c r="X338" i="1" s="1"/>
  <c r="N338" i="1"/>
  <c r="W337" i="1"/>
  <c r="X337" i="1" s="1"/>
  <c r="N337" i="1"/>
  <c r="W336" i="1"/>
  <c r="X336" i="1" s="1"/>
  <c r="N336" i="1"/>
  <c r="V334" i="1"/>
  <c r="V333" i="1"/>
  <c r="W332" i="1"/>
  <c r="X332" i="1" s="1"/>
  <c r="N332" i="1"/>
  <c r="X331" i="1"/>
  <c r="X333" i="1" s="1"/>
  <c r="W331" i="1"/>
  <c r="N331" i="1"/>
  <c r="V329" i="1"/>
  <c r="V328" i="1"/>
  <c r="W327" i="1"/>
  <c r="X327" i="1" s="1"/>
  <c r="N327" i="1"/>
  <c r="W326" i="1"/>
  <c r="X326" i="1" s="1"/>
  <c r="N326" i="1"/>
  <c r="W325" i="1"/>
  <c r="X325" i="1" s="1"/>
  <c r="N325" i="1"/>
  <c r="W324" i="1"/>
  <c r="N324" i="1"/>
  <c r="V321" i="1"/>
  <c r="V320" i="1"/>
  <c r="W319" i="1"/>
  <c r="X319" i="1" s="1"/>
  <c r="X320" i="1" s="1"/>
  <c r="N319" i="1"/>
  <c r="V317" i="1"/>
  <c r="V316" i="1"/>
  <c r="W315" i="1"/>
  <c r="X315" i="1" s="1"/>
  <c r="X316" i="1" s="1"/>
  <c r="N315" i="1"/>
  <c r="V313" i="1"/>
  <c r="V312" i="1"/>
  <c r="W311" i="1"/>
  <c r="X311" i="1" s="1"/>
  <c r="N311" i="1"/>
  <c r="W310" i="1"/>
  <c r="X310" i="1" s="1"/>
  <c r="W309" i="1"/>
  <c r="X309" i="1" s="1"/>
  <c r="N309" i="1"/>
  <c r="V307" i="1"/>
  <c r="V306" i="1"/>
  <c r="W305" i="1"/>
  <c r="X305" i="1" s="1"/>
  <c r="N305" i="1"/>
  <c r="W304" i="1"/>
  <c r="X304" i="1" s="1"/>
  <c r="N304" i="1"/>
  <c r="W303" i="1"/>
  <c r="X303" i="1" s="1"/>
  <c r="W302" i="1"/>
  <c r="X302" i="1" s="1"/>
  <c r="N302" i="1"/>
  <c r="W301" i="1"/>
  <c r="X301" i="1" s="1"/>
  <c r="N301" i="1"/>
  <c r="W300" i="1"/>
  <c r="X300" i="1" s="1"/>
  <c r="N300" i="1"/>
  <c r="W299" i="1"/>
  <c r="X299" i="1" s="1"/>
  <c r="N299" i="1"/>
  <c r="W298" i="1"/>
  <c r="N298" i="1"/>
  <c r="V294" i="1"/>
  <c r="V293" i="1"/>
  <c r="W292" i="1"/>
  <c r="N292" i="1"/>
  <c r="V290" i="1"/>
  <c r="V289" i="1"/>
  <c r="W288" i="1"/>
  <c r="W289" i="1" s="1"/>
  <c r="N288" i="1"/>
  <c r="V286" i="1"/>
  <c r="V285" i="1"/>
  <c r="W284" i="1"/>
  <c r="N284" i="1"/>
  <c r="V282" i="1"/>
  <c r="V281" i="1"/>
  <c r="W280" i="1"/>
  <c r="W281" i="1" s="1"/>
  <c r="N280" i="1"/>
  <c r="V277" i="1"/>
  <c r="V276" i="1"/>
  <c r="W275" i="1"/>
  <c r="X275" i="1" s="1"/>
  <c r="N275" i="1"/>
  <c r="W274" i="1"/>
  <c r="N274" i="1"/>
  <c r="V272" i="1"/>
  <c r="V271" i="1"/>
  <c r="W270" i="1"/>
  <c r="X270" i="1" s="1"/>
  <c r="N270" i="1"/>
  <c r="X269" i="1"/>
  <c r="W269" i="1"/>
  <c r="N269" i="1"/>
  <c r="W268" i="1"/>
  <c r="X268" i="1" s="1"/>
  <c r="N268" i="1"/>
  <c r="W267" i="1"/>
  <c r="X267" i="1" s="1"/>
  <c r="W266" i="1"/>
  <c r="X266" i="1" s="1"/>
  <c r="N266" i="1"/>
  <c r="W265" i="1"/>
  <c r="N265" i="1"/>
  <c r="W264" i="1"/>
  <c r="X264" i="1" s="1"/>
  <c r="N264" i="1"/>
  <c r="V261" i="1"/>
  <c r="V260" i="1"/>
  <c r="W259" i="1"/>
  <c r="X259" i="1" s="1"/>
  <c r="N259" i="1"/>
  <c r="W258" i="1"/>
  <c r="X258" i="1" s="1"/>
  <c r="N258" i="1"/>
  <c r="X257" i="1"/>
  <c r="X260" i="1" s="1"/>
  <c r="W257" i="1"/>
  <c r="N257" i="1"/>
  <c r="V255" i="1"/>
  <c r="V254" i="1"/>
  <c r="W253" i="1"/>
  <c r="X253" i="1" s="1"/>
  <c r="N253" i="1"/>
  <c r="W252" i="1"/>
  <c r="X252" i="1" s="1"/>
  <c r="W251" i="1"/>
  <c r="X251" i="1" s="1"/>
  <c r="V249" i="1"/>
  <c r="V248" i="1"/>
  <c r="X247" i="1"/>
  <c r="W247" i="1"/>
  <c r="N247" i="1"/>
  <c r="W246" i="1"/>
  <c r="X246" i="1" s="1"/>
  <c r="N246" i="1"/>
  <c r="W245" i="1"/>
  <c r="W249" i="1" s="1"/>
  <c r="N245" i="1"/>
  <c r="V243" i="1"/>
  <c r="V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W236" i="1"/>
  <c r="X236" i="1" s="1"/>
  <c r="W235" i="1"/>
  <c r="X235" i="1" s="1"/>
  <c r="N235" i="1"/>
  <c r="W234" i="1"/>
  <c r="X234" i="1" s="1"/>
  <c r="N234" i="1"/>
  <c r="W233" i="1"/>
  <c r="X233" i="1" s="1"/>
  <c r="N233" i="1"/>
  <c r="V231" i="1"/>
  <c r="V230" i="1"/>
  <c r="W229" i="1"/>
  <c r="X229" i="1" s="1"/>
  <c r="N229" i="1"/>
  <c r="W228" i="1"/>
  <c r="X228" i="1" s="1"/>
  <c r="N228" i="1"/>
  <c r="W227" i="1"/>
  <c r="W231" i="1" s="1"/>
  <c r="N227" i="1"/>
  <c r="V225" i="1"/>
  <c r="V224" i="1"/>
  <c r="W223" i="1"/>
  <c r="W224" i="1" s="1"/>
  <c r="N223" i="1"/>
  <c r="V221" i="1"/>
  <c r="V220" i="1"/>
  <c r="W219" i="1"/>
  <c r="X219" i="1" s="1"/>
  <c r="N219" i="1"/>
  <c r="W218" i="1"/>
  <c r="X218" i="1" s="1"/>
  <c r="N218" i="1"/>
  <c r="X217" i="1"/>
  <c r="W217" i="1"/>
  <c r="N217" i="1"/>
  <c r="W216" i="1"/>
  <c r="X216" i="1" s="1"/>
  <c r="N216" i="1"/>
  <c r="W215" i="1"/>
  <c r="X215" i="1" s="1"/>
  <c r="N215" i="1"/>
  <c r="W214" i="1"/>
  <c r="X214" i="1" s="1"/>
  <c r="N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W202" i="1"/>
  <c r="V202" i="1"/>
  <c r="W201" i="1"/>
  <c r="V201" i="1"/>
  <c r="X200" i="1"/>
  <c r="X201" i="1" s="1"/>
  <c r="W200" i="1"/>
  <c r="J474" i="1" s="1"/>
  <c r="N200" i="1"/>
  <c r="V197" i="1"/>
  <c r="V196" i="1"/>
  <c r="W195" i="1"/>
  <c r="X195" i="1" s="1"/>
  <c r="N195" i="1"/>
  <c r="W194" i="1"/>
  <c r="X194" i="1" s="1"/>
  <c r="N194" i="1"/>
  <c r="W193" i="1"/>
  <c r="W192" i="1"/>
  <c r="W197" i="1" s="1"/>
  <c r="V190" i="1"/>
  <c r="V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W178" i="1"/>
  <c r="X178" i="1" s="1"/>
  <c r="W177" i="1"/>
  <c r="X177" i="1" s="1"/>
  <c r="N177" i="1"/>
  <c r="W176" i="1"/>
  <c r="X176" i="1" s="1"/>
  <c r="N176" i="1"/>
  <c r="W175" i="1"/>
  <c r="X175" i="1" s="1"/>
  <c r="W174" i="1"/>
  <c r="X174" i="1" s="1"/>
  <c r="N174" i="1"/>
  <c r="W173" i="1"/>
  <c r="X173" i="1" s="1"/>
  <c r="W172" i="1"/>
  <c r="N172" i="1"/>
  <c r="V170" i="1"/>
  <c r="V169" i="1"/>
  <c r="X168" i="1"/>
  <c r="W168" i="1"/>
  <c r="N168" i="1"/>
  <c r="W167" i="1"/>
  <c r="X167" i="1" s="1"/>
  <c r="N167" i="1"/>
  <c r="W166" i="1"/>
  <c r="X166" i="1" s="1"/>
  <c r="N166" i="1"/>
  <c r="W165" i="1"/>
  <c r="W169" i="1" s="1"/>
  <c r="N165" i="1"/>
  <c r="V163" i="1"/>
  <c r="V162" i="1"/>
  <c r="W161" i="1"/>
  <c r="X161" i="1" s="1"/>
  <c r="N161" i="1"/>
  <c r="W160" i="1"/>
  <c r="X160" i="1" s="1"/>
  <c r="V158" i="1"/>
  <c r="V157" i="1"/>
  <c r="W156" i="1"/>
  <c r="X156" i="1" s="1"/>
  <c r="N156" i="1"/>
  <c r="W155" i="1"/>
  <c r="W158" i="1" s="1"/>
  <c r="N155" i="1"/>
  <c r="V152" i="1"/>
  <c r="V151" i="1"/>
  <c r="W150" i="1"/>
  <c r="X150" i="1" s="1"/>
  <c r="W149" i="1"/>
  <c r="X149" i="1" s="1"/>
  <c r="N149" i="1"/>
  <c r="W148" i="1"/>
  <c r="X148" i="1" s="1"/>
  <c r="N148" i="1"/>
  <c r="W147" i="1"/>
  <c r="X147" i="1" s="1"/>
  <c r="N147" i="1"/>
  <c r="X146" i="1"/>
  <c r="W146" i="1"/>
  <c r="N146" i="1"/>
  <c r="W145" i="1"/>
  <c r="X145" i="1" s="1"/>
  <c r="N145" i="1"/>
  <c r="W144" i="1"/>
  <c r="X144" i="1" s="1"/>
  <c r="N144" i="1"/>
  <c r="W143" i="1"/>
  <c r="X143" i="1" s="1"/>
  <c r="N143" i="1"/>
  <c r="W142" i="1"/>
  <c r="X142" i="1" s="1"/>
  <c r="N142" i="1"/>
  <c r="V139" i="1"/>
  <c r="V138" i="1"/>
  <c r="W137" i="1"/>
  <c r="X137" i="1" s="1"/>
  <c r="N137" i="1"/>
  <c r="W136" i="1"/>
  <c r="X136" i="1" s="1"/>
  <c r="N136" i="1"/>
  <c r="W135" i="1"/>
  <c r="W139" i="1" s="1"/>
  <c r="N135" i="1"/>
  <c r="V131" i="1"/>
  <c r="V130" i="1"/>
  <c r="W129" i="1"/>
  <c r="X129" i="1" s="1"/>
  <c r="N129" i="1"/>
  <c r="W128" i="1"/>
  <c r="X128" i="1" s="1"/>
  <c r="N128" i="1"/>
  <c r="W127" i="1"/>
  <c r="V124" i="1"/>
  <c r="V123" i="1"/>
  <c r="W122" i="1"/>
  <c r="X122" i="1" s="1"/>
  <c r="W121" i="1"/>
  <c r="N121" i="1"/>
  <c r="W120" i="1"/>
  <c r="X120" i="1" s="1"/>
  <c r="W119" i="1"/>
  <c r="X119" i="1" s="1"/>
  <c r="W118" i="1"/>
  <c r="X118" i="1" s="1"/>
  <c r="N118" i="1"/>
  <c r="W117" i="1"/>
  <c r="X117" i="1" s="1"/>
  <c r="N117" i="1"/>
  <c r="V115" i="1"/>
  <c r="V114" i="1"/>
  <c r="W113" i="1"/>
  <c r="X113" i="1" s="1"/>
  <c r="W112" i="1"/>
  <c r="X112" i="1" s="1"/>
  <c r="N112" i="1"/>
  <c r="W111" i="1"/>
  <c r="X111" i="1" s="1"/>
  <c r="W110" i="1"/>
  <c r="X110" i="1" s="1"/>
  <c r="W109" i="1"/>
  <c r="X109" i="1" s="1"/>
  <c r="X108" i="1"/>
  <c r="W108" i="1"/>
  <c r="N108" i="1"/>
  <c r="W107" i="1"/>
  <c r="X107" i="1" s="1"/>
  <c r="W106" i="1"/>
  <c r="X106" i="1" s="1"/>
  <c r="W105" i="1"/>
  <c r="V103" i="1"/>
  <c r="V102" i="1"/>
  <c r="W101" i="1"/>
  <c r="X101" i="1" s="1"/>
  <c r="N101" i="1"/>
  <c r="W100" i="1"/>
  <c r="X100" i="1" s="1"/>
  <c r="N100" i="1"/>
  <c r="X99" i="1"/>
  <c r="W99" i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N94" i="1"/>
  <c r="V92" i="1"/>
  <c r="V91" i="1"/>
  <c r="W90" i="1"/>
  <c r="X90" i="1" s="1"/>
  <c r="N90" i="1"/>
  <c r="W89" i="1"/>
  <c r="X89" i="1" s="1"/>
  <c r="N89" i="1"/>
  <c r="W88" i="1"/>
  <c r="X88" i="1" s="1"/>
  <c r="W87" i="1"/>
  <c r="X87" i="1" s="1"/>
  <c r="W86" i="1"/>
  <c r="X86" i="1" s="1"/>
  <c r="W85" i="1"/>
  <c r="X85" i="1" s="1"/>
  <c r="N85" i="1"/>
  <c r="W84" i="1"/>
  <c r="V82" i="1"/>
  <c r="V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W68" i="1"/>
  <c r="N68" i="1"/>
  <c r="W67" i="1"/>
  <c r="X67" i="1" s="1"/>
  <c r="W66" i="1"/>
  <c r="X66" i="1" s="1"/>
  <c r="W65" i="1"/>
  <c r="X65" i="1" s="1"/>
  <c r="X64" i="1"/>
  <c r="W64" i="1"/>
  <c r="V61" i="1"/>
  <c r="V60" i="1"/>
  <c r="W59" i="1"/>
  <c r="X59" i="1" s="1"/>
  <c r="W58" i="1"/>
  <c r="X58" i="1" s="1"/>
  <c r="N58" i="1"/>
  <c r="W57" i="1"/>
  <c r="X57" i="1" s="1"/>
  <c r="W56" i="1"/>
  <c r="N56" i="1"/>
  <c r="V53" i="1"/>
  <c r="V52" i="1"/>
  <c r="W51" i="1"/>
  <c r="X51" i="1" s="1"/>
  <c r="N51" i="1"/>
  <c r="W50" i="1"/>
  <c r="W52" i="1" s="1"/>
  <c r="N50" i="1"/>
  <c r="V46" i="1"/>
  <c r="V45" i="1"/>
  <c r="W44" i="1"/>
  <c r="X44" i="1" s="1"/>
  <c r="X45" i="1" s="1"/>
  <c r="N44" i="1"/>
  <c r="V42" i="1"/>
  <c r="V41" i="1"/>
  <c r="W40" i="1"/>
  <c r="X40" i="1" s="1"/>
  <c r="X41" i="1" s="1"/>
  <c r="N40" i="1"/>
  <c r="V38" i="1"/>
  <c r="V37" i="1"/>
  <c r="W36" i="1"/>
  <c r="N36" i="1"/>
  <c r="V34" i="1"/>
  <c r="V33" i="1"/>
  <c r="W32" i="1"/>
  <c r="X32" i="1" s="1"/>
  <c r="N32" i="1"/>
  <c r="X31" i="1"/>
  <c r="W31" i="1"/>
  <c r="N31" i="1"/>
  <c r="W30" i="1"/>
  <c r="X30" i="1" s="1"/>
  <c r="N30" i="1"/>
  <c r="W29" i="1"/>
  <c r="X29" i="1" s="1"/>
  <c r="N29" i="1"/>
  <c r="W28" i="1"/>
  <c r="X28" i="1" s="1"/>
  <c r="W27" i="1"/>
  <c r="N27" i="1"/>
  <c r="W26" i="1"/>
  <c r="X26" i="1" s="1"/>
  <c r="N26" i="1"/>
  <c r="V24" i="1"/>
  <c r="V464" i="1" s="1"/>
  <c r="V23" i="1"/>
  <c r="W22" i="1"/>
  <c r="W23" i="1" s="1"/>
  <c r="N22" i="1"/>
  <c r="H10" i="1"/>
  <c r="A9" i="1"/>
  <c r="J9" i="1" s="1"/>
  <c r="D7" i="1"/>
  <c r="O6" i="1"/>
  <c r="N2" i="1"/>
  <c r="W102" i="1" l="1"/>
  <c r="X192" i="1"/>
  <c r="W34" i="1"/>
  <c r="X36" i="1"/>
  <c r="X37" i="1" s="1"/>
  <c r="W38" i="1"/>
  <c r="W37" i="1"/>
  <c r="X242" i="1"/>
  <c r="W41" i="1"/>
  <c r="W42" i="1"/>
  <c r="W45" i="1"/>
  <c r="W46" i="1"/>
  <c r="W82" i="1"/>
  <c r="W124" i="1"/>
  <c r="X162" i="1"/>
  <c r="W163" i="1"/>
  <c r="W272" i="1"/>
  <c r="W333" i="1"/>
  <c r="W334" i="1"/>
  <c r="W341" i="1"/>
  <c r="W351" i="1"/>
  <c r="W352" i="1"/>
  <c r="W378" i="1"/>
  <c r="W379" i="1"/>
  <c r="W405" i="1"/>
  <c r="W406" i="1"/>
  <c r="W447" i="1"/>
  <c r="W462" i="1"/>
  <c r="W60" i="1"/>
  <c r="W81" i="1"/>
  <c r="W91" i="1"/>
  <c r="W115" i="1"/>
  <c r="W157" i="1"/>
  <c r="W162" i="1"/>
  <c r="X165" i="1"/>
  <c r="X169" i="1" s="1"/>
  <c r="W255" i="1"/>
  <c r="X312" i="1"/>
  <c r="W316" i="1"/>
  <c r="W317" i="1"/>
  <c r="W320" i="1"/>
  <c r="W321" i="1"/>
  <c r="X343" i="1"/>
  <c r="X344" i="1" s="1"/>
  <c r="W344" i="1"/>
  <c r="X389" i="1"/>
  <c r="W391" i="1"/>
  <c r="W402" i="1"/>
  <c r="W424" i="1"/>
  <c r="W439" i="1"/>
  <c r="W451" i="1"/>
  <c r="X220" i="1"/>
  <c r="A10" i="1"/>
  <c r="B474" i="1"/>
  <c r="W465" i="1"/>
  <c r="X27" i="1"/>
  <c r="X33" i="1" s="1"/>
  <c r="W33" i="1"/>
  <c r="X68" i="1"/>
  <c r="X81" i="1" s="1"/>
  <c r="X94" i="1"/>
  <c r="X102" i="1" s="1"/>
  <c r="X105" i="1"/>
  <c r="X114" i="1" s="1"/>
  <c r="W114" i="1"/>
  <c r="X121" i="1"/>
  <c r="X123" i="1" s="1"/>
  <c r="W123" i="1"/>
  <c r="F474" i="1"/>
  <c r="W131" i="1"/>
  <c r="W189" i="1"/>
  <c r="W190" i="1"/>
  <c r="L474" i="1"/>
  <c r="X254" i="1"/>
  <c r="X265" i="1"/>
  <c r="W286" i="1"/>
  <c r="X284" i="1"/>
  <c r="X285" i="1" s="1"/>
  <c r="W294" i="1"/>
  <c r="X292" i="1"/>
  <c r="X293" i="1" s="1"/>
  <c r="W306" i="1"/>
  <c r="W313" i="1"/>
  <c r="X340" i="1"/>
  <c r="W367" i="1"/>
  <c r="X374" i="1"/>
  <c r="W375" i="1"/>
  <c r="W419" i="1"/>
  <c r="W434" i="1"/>
  <c r="X427" i="1"/>
  <c r="X433" i="1" s="1"/>
  <c r="W433" i="1"/>
  <c r="X436" i="1"/>
  <c r="X439" i="1" s="1"/>
  <c r="D474" i="1"/>
  <c r="F9" i="1"/>
  <c r="F10" i="1"/>
  <c r="X22" i="1"/>
  <c r="X23" i="1" s="1"/>
  <c r="C474" i="1"/>
  <c r="X56" i="1"/>
  <c r="X60" i="1" s="1"/>
  <c r="W61" i="1"/>
  <c r="X84" i="1"/>
  <c r="X91" i="1" s="1"/>
  <c r="W92" i="1"/>
  <c r="X127" i="1"/>
  <c r="X130" i="1" s="1"/>
  <c r="W130" i="1"/>
  <c r="G474" i="1"/>
  <c r="W152" i="1"/>
  <c r="X172" i="1"/>
  <c r="X189" i="1" s="1"/>
  <c r="W220" i="1"/>
  <c r="W225" i="1"/>
  <c r="X223" i="1"/>
  <c r="X224" i="1" s="1"/>
  <c r="W260" i="1"/>
  <c r="X271" i="1"/>
  <c r="W329" i="1"/>
  <c r="X351" i="1"/>
  <c r="W368" i="1"/>
  <c r="R474" i="1"/>
  <c r="W440" i="1"/>
  <c r="H474" i="1"/>
  <c r="H9" i="1"/>
  <c r="V468" i="1"/>
  <c r="W24" i="1"/>
  <c r="X50" i="1"/>
  <c r="X52" i="1" s="1"/>
  <c r="W53" i="1"/>
  <c r="E474" i="1"/>
  <c r="W103" i="1"/>
  <c r="X135" i="1"/>
  <c r="X138" i="1" s="1"/>
  <c r="W138" i="1"/>
  <c r="W196" i="1"/>
  <c r="X193" i="1"/>
  <c r="X196" i="1" s="1"/>
  <c r="W243" i="1"/>
  <c r="W242" i="1"/>
  <c r="W248" i="1"/>
  <c r="X245" i="1"/>
  <c r="X248" i="1" s="1"/>
  <c r="W261" i="1"/>
  <c r="W271" i="1"/>
  <c r="W277" i="1"/>
  <c r="W276" i="1"/>
  <c r="W282" i="1"/>
  <c r="N474" i="1"/>
  <c r="X280" i="1"/>
  <c r="X281" i="1" s="1"/>
  <c r="W285" i="1"/>
  <c r="W290" i="1"/>
  <c r="X288" i="1"/>
  <c r="X289" i="1" s="1"/>
  <c r="W293" i="1"/>
  <c r="O474" i="1"/>
  <c r="W307" i="1"/>
  <c r="X298" i="1"/>
  <c r="X306" i="1" s="1"/>
  <c r="W312" i="1"/>
  <c r="P474" i="1"/>
  <c r="W374" i="1"/>
  <c r="X391" i="1"/>
  <c r="X401" i="1"/>
  <c r="S474" i="1"/>
  <c r="W420" i="1"/>
  <c r="T474" i="1"/>
  <c r="W446" i="1"/>
  <c r="X444" i="1"/>
  <c r="X446" i="1" s="1"/>
  <c r="W457" i="1"/>
  <c r="W456" i="1"/>
  <c r="W463" i="1"/>
  <c r="X459" i="1"/>
  <c r="X462" i="1" s="1"/>
  <c r="W466" i="1"/>
  <c r="M474" i="1"/>
  <c r="X151" i="1"/>
  <c r="W151" i="1"/>
  <c r="W230" i="1"/>
  <c r="X227" i="1"/>
  <c r="X230" i="1" s="1"/>
  <c r="W385" i="1"/>
  <c r="X381" i="1"/>
  <c r="X385" i="1" s="1"/>
  <c r="W386" i="1"/>
  <c r="Q474" i="1"/>
  <c r="W170" i="1"/>
  <c r="W254" i="1"/>
  <c r="W328" i="1"/>
  <c r="W340" i="1"/>
  <c r="W401" i="1"/>
  <c r="W452" i="1"/>
  <c r="I474" i="1"/>
  <c r="X155" i="1"/>
  <c r="X157" i="1" s="1"/>
  <c r="W221" i="1"/>
  <c r="X274" i="1"/>
  <c r="X276" i="1" s="1"/>
  <c r="X324" i="1"/>
  <c r="X328" i="1" s="1"/>
  <c r="X354" i="1"/>
  <c r="X367" i="1" s="1"/>
  <c r="X410" i="1"/>
  <c r="X419" i="1" s="1"/>
  <c r="X422" i="1"/>
  <c r="X424" i="1" s="1"/>
  <c r="X449" i="1"/>
  <c r="X451" i="1" s="1"/>
  <c r="W468" i="1" l="1"/>
  <c r="W467" i="1"/>
  <c r="W464" i="1"/>
  <c r="X469" i="1"/>
</calcChain>
</file>

<file path=xl/sharedStrings.xml><?xml version="1.0" encoding="utf-8"?>
<sst xmlns="http://schemas.openxmlformats.org/spreadsheetml/2006/main" count="1985" uniqueCount="686">
  <si>
    <t xml:space="preserve">  БЛАНК ЗАКАЗА </t>
  </si>
  <si>
    <t>КИ</t>
  </si>
  <si>
    <t>на отгрузку продукции с ООО Трейд-Сервис с</t>
  </si>
  <si>
    <t>25.12.2023</t>
  </si>
  <si>
    <t>бланк создан</t>
  </si>
  <si>
    <t>21.12.2023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</si>
  <si>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</si>
  <si>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</si>
  <si>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</si>
  <si>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</si>
  <si>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</si>
  <si>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</si>
  <si>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</si>
  <si>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</si>
  <si>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</si>
  <si>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</si>
  <si>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</si>
  <si>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</si>
  <si>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</si>
  <si>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</si>
  <si>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</si>
  <si>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</si>
  <si>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</si>
  <si>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</si>
  <si>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</si>
  <si>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</si>
  <si>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</si>
  <si>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</si>
  <si>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</si>
  <si>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</si>
  <si>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</si>
  <si>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</si>
  <si>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</si>
  <si>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</si>
  <si>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</si>
  <si>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</si>
  <si>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</si>
  <si>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</si>
  <si>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</si>
  <si>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</si>
  <si>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</si>
  <si>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</si>
  <si>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</si>
  <si>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</si>
  <si>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</si>
  <si>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</si>
  <si>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</si>
  <si>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</si>
  <si>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</si>
  <si>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</si>
  <si>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</si>
  <si>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</si>
  <si>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</si>
  <si>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</si>
  <si>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</si>
  <si>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</si>
  <si>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</si>
  <si>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</si>
  <si>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</si>
  <si>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</si>
  <si>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</si>
  <si>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</si>
  <si>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</si>
  <si>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</si>
  <si>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</si>
  <si>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</si>
  <si>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</si>
  <si>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</si>
  <si>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</si>
  <si>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</si>
  <si>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</si>
  <si>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</si>
  <si>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</si>
  <si>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P003752</t>
  </si>
  <si>
    <t>Сосиски Классические Ядрена копоть Фикс.вес 0,42 ц/о мгс Ядрена копоть</t>
  </si>
  <si>
    <t>29.12.2023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</si>
  <si>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</si>
  <si>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</si>
  <si>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</si>
  <si>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</si>
  <si>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</si>
  <si>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</si>
  <si>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</si>
  <si>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</si>
  <si>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</si>
  <si>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</si>
  <si>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</si>
  <si>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</si>
  <si>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</si>
  <si>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</si>
  <si>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</si>
  <si>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</si>
  <si>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</si>
  <si>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</si>
  <si>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</si>
  <si>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</si>
  <si>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</si>
  <si>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</si>
  <si>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</si>
  <si>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</si>
  <si>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</si>
  <si>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</si>
  <si>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</si>
  <si>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</si>
  <si>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</si>
  <si>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</si>
  <si>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</si>
  <si>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</si>
  <si>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</si>
  <si>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</si>
  <si>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</si>
  <si>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</si>
  <si>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</si>
  <si>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</si>
  <si>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</si>
  <si>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</si>
  <si>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</si>
  <si>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SU003111</t>
  </si>
  <si>
    <t>P003694</t>
  </si>
  <si>
    <t>Вареные колбасы «Любительская ГОСТ» Весовой п/а ТМ «Вязанка»</t>
  </si>
  <si>
    <t>26.12.2023</t>
  </si>
  <si>
    <t>Новинка</t>
  </si>
  <si>
    <t>SU003112</t>
  </si>
  <si>
    <t>P003695</t>
  </si>
  <si>
    <t>Вареные колбасы «Любительская ГОСТ» Фикс.вес 0,37 п/а ТМ «Вязанка»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</si>
  <si>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</si>
  <si>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</si>
  <si>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</si>
  <si>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</si>
  <si>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</si>
  <si>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</si>
  <si>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</si>
  <si>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</si>
  <si>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</si>
  <si>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</si>
  <si>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</si>
  <si>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</si>
  <si>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</si>
  <si>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</si>
  <si>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</si>
  <si>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</si>
  <si>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</si>
  <si>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</si>
  <si>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</si>
  <si>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</si>
  <si>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</si>
  <si>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</si>
  <si>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</si>
  <si>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</si>
  <si>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</si>
  <si>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</si>
  <si>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</si>
  <si>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</si>
  <si>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</si>
  <si>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</si>
  <si>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</si>
  <si>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</si>
  <si>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</si>
  <si>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</si>
  <si>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</si>
  <si>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</si>
  <si>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</si>
  <si>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</si>
  <si>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</si>
  <si>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</si>
  <si>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</si>
  <si>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</si>
  <si>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</si>
  <si>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</si>
  <si>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</si>
  <si>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</si>
  <si>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</si>
  <si>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</si>
  <si>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</si>
  <si>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</si>
  <si>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</si>
  <si>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</si>
  <si>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</si>
  <si>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</si>
  <si>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</si>
  <si>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</si>
  <si>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</si>
  <si>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</si>
  <si>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</si>
  <si>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</si>
  <si>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</si>
  <si>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</si>
  <si>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</si>
  <si>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</si>
  <si>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</si>
  <si>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</si>
  <si>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</si>
  <si>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</si>
  <si>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</si>
  <si>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</si>
  <si>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</si>
  <si>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</si>
  <si>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</si>
  <si>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</si>
  <si>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</si>
  <si>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</si>
  <si>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</si>
  <si>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</si>
  <si>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</si>
  <si>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</si>
  <si>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</si>
  <si>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</si>
  <si>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</si>
  <si>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</si>
  <si>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</si>
  <si>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</si>
  <si>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</si>
  <si>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</si>
  <si>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</si>
  <si>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</si>
  <si>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</si>
  <si>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</si>
  <si>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</si>
  <si>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</si>
  <si>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</si>
  <si>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</si>
  <si>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</si>
  <si>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</si>
  <si>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</si>
  <si>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</si>
  <si>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</si>
  <si>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</si>
  <si>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</si>
  <si>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</si>
  <si>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</si>
  <si>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</si>
  <si>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</si>
  <si>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</si>
  <si>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</si>
  <si>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</si>
  <si>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</si>
  <si>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</si>
  <si>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</si>
  <si>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</si>
  <si>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</si>
  <si>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</si>
  <si>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</si>
  <si>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</si>
  <si>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</si>
  <si>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</si>
  <si>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</si>
  <si>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</si>
  <si>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</si>
  <si>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</si>
  <si>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</si>
  <si>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</si>
  <si>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</si>
  <si>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</si>
  <si>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</si>
  <si>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</si>
  <si>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</si>
  <si>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</si>
  <si>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</si>
  <si>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</si>
  <si>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</si>
  <si>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</si>
  <si>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</si>
  <si>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</si>
  <si>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</si>
  <si>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</si>
  <si>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</si>
  <si>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</si>
  <si>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</si>
  <si>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</si>
  <si>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</si>
  <si>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</si>
  <si>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</si>
  <si>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</si>
  <si>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</si>
  <si>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</si>
  <si>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</si>
  <si>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</si>
  <si>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</si>
  <si>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</si>
  <si>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</si>
  <si>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</si>
  <si>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</si>
  <si>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</si>
  <si>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</si>
  <si>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</si>
  <si>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</si>
  <si>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</si>
  <si>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</si>
  <si>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</si>
  <si>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</si>
  <si>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</si>
  <si>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</si>
  <si>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</si>
  <si>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</si>
  <si>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</si>
  <si>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</si>
  <si>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</si>
  <si>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</si>
  <si>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</si>
  <si>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</si>
  <si>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</si>
  <si>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</si>
  <si>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</si>
  <si>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</si>
  <si>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</si>
  <si>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</si>
  <si>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</si>
  <si>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</si>
  <si>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</si>
  <si>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</si>
  <si>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</si>
  <si>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</si>
  <si>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</si>
  <si>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</si>
  <si>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</si>
  <si>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</si>
  <si>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</si>
  <si>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</si>
  <si>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</si>
  <si>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</si>
  <si>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</si>
  <si>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</si>
  <si>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</si>
  <si>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</si>
  <si>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</si>
  <si>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</si>
  <si>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</si>
  <si>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</si>
  <si>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</si>
  <si>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</si>
  <si>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</si>
  <si>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</si>
  <si>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</si>
  <si>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</si>
  <si>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</si>
  <si>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</si>
  <si>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</si>
  <si>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</si>
  <si>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</si>
  <si>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</si>
  <si>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</si>
  <si>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</si>
  <si>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</si>
  <si>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</si>
  <si>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</si>
  <si>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</si>
  <si>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</si>
  <si>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</si>
  <si>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</si>
  <si>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</si>
  <si>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</si>
  <si>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</si>
  <si>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</si>
  <si>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</si>
  <si>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</si>
  <si>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</si>
  <si>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</si>
  <si>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</si>
  <si>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</si>
  <si>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</si>
  <si>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</si>
  <si>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</si>
  <si>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</si>
  <si>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</si>
  <si>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</si>
  <si>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</si>
  <si>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</si>
  <si>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</si>
  <si>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</si>
  <si>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</si>
  <si>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</si>
  <si>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</si>
  <si>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</si>
  <si>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</si>
  <si>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</si>
  <si>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</si>
  <si>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</si>
  <si>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</si>
  <si>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</si>
  <si>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</si>
  <si>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</si>
  <si>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</si>
  <si>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</si>
  <si>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</si>
  <si>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</si>
  <si>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</si>
  <si>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</si>
  <si>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</si>
  <si>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</si>
  <si>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</si>
  <si>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</si>
  <si>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</si>
  <si>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</si>
  <si>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</si>
  <si>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</si>
  <si>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</si>
  <si>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</si>
  <si>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</si>
  <si>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</si>
  <si>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</si>
  <si>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</si>
  <si>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</si>
  <si>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</si>
  <si>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</si>
  <si>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</si>
  <si>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</si>
  <si>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</si>
  <si>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</si>
  <si>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</si>
  <si>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</si>
  <si>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</si>
  <si>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</si>
  <si>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</si>
  <si>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</si>
  <si>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</si>
  <si>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</si>
  <si>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</si>
  <si>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</si>
  <si>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</si>
  <si>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</si>
  <si>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</si>
  <si>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</si>
  <si>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</si>
  <si>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</si>
  <si>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</si>
  <si>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</si>
  <si>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</si>
  <si>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</si>
  <si>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</si>
  <si>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</si>
  <si>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</si>
  <si>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</si>
  <si>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</si>
  <si>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</si>
  <si>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</si>
  <si>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</si>
  <si>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</si>
  <si>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</si>
  <si>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</si>
  <si>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</si>
  <si>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</si>
  <si>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</si>
  <si>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</si>
  <si>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</si>
  <si>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</si>
  <si>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</si>
  <si>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</si>
  <si>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</si>
  <si>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</si>
  <si>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</si>
  <si>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</si>
  <si>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</si>
  <si>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</si>
  <si>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</si>
  <si>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</si>
  <si>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</si>
  <si>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</si>
  <si>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</si>
  <si>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</si>
  <si>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</si>
  <si>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</si>
  <si>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</si>
  <si>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</si>
  <si>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</si>
  <si>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</si>
  <si>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</si>
  <si>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</si>
  <si>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</si>
  <si>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</si>
  <si>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</si>
  <si>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</si>
  <si>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</si>
  <si>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</si>
  <si>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</si>
  <si>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</si>
  <si>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</si>
  <si>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</si>
  <si>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</si>
  <si>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</si>
  <si>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</si>
  <si>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</si>
  <si>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</si>
  <si>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</si>
  <si>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</si>
  <si>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</si>
  <si>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</si>
  <si>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</si>
  <si>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</si>
  <si>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</si>
  <si>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</si>
  <si>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</si>
  <si>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</si>
  <si>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</si>
  <si>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</si>
  <si>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</si>
  <si>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</si>
  <si>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</si>
  <si>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</si>
  <si>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</si>
  <si>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</si>
  <si>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</si>
  <si>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</si>
  <si>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</si>
  <si>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</si>
  <si>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</si>
  <si>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</si>
  <si>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</si>
  <si>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</si>
  <si>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</si>
  <si>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</si>
  <si>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</si>
  <si>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</si>
  <si>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</si>
  <si>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</si>
  <si>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</si>
  <si>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</si>
  <si>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</si>
  <si>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</si>
  <si>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</si>
  <si>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</si>
  <si>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</si>
  <si>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</si>
  <si>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</si>
  <si>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</si>
  <si>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</si>
  <si>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</si>
  <si>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</si>
  <si>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</si>
  <si>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</si>
  <si>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</si>
  <si>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</si>
  <si>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</si>
  <si>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</si>
  <si>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</si>
  <si>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</si>
  <si>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</si>
  <si>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</si>
  <si>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</si>
  <si>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</si>
  <si>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</si>
  <si>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</si>
  <si>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</si>
  <si>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</si>
  <si>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</si>
  <si>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</si>
  <si>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</si>
  <si>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</si>
  <si>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</si>
  <si>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</si>
  <si>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</si>
  <si>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</si>
  <si>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</si>
  <si>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</si>
  <si>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</si>
  <si>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</si>
  <si>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</si>
  <si>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</si>
  <si>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</si>
  <si>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</si>
  <si>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</si>
  <si>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</si>
  <si>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</si>
  <si>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</si>
  <si>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</si>
  <si>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</si>
  <si>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</si>
  <si>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</si>
  <si>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</si>
  <si>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</si>
  <si>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</si>
  <si>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</si>
  <si>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</si>
  <si>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</si>
  <si>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</si>
  <si>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</si>
  <si>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</si>
  <si>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с/в колбасы «Балыкбургская с мраморным балыком» ф/в 0,11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</si>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</sst>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0" fillId="0" borderId="19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24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3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2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8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0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3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2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7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4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74"/>
  <sheetViews>
    <sheetView showGridLines="0" tabSelected="1" topLeftCell="A2" zoomScaleNormal="100" zoomScaleSheetLayoutView="100" workbookViewId="0">
      <selection activeCell="Z302" sqref="Z302"/>
    </sheetView>
  </sheetViews>
  <sheetFormatPr defaultColWidth="9.140625" defaultRowHeight="12.75" x14ac:dyDescent="0.2"/>
  <cols>
    <col min="1" max="1" width="9.140625" style="30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6" customWidth="1"/>
    <col min="17" max="17" width="6.140625" style="30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6" customWidth="1"/>
    <col min="23" max="23" width="11" style="306" customWidth="1"/>
    <col min="24" max="24" width="10" style="306" customWidth="1"/>
    <col min="25" max="25" width="11.5703125" style="306" customWidth="1"/>
    <col min="26" max="26" width="10.42578125" style="30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6" customWidth="1"/>
    <col min="31" max="31" width="9.140625" style="306" customWidth="1"/>
    <col min="32" max="16384" width="9.140625" style="306"/>
  </cols>
  <sheetData>
    <row r="1" spans="1:29" s="310" customFormat="1" ht="45" customHeight="1" x14ac:dyDescent="0.2">
      <c r="A1" s="41"/>
      <c r="B1" s="41"/>
      <c r="C1" s="41"/>
      <c r="D1" s="431" t="s">
        <v>0</v>
      </c>
      <c r="E1" s="328"/>
      <c r="F1" s="328"/>
      <c r="G1" s="12" t="s">
        <v>1</v>
      </c>
      <c r="H1" s="431" t="s">
        <v>2</v>
      </c>
      <c r="I1" s="328"/>
      <c r="J1" s="328"/>
      <c r="K1" s="328"/>
      <c r="L1" s="328"/>
      <c r="M1" s="328"/>
      <c r="N1" s="328"/>
      <c r="O1" s="328"/>
      <c r="P1" s="327" t="s">
        <v>3</v>
      </c>
      <c r="Q1" s="328"/>
      <c r="R1" s="32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9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3"/>
      <c r="P2" s="323"/>
      <c r="Q2" s="323"/>
      <c r="R2" s="323"/>
      <c r="S2" s="323"/>
      <c r="T2" s="323"/>
      <c r="U2" s="323"/>
      <c r="V2" s="16"/>
      <c r="W2" s="16"/>
      <c r="X2" s="16"/>
      <c r="Y2" s="16"/>
      <c r="Z2" s="51"/>
      <c r="AA2" s="51"/>
      <c r="AB2" s="51"/>
    </row>
    <row r="3" spans="1:29" s="31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3"/>
      <c r="O3" s="323"/>
      <c r="P3" s="323"/>
      <c r="Q3" s="323"/>
      <c r="R3" s="323"/>
      <c r="S3" s="323"/>
      <c r="T3" s="323"/>
      <c r="U3" s="323"/>
      <c r="V3" s="16"/>
      <c r="W3" s="16"/>
      <c r="X3" s="16"/>
      <c r="Y3" s="16"/>
      <c r="Z3" s="51"/>
      <c r="AA3" s="51"/>
      <c r="AB3" s="51"/>
    </row>
    <row r="4" spans="1:29" s="31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0" customFormat="1" ht="23.45" customHeight="1" x14ac:dyDescent="0.2">
      <c r="A5" s="571" t="s">
        <v>8</v>
      </c>
      <c r="B5" s="337"/>
      <c r="C5" s="338"/>
      <c r="D5" s="583"/>
      <c r="E5" s="584"/>
      <c r="F5" s="381" t="s">
        <v>9</v>
      </c>
      <c r="G5" s="338"/>
      <c r="H5" s="583" t="s">
        <v>685</v>
      </c>
      <c r="I5" s="620"/>
      <c r="J5" s="620"/>
      <c r="K5" s="620"/>
      <c r="L5" s="584"/>
      <c r="N5" s="24" t="s">
        <v>10</v>
      </c>
      <c r="O5" s="366">
        <v>45283</v>
      </c>
      <c r="P5" s="367"/>
      <c r="R5" s="355" t="s">
        <v>11</v>
      </c>
      <c r="S5" s="356"/>
      <c r="T5" s="484" t="s">
        <v>12</v>
      </c>
      <c r="U5" s="367"/>
      <c r="Z5" s="51"/>
      <c r="AA5" s="51"/>
      <c r="AB5" s="51"/>
    </row>
    <row r="6" spans="1:29" s="310" customFormat="1" ht="24" customHeight="1" x14ac:dyDescent="0.2">
      <c r="A6" s="571" t="s">
        <v>13</v>
      </c>
      <c r="B6" s="337"/>
      <c r="C6" s="338"/>
      <c r="D6" s="402" t="s">
        <v>14</v>
      </c>
      <c r="E6" s="403"/>
      <c r="F6" s="403"/>
      <c r="G6" s="403"/>
      <c r="H6" s="403"/>
      <c r="I6" s="403"/>
      <c r="J6" s="403"/>
      <c r="K6" s="403"/>
      <c r="L6" s="367"/>
      <c r="N6" s="24" t="s">
        <v>15</v>
      </c>
      <c r="O6" s="558" t="str">
        <f>IF(O5=0," ",CHOOSE(WEEKDAY(O5,2),"Понедельник","Вторник","Среда","Четверг","Пятница","Суббота","Воскресенье"))</f>
        <v>Суббота</v>
      </c>
      <c r="P6" s="321"/>
      <c r="R6" s="643" t="s">
        <v>16</v>
      </c>
      <c r="S6" s="356"/>
      <c r="T6" s="516" t="s">
        <v>17</v>
      </c>
      <c r="U6" s="517"/>
      <c r="Z6" s="51"/>
      <c r="AA6" s="51"/>
      <c r="AB6" s="51"/>
    </row>
    <row r="7" spans="1:29" s="310" customFormat="1" ht="21.75" hidden="1" customHeight="1" x14ac:dyDescent="0.2">
      <c r="A7" s="55"/>
      <c r="B7" s="55"/>
      <c r="C7" s="55"/>
      <c r="D7" s="466" t="str">
        <f>IFERROR(VLOOKUP(DeliveryAddress,Table,3,0),1)</f>
        <v>1</v>
      </c>
      <c r="E7" s="467"/>
      <c r="F7" s="467"/>
      <c r="G7" s="467"/>
      <c r="H7" s="467"/>
      <c r="I7" s="467"/>
      <c r="J7" s="467"/>
      <c r="K7" s="467"/>
      <c r="L7" s="414"/>
      <c r="N7" s="24"/>
      <c r="O7" s="42"/>
      <c r="P7" s="42"/>
      <c r="R7" s="323"/>
      <c r="S7" s="356"/>
      <c r="T7" s="518"/>
      <c r="U7" s="519"/>
      <c r="Z7" s="51"/>
      <c r="AA7" s="51"/>
      <c r="AB7" s="51"/>
    </row>
    <row r="8" spans="1:29" s="310" customFormat="1" ht="25.5" customHeight="1" x14ac:dyDescent="0.2">
      <c r="A8" s="364" t="s">
        <v>18</v>
      </c>
      <c r="B8" s="341"/>
      <c r="C8" s="342"/>
      <c r="D8" s="577"/>
      <c r="E8" s="578"/>
      <c r="F8" s="578"/>
      <c r="G8" s="578"/>
      <c r="H8" s="578"/>
      <c r="I8" s="578"/>
      <c r="J8" s="578"/>
      <c r="K8" s="578"/>
      <c r="L8" s="579"/>
      <c r="N8" s="24" t="s">
        <v>19</v>
      </c>
      <c r="O8" s="391">
        <v>0.625</v>
      </c>
      <c r="P8" s="367"/>
      <c r="R8" s="323"/>
      <c r="S8" s="356"/>
      <c r="T8" s="518"/>
      <c r="U8" s="519"/>
      <c r="Z8" s="51"/>
      <c r="AA8" s="51"/>
      <c r="AB8" s="51"/>
    </row>
    <row r="9" spans="1:29" s="310" customFormat="1" ht="39.950000000000003" customHeight="1" x14ac:dyDescent="0.2">
      <c r="A9" s="36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3"/>
      <c r="C9" s="323"/>
      <c r="D9" s="398"/>
      <c r="E9" s="354"/>
      <c r="F9" s="36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3"/>
      <c r="H9" s="353" t="str">
        <f>IF(AND($A$9="Тип доверенности/получателя при получении в адресе перегруза:",$D$9="Разовая доверенность"),"Введите ФИО","")</f>
        <v/>
      </c>
      <c r="I9" s="354"/>
      <c r="J9" s="35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4"/>
      <c r="L9" s="354"/>
      <c r="N9" s="26" t="s">
        <v>20</v>
      </c>
      <c r="O9" s="366"/>
      <c r="P9" s="367"/>
      <c r="R9" s="323"/>
      <c r="S9" s="356"/>
      <c r="T9" s="520"/>
      <c r="U9" s="521"/>
      <c r="V9" s="43"/>
      <c r="W9" s="43"/>
      <c r="X9" s="43"/>
      <c r="Y9" s="43"/>
      <c r="Z9" s="51"/>
      <c r="AA9" s="51"/>
      <c r="AB9" s="51"/>
    </row>
    <row r="10" spans="1:29" s="310" customFormat="1" ht="26.45" customHeight="1" x14ac:dyDescent="0.2">
      <c r="A10" s="36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3"/>
      <c r="C10" s="323"/>
      <c r="D10" s="398"/>
      <c r="E10" s="354"/>
      <c r="F10" s="36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3"/>
      <c r="H10" s="436" t="str">
        <f>IFERROR(VLOOKUP($D$10,Proxy,2,FALSE),"")</f>
        <v/>
      </c>
      <c r="I10" s="323"/>
      <c r="J10" s="323"/>
      <c r="K10" s="323"/>
      <c r="L10" s="323"/>
      <c r="N10" s="26" t="s">
        <v>21</v>
      </c>
      <c r="O10" s="391"/>
      <c r="P10" s="367"/>
      <c r="S10" s="24" t="s">
        <v>22</v>
      </c>
      <c r="T10" s="629" t="s">
        <v>23</v>
      </c>
      <c r="U10" s="517"/>
      <c r="V10" s="44"/>
      <c r="W10" s="44"/>
      <c r="X10" s="44"/>
      <c r="Y10" s="44"/>
      <c r="Z10" s="51"/>
      <c r="AA10" s="51"/>
      <c r="AB10" s="51"/>
    </row>
    <row r="11" spans="1:29" s="31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1"/>
      <c r="P11" s="367"/>
      <c r="S11" s="24" t="s">
        <v>26</v>
      </c>
      <c r="T11" s="385" t="s">
        <v>27</v>
      </c>
      <c r="U11" s="386"/>
      <c r="V11" s="45"/>
      <c r="W11" s="45"/>
      <c r="X11" s="45"/>
      <c r="Y11" s="45"/>
      <c r="Z11" s="51"/>
      <c r="AA11" s="51"/>
      <c r="AB11" s="51"/>
    </row>
    <row r="12" spans="1:29" s="310" customFormat="1" ht="18.600000000000001" customHeight="1" x14ac:dyDescent="0.2">
      <c r="A12" s="374" t="s">
        <v>28</v>
      </c>
      <c r="B12" s="337"/>
      <c r="C12" s="337"/>
      <c r="D12" s="337"/>
      <c r="E12" s="337"/>
      <c r="F12" s="337"/>
      <c r="G12" s="337"/>
      <c r="H12" s="337"/>
      <c r="I12" s="337"/>
      <c r="J12" s="337"/>
      <c r="K12" s="337"/>
      <c r="L12" s="338"/>
      <c r="N12" s="24" t="s">
        <v>29</v>
      </c>
      <c r="O12" s="413"/>
      <c r="P12" s="414"/>
      <c r="Q12" s="23"/>
      <c r="S12" s="24"/>
      <c r="T12" s="328"/>
      <c r="U12" s="323"/>
      <c r="Z12" s="51"/>
      <c r="AA12" s="51"/>
      <c r="AB12" s="51"/>
    </row>
    <row r="13" spans="1:29" s="310" customFormat="1" ht="23.25" customHeight="1" x14ac:dyDescent="0.2">
      <c r="A13" s="374" t="s">
        <v>30</v>
      </c>
      <c r="B13" s="337"/>
      <c r="C13" s="337"/>
      <c r="D13" s="337"/>
      <c r="E13" s="337"/>
      <c r="F13" s="337"/>
      <c r="G13" s="337"/>
      <c r="H13" s="337"/>
      <c r="I13" s="337"/>
      <c r="J13" s="337"/>
      <c r="K13" s="337"/>
      <c r="L13" s="338"/>
      <c r="M13" s="26"/>
      <c r="N13" s="26" t="s">
        <v>31</v>
      </c>
      <c r="O13" s="385"/>
      <c r="P13" s="386"/>
      <c r="Q13" s="23"/>
      <c r="V13" s="49"/>
      <c r="W13" s="49"/>
      <c r="X13" s="49"/>
      <c r="Y13" s="49"/>
      <c r="Z13" s="51"/>
      <c r="AA13" s="51"/>
      <c r="AB13" s="51"/>
    </row>
    <row r="14" spans="1:29" s="310" customFormat="1" ht="18.600000000000001" customHeight="1" x14ac:dyDescent="0.2">
      <c r="A14" s="374" t="s">
        <v>32</v>
      </c>
      <c r="B14" s="337"/>
      <c r="C14" s="337"/>
      <c r="D14" s="337"/>
      <c r="E14" s="337"/>
      <c r="F14" s="337"/>
      <c r="G14" s="337"/>
      <c r="H14" s="337"/>
      <c r="I14" s="337"/>
      <c r="J14" s="337"/>
      <c r="K14" s="337"/>
      <c r="L14" s="338"/>
      <c r="V14" s="50"/>
      <c r="W14" s="50"/>
      <c r="X14" s="50"/>
      <c r="Y14" s="50"/>
      <c r="Z14" s="51"/>
      <c r="AA14" s="51"/>
      <c r="AB14" s="51"/>
    </row>
    <row r="15" spans="1:29" s="310" customFormat="1" ht="22.5" customHeight="1" x14ac:dyDescent="0.2">
      <c r="A15" s="350" t="s">
        <v>33</v>
      </c>
      <c r="B15" s="337"/>
      <c r="C15" s="337"/>
      <c r="D15" s="337"/>
      <c r="E15" s="337"/>
      <c r="F15" s="337"/>
      <c r="G15" s="337"/>
      <c r="H15" s="337"/>
      <c r="I15" s="337"/>
      <c r="J15" s="337"/>
      <c r="K15" s="337"/>
      <c r="L15" s="338"/>
      <c r="N15" s="513" t="s">
        <v>34</v>
      </c>
      <c r="O15" s="328"/>
      <c r="P15" s="328"/>
      <c r="Q15" s="328"/>
      <c r="R15" s="32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4"/>
      <c r="O16" s="514"/>
      <c r="P16" s="514"/>
      <c r="Q16" s="514"/>
      <c r="R16" s="51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16" t="s">
        <v>35</v>
      </c>
      <c r="B17" s="316" t="s">
        <v>36</v>
      </c>
      <c r="C17" s="529" t="s">
        <v>37</v>
      </c>
      <c r="D17" s="316" t="s">
        <v>38</v>
      </c>
      <c r="E17" s="331"/>
      <c r="F17" s="316" t="s">
        <v>39</v>
      </c>
      <c r="G17" s="316" t="s">
        <v>40</v>
      </c>
      <c r="H17" s="316" t="s">
        <v>41</v>
      </c>
      <c r="I17" s="316" t="s">
        <v>42</v>
      </c>
      <c r="J17" s="316" t="s">
        <v>43</v>
      </c>
      <c r="K17" s="316" t="s">
        <v>44</v>
      </c>
      <c r="L17" s="316" t="s">
        <v>45</v>
      </c>
      <c r="M17" s="316" t="s">
        <v>46</v>
      </c>
      <c r="N17" s="316" t="s">
        <v>47</v>
      </c>
      <c r="O17" s="553"/>
      <c r="P17" s="553"/>
      <c r="Q17" s="553"/>
      <c r="R17" s="331"/>
      <c r="S17" s="339" t="s">
        <v>48</v>
      </c>
      <c r="T17" s="338"/>
      <c r="U17" s="316" t="s">
        <v>49</v>
      </c>
      <c r="V17" s="316" t="s">
        <v>50</v>
      </c>
      <c r="W17" s="612" t="s">
        <v>51</v>
      </c>
      <c r="X17" s="316" t="s">
        <v>52</v>
      </c>
      <c r="Y17" s="343" t="s">
        <v>53</v>
      </c>
      <c r="Z17" s="343" t="s">
        <v>54</v>
      </c>
      <c r="AA17" s="343" t="s">
        <v>55</v>
      </c>
      <c r="AB17" s="607"/>
      <c r="AC17" s="608"/>
      <c r="AD17" s="536"/>
      <c r="BA17" s="600" t="s">
        <v>56</v>
      </c>
    </row>
    <row r="18" spans="1:53" ht="14.25" customHeight="1" x14ac:dyDescent="0.2">
      <c r="A18" s="317"/>
      <c r="B18" s="317"/>
      <c r="C18" s="317"/>
      <c r="D18" s="332"/>
      <c r="E18" s="333"/>
      <c r="F18" s="317"/>
      <c r="G18" s="317"/>
      <c r="H18" s="317"/>
      <c r="I18" s="317"/>
      <c r="J18" s="317"/>
      <c r="K18" s="317"/>
      <c r="L18" s="317"/>
      <c r="M18" s="317"/>
      <c r="N18" s="332"/>
      <c r="O18" s="554"/>
      <c r="P18" s="554"/>
      <c r="Q18" s="554"/>
      <c r="R18" s="333"/>
      <c r="S18" s="309" t="s">
        <v>57</v>
      </c>
      <c r="T18" s="309" t="s">
        <v>58</v>
      </c>
      <c r="U18" s="317"/>
      <c r="V18" s="317"/>
      <c r="W18" s="613"/>
      <c r="X18" s="317"/>
      <c r="Y18" s="344"/>
      <c r="Z18" s="344"/>
      <c r="AA18" s="609"/>
      <c r="AB18" s="610"/>
      <c r="AC18" s="611"/>
      <c r="AD18" s="537"/>
      <c r="BA18" s="323"/>
    </row>
    <row r="19" spans="1:53" ht="27.75" hidden="1" customHeight="1" x14ac:dyDescent="0.2">
      <c r="A19" s="318" t="s">
        <v>59</v>
      </c>
      <c r="B19" s="319"/>
      <c r="C19" s="319"/>
      <c r="D19" s="319"/>
      <c r="E19" s="319"/>
      <c r="F19" s="319"/>
      <c r="G19" s="319"/>
      <c r="H19" s="319"/>
      <c r="I19" s="319"/>
      <c r="J19" s="319"/>
      <c r="K19" s="319"/>
      <c r="L19" s="319"/>
      <c r="M19" s="319"/>
      <c r="N19" s="319"/>
      <c r="O19" s="319"/>
      <c r="P19" s="319"/>
      <c r="Q19" s="319"/>
      <c r="R19" s="319"/>
      <c r="S19" s="319"/>
      <c r="T19" s="319"/>
      <c r="U19" s="319"/>
      <c r="V19" s="319"/>
      <c r="W19" s="319"/>
      <c r="X19" s="319"/>
      <c r="Y19" s="48"/>
      <c r="Z19" s="48"/>
    </row>
    <row r="20" spans="1:53" ht="16.5" hidden="1" customHeight="1" x14ac:dyDescent="0.25">
      <c r="A20" s="346" t="s">
        <v>59</v>
      </c>
      <c r="B20" s="323"/>
      <c r="C20" s="323"/>
      <c r="D20" s="323"/>
      <c r="E20" s="323"/>
      <c r="F20" s="323"/>
      <c r="G20" s="323"/>
      <c r="H20" s="323"/>
      <c r="I20" s="323"/>
      <c r="J20" s="323"/>
      <c r="K20" s="323"/>
      <c r="L20" s="323"/>
      <c r="M20" s="323"/>
      <c r="N20" s="323"/>
      <c r="O20" s="323"/>
      <c r="P20" s="323"/>
      <c r="Q20" s="323"/>
      <c r="R20" s="323"/>
      <c r="S20" s="323"/>
      <c r="T20" s="323"/>
      <c r="U20" s="323"/>
      <c r="V20" s="323"/>
      <c r="W20" s="323"/>
      <c r="X20" s="323"/>
      <c r="Y20" s="308"/>
      <c r="Z20" s="308"/>
    </row>
    <row r="21" spans="1:53" ht="14.25" hidden="1" customHeight="1" x14ac:dyDescent="0.25">
      <c r="A21" s="347" t="s">
        <v>60</v>
      </c>
      <c r="B21" s="323"/>
      <c r="C21" s="323"/>
      <c r="D21" s="323"/>
      <c r="E21" s="323"/>
      <c r="F21" s="323"/>
      <c r="G21" s="323"/>
      <c r="H21" s="323"/>
      <c r="I21" s="323"/>
      <c r="J21" s="323"/>
      <c r="K21" s="323"/>
      <c r="L21" s="323"/>
      <c r="M21" s="323"/>
      <c r="N21" s="323"/>
      <c r="O21" s="323"/>
      <c r="P21" s="323"/>
      <c r="Q21" s="323"/>
      <c r="R21" s="323"/>
      <c r="S21" s="323"/>
      <c r="T21" s="323"/>
      <c r="U21" s="323"/>
      <c r="V21" s="323"/>
      <c r="W21" s="323"/>
      <c r="X21" s="323"/>
      <c r="Y21" s="307"/>
      <c r="Z21" s="307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20">
        <v>4607091389258</v>
      </c>
      <c r="E22" s="321"/>
      <c r="F22" s="311">
        <v>0.3</v>
      </c>
      <c r="G22" s="32">
        <v>6</v>
      </c>
      <c r="H22" s="311">
        <v>1.8</v>
      </c>
      <c r="I22" s="31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3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6"/>
      <c r="P22" s="326"/>
      <c r="Q22" s="326"/>
      <c r="R22" s="321"/>
      <c r="S22" s="34"/>
      <c r="T22" s="34"/>
      <c r="U22" s="35" t="s">
        <v>65</v>
      </c>
      <c r="V22" s="312">
        <v>0</v>
      </c>
      <c r="W22" s="31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22"/>
      <c r="B23" s="323"/>
      <c r="C23" s="323"/>
      <c r="D23" s="323"/>
      <c r="E23" s="323"/>
      <c r="F23" s="323"/>
      <c r="G23" s="323"/>
      <c r="H23" s="323"/>
      <c r="I23" s="323"/>
      <c r="J23" s="323"/>
      <c r="K23" s="323"/>
      <c r="L23" s="323"/>
      <c r="M23" s="324"/>
      <c r="N23" s="340" t="s">
        <v>66</v>
      </c>
      <c r="O23" s="341"/>
      <c r="P23" s="341"/>
      <c r="Q23" s="341"/>
      <c r="R23" s="341"/>
      <c r="S23" s="341"/>
      <c r="T23" s="342"/>
      <c r="U23" s="37" t="s">
        <v>67</v>
      </c>
      <c r="V23" s="314">
        <f>IFERROR(V22/H22,"0")</f>
        <v>0</v>
      </c>
      <c r="W23" s="314">
        <f>IFERROR(W22/H22,"0")</f>
        <v>0</v>
      </c>
      <c r="X23" s="314">
        <f>IFERROR(IF(X22="",0,X22),"0")</f>
        <v>0</v>
      </c>
      <c r="Y23" s="315"/>
      <c r="Z23" s="315"/>
    </row>
    <row r="24" spans="1:53" hidden="1" x14ac:dyDescent="0.2">
      <c r="A24" s="323"/>
      <c r="B24" s="323"/>
      <c r="C24" s="323"/>
      <c r="D24" s="323"/>
      <c r="E24" s="323"/>
      <c r="F24" s="323"/>
      <c r="G24" s="323"/>
      <c r="H24" s="323"/>
      <c r="I24" s="323"/>
      <c r="J24" s="323"/>
      <c r="K24" s="323"/>
      <c r="L24" s="323"/>
      <c r="M24" s="324"/>
      <c r="N24" s="340" t="s">
        <v>66</v>
      </c>
      <c r="O24" s="341"/>
      <c r="P24" s="341"/>
      <c r="Q24" s="341"/>
      <c r="R24" s="341"/>
      <c r="S24" s="341"/>
      <c r="T24" s="342"/>
      <c r="U24" s="37" t="s">
        <v>65</v>
      </c>
      <c r="V24" s="314">
        <f>IFERROR(SUM(V22:V22),"0")</f>
        <v>0</v>
      </c>
      <c r="W24" s="314">
        <f>IFERROR(SUM(W22:W22),"0")</f>
        <v>0</v>
      </c>
      <c r="X24" s="37"/>
      <c r="Y24" s="315"/>
      <c r="Z24" s="315"/>
    </row>
    <row r="25" spans="1:53" ht="14.25" hidden="1" customHeight="1" x14ac:dyDescent="0.25">
      <c r="A25" s="347" t="s">
        <v>68</v>
      </c>
      <c r="B25" s="323"/>
      <c r="C25" s="323"/>
      <c r="D25" s="323"/>
      <c r="E25" s="323"/>
      <c r="F25" s="323"/>
      <c r="G25" s="323"/>
      <c r="H25" s="323"/>
      <c r="I25" s="323"/>
      <c r="J25" s="323"/>
      <c r="K25" s="323"/>
      <c r="L25" s="323"/>
      <c r="M25" s="323"/>
      <c r="N25" s="323"/>
      <c r="O25" s="323"/>
      <c r="P25" s="323"/>
      <c r="Q25" s="323"/>
      <c r="R25" s="323"/>
      <c r="S25" s="323"/>
      <c r="T25" s="323"/>
      <c r="U25" s="323"/>
      <c r="V25" s="323"/>
      <c r="W25" s="323"/>
      <c r="X25" s="323"/>
      <c r="Y25" s="307"/>
      <c r="Z25" s="307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20">
        <v>4607091383881</v>
      </c>
      <c r="E26" s="321"/>
      <c r="F26" s="311">
        <v>0.33</v>
      </c>
      <c r="G26" s="32">
        <v>6</v>
      </c>
      <c r="H26" s="311">
        <v>1.98</v>
      </c>
      <c r="I26" s="31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7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6"/>
      <c r="P26" s="326"/>
      <c r="Q26" s="326"/>
      <c r="R26" s="321"/>
      <c r="S26" s="34"/>
      <c r="T26" s="34"/>
      <c r="U26" s="35" t="s">
        <v>65</v>
      </c>
      <c r="V26" s="312">
        <v>0</v>
      </c>
      <c r="W26" s="313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20">
        <v>4607091388237</v>
      </c>
      <c r="E27" s="321"/>
      <c r="F27" s="311">
        <v>0.42</v>
      </c>
      <c r="G27" s="32">
        <v>6</v>
      </c>
      <c r="H27" s="311">
        <v>2.52</v>
      </c>
      <c r="I27" s="311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6"/>
      <c r="P27" s="326"/>
      <c r="Q27" s="326"/>
      <c r="R27" s="321"/>
      <c r="S27" s="34"/>
      <c r="T27" s="34"/>
      <c r="U27" s="35" t="s">
        <v>65</v>
      </c>
      <c r="V27" s="312">
        <v>0</v>
      </c>
      <c r="W27" s="31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71</v>
      </c>
      <c r="B28" s="54" t="s">
        <v>73</v>
      </c>
      <c r="C28" s="31">
        <v>4301051552</v>
      </c>
      <c r="D28" s="320">
        <v>4607091388237</v>
      </c>
      <c r="E28" s="321"/>
      <c r="F28" s="311">
        <v>0.42</v>
      </c>
      <c r="G28" s="32">
        <v>6</v>
      </c>
      <c r="H28" s="311">
        <v>2.52</v>
      </c>
      <c r="I28" s="311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638" t="s">
        <v>74</v>
      </c>
      <c r="O28" s="326"/>
      <c r="P28" s="326"/>
      <c r="Q28" s="326"/>
      <c r="R28" s="321"/>
      <c r="S28" s="34"/>
      <c r="T28" s="34" t="s">
        <v>75</v>
      </c>
      <c r="U28" s="35" t="s">
        <v>65</v>
      </c>
      <c r="V28" s="312">
        <v>0</v>
      </c>
      <c r="W28" s="31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4301051180</v>
      </c>
      <c r="D29" s="320">
        <v>4607091383935</v>
      </c>
      <c r="E29" s="321"/>
      <c r="F29" s="311">
        <v>0.33</v>
      </c>
      <c r="G29" s="32">
        <v>6</v>
      </c>
      <c r="H29" s="311">
        <v>1.98</v>
      </c>
      <c r="I29" s="31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2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26"/>
      <c r="P29" s="326"/>
      <c r="Q29" s="326"/>
      <c r="R29" s="321"/>
      <c r="S29" s="34"/>
      <c r="T29" s="34"/>
      <c r="U29" s="35" t="s">
        <v>65</v>
      </c>
      <c r="V29" s="312">
        <v>0</v>
      </c>
      <c r="W29" s="31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4301051426</v>
      </c>
      <c r="D30" s="320">
        <v>4680115881853</v>
      </c>
      <c r="E30" s="321"/>
      <c r="F30" s="311">
        <v>0.33</v>
      </c>
      <c r="G30" s="32">
        <v>6</v>
      </c>
      <c r="H30" s="311">
        <v>1.98</v>
      </c>
      <c r="I30" s="311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63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26"/>
      <c r="P30" s="326"/>
      <c r="Q30" s="326"/>
      <c r="R30" s="321"/>
      <c r="S30" s="34"/>
      <c r="T30" s="34"/>
      <c r="U30" s="35" t="s">
        <v>65</v>
      </c>
      <c r="V30" s="312">
        <v>0</v>
      </c>
      <c r="W30" s="31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4301051178</v>
      </c>
      <c r="D31" s="320">
        <v>4607091383911</v>
      </c>
      <c r="E31" s="321"/>
      <c r="F31" s="311">
        <v>0.33</v>
      </c>
      <c r="G31" s="32">
        <v>6</v>
      </c>
      <c r="H31" s="311">
        <v>1.98</v>
      </c>
      <c r="I31" s="311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2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26"/>
      <c r="P31" s="326"/>
      <c r="Q31" s="326"/>
      <c r="R31" s="321"/>
      <c r="S31" s="34"/>
      <c r="T31" s="34"/>
      <c r="U31" s="35" t="s">
        <v>65</v>
      </c>
      <c r="V31" s="312">
        <v>0</v>
      </c>
      <c r="W31" s="31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82</v>
      </c>
      <c r="B32" s="54" t="s">
        <v>83</v>
      </c>
      <c r="C32" s="31">
        <v>4301051174</v>
      </c>
      <c r="D32" s="320">
        <v>4607091388244</v>
      </c>
      <c r="E32" s="321"/>
      <c r="F32" s="311">
        <v>0.42</v>
      </c>
      <c r="G32" s="32">
        <v>6</v>
      </c>
      <c r="H32" s="311">
        <v>2.52</v>
      </c>
      <c r="I32" s="311">
        <v>2.786</v>
      </c>
      <c r="J32" s="32">
        <v>156</v>
      </c>
      <c r="K32" s="32" t="s">
        <v>63</v>
      </c>
      <c r="L32" s="33" t="s">
        <v>64</v>
      </c>
      <c r="M32" s="32">
        <v>35</v>
      </c>
      <c r="N32" s="45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26"/>
      <c r="P32" s="326"/>
      <c r="Q32" s="326"/>
      <c r="R32" s="321"/>
      <c r="S32" s="34"/>
      <c r="T32" s="34"/>
      <c r="U32" s="35" t="s">
        <v>65</v>
      </c>
      <c r="V32" s="312">
        <v>0</v>
      </c>
      <c r="W32" s="313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22"/>
      <c r="B33" s="323"/>
      <c r="C33" s="323"/>
      <c r="D33" s="323"/>
      <c r="E33" s="323"/>
      <c r="F33" s="323"/>
      <c r="G33" s="323"/>
      <c r="H33" s="323"/>
      <c r="I33" s="323"/>
      <c r="J33" s="323"/>
      <c r="K33" s="323"/>
      <c r="L33" s="323"/>
      <c r="M33" s="324"/>
      <c r="N33" s="340" t="s">
        <v>66</v>
      </c>
      <c r="O33" s="341"/>
      <c r="P33" s="341"/>
      <c r="Q33" s="341"/>
      <c r="R33" s="341"/>
      <c r="S33" s="341"/>
      <c r="T33" s="342"/>
      <c r="U33" s="37" t="s">
        <v>67</v>
      </c>
      <c r="V33" s="314">
        <f>IFERROR(V26/H26,"0")+IFERROR(V27/H27,"0")+IFERROR(V28/H28,"0")+IFERROR(V29/H29,"0")+IFERROR(V30/H30,"0")+IFERROR(V31/H31,"0")+IFERROR(V32/H32,"0")</f>
        <v>0</v>
      </c>
      <c r="W33" s="314">
        <f>IFERROR(W26/H26,"0")+IFERROR(W27/H27,"0")+IFERROR(W28/H28,"0")+IFERROR(W29/H29,"0")+IFERROR(W30/H30,"0")+IFERROR(W31/H31,"0")+IFERROR(W32/H32,"0")</f>
        <v>0</v>
      </c>
      <c r="X33" s="314">
        <f>IFERROR(IF(X26="",0,X26),"0")+IFERROR(IF(X27="",0,X27),"0")+IFERROR(IF(X28="",0,X28),"0")+IFERROR(IF(X29="",0,X29),"0")+IFERROR(IF(X30="",0,X30),"0")+IFERROR(IF(X31="",0,X31),"0")+IFERROR(IF(X32="",0,X32),"0")</f>
        <v>0</v>
      </c>
      <c r="Y33" s="315"/>
      <c r="Z33" s="315"/>
    </row>
    <row r="34" spans="1:53" hidden="1" x14ac:dyDescent="0.2">
      <c r="A34" s="323"/>
      <c r="B34" s="323"/>
      <c r="C34" s="323"/>
      <c r="D34" s="323"/>
      <c r="E34" s="323"/>
      <c r="F34" s="323"/>
      <c r="G34" s="323"/>
      <c r="H34" s="323"/>
      <c r="I34" s="323"/>
      <c r="J34" s="323"/>
      <c r="K34" s="323"/>
      <c r="L34" s="323"/>
      <c r="M34" s="324"/>
      <c r="N34" s="340" t="s">
        <v>66</v>
      </c>
      <c r="O34" s="341"/>
      <c r="P34" s="341"/>
      <c r="Q34" s="341"/>
      <c r="R34" s="341"/>
      <c r="S34" s="341"/>
      <c r="T34" s="342"/>
      <c r="U34" s="37" t="s">
        <v>65</v>
      </c>
      <c r="V34" s="314">
        <f>IFERROR(SUM(V26:V32),"0")</f>
        <v>0</v>
      </c>
      <c r="W34" s="314">
        <f>IFERROR(SUM(W26:W32),"0")</f>
        <v>0</v>
      </c>
      <c r="X34" s="37"/>
      <c r="Y34" s="315"/>
      <c r="Z34" s="315"/>
    </row>
    <row r="35" spans="1:53" ht="14.25" hidden="1" customHeight="1" x14ac:dyDescent="0.25">
      <c r="A35" s="347" t="s">
        <v>84</v>
      </c>
      <c r="B35" s="323"/>
      <c r="C35" s="323"/>
      <c r="D35" s="323"/>
      <c r="E35" s="323"/>
      <c r="F35" s="323"/>
      <c r="G35" s="323"/>
      <c r="H35" s="323"/>
      <c r="I35" s="323"/>
      <c r="J35" s="323"/>
      <c r="K35" s="323"/>
      <c r="L35" s="323"/>
      <c r="M35" s="323"/>
      <c r="N35" s="323"/>
      <c r="O35" s="323"/>
      <c r="P35" s="323"/>
      <c r="Q35" s="323"/>
      <c r="R35" s="323"/>
      <c r="S35" s="323"/>
      <c r="T35" s="323"/>
      <c r="U35" s="323"/>
      <c r="V35" s="323"/>
      <c r="W35" s="323"/>
      <c r="X35" s="323"/>
      <c r="Y35" s="307"/>
      <c r="Z35" s="307"/>
    </row>
    <row r="36" spans="1:53" ht="27" hidden="1" customHeight="1" x14ac:dyDescent="0.25">
      <c r="A36" s="54" t="s">
        <v>85</v>
      </c>
      <c r="B36" s="54" t="s">
        <v>86</v>
      </c>
      <c r="C36" s="31">
        <v>4301032013</v>
      </c>
      <c r="D36" s="320">
        <v>4607091388503</v>
      </c>
      <c r="E36" s="321"/>
      <c r="F36" s="311">
        <v>0.05</v>
      </c>
      <c r="G36" s="32">
        <v>12</v>
      </c>
      <c r="H36" s="311">
        <v>0.6</v>
      </c>
      <c r="I36" s="311">
        <v>0.84199999999999997</v>
      </c>
      <c r="J36" s="32">
        <v>156</v>
      </c>
      <c r="K36" s="32" t="s">
        <v>63</v>
      </c>
      <c r="L36" s="33" t="s">
        <v>87</v>
      </c>
      <c r="M36" s="32">
        <v>120</v>
      </c>
      <c r="N36" s="5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26"/>
      <c r="P36" s="326"/>
      <c r="Q36" s="326"/>
      <c r="R36" s="321"/>
      <c r="S36" s="34"/>
      <c r="T36" s="34"/>
      <c r="U36" s="35" t="s">
        <v>65</v>
      </c>
      <c r="V36" s="312">
        <v>0</v>
      </c>
      <c r="W36" s="313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88</v>
      </c>
    </row>
    <row r="37" spans="1:53" hidden="1" x14ac:dyDescent="0.2">
      <c r="A37" s="322"/>
      <c r="B37" s="323"/>
      <c r="C37" s="323"/>
      <c r="D37" s="323"/>
      <c r="E37" s="323"/>
      <c r="F37" s="323"/>
      <c r="G37" s="323"/>
      <c r="H37" s="323"/>
      <c r="I37" s="323"/>
      <c r="J37" s="323"/>
      <c r="K37" s="323"/>
      <c r="L37" s="323"/>
      <c r="M37" s="324"/>
      <c r="N37" s="340" t="s">
        <v>66</v>
      </c>
      <c r="O37" s="341"/>
      <c r="P37" s="341"/>
      <c r="Q37" s="341"/>
      <c r="R37" s="341"/>
      <c r="S37" s="341"/>
      <c r="T37" s="342"/>
      <c r="U37" s="37" t="s">
        <v>67</v>
      </c>
      <c r="V37" s="314">
        <f>IFERROR(V36/H36,"0")</f>
        <v>0</v>
      </c>
      <c r="W37" s="314">
        <f>IFERROR(W36/H36,"0")</f>
        <v>0</v>
      </c>
      <c r="X37" s="314">
        <f>IFERROR(IF(X36="",0,X36),"0")</f>
        <v>0</v>
      </c>
      <c r="Y37" s="315"/>
      <c r="Z37" s="315"/>
    </row>
    <row r="38" spans="1:53" hidden="1" x14ac:dyDescent="0.2">
      <c r="A38" s="323"/>
      <c r="B38" s="323"/>
      <c r="C38" s="323"/>
      <c r="D38" s="323"/>
      <c r="E38" s="323"/>
      <c r="F38" s="323"/>
      <c r="G38" s="323"/>
      <c r="H38" s="323"/>
      <c r="I38" s="323"/>
      <c r="J38" s="323"/>
      <c r="K38" s="323"/>
      <c r="L38" s="323"/>
      <c r="M38" s="324"/>
      <c r="N38" s="340" t="s">
        <v>66</v>
      </c>
      <c r="O38" s="341"/>
      <c r="P38" s="341"/>
      <c r="Q38" s="341"/>
      <c r="R38" s="341"/>
      <c r="S38" s="341"/>
      <c r="T38" s="342"/>
      <c r="U38" s="37" t="s">
        <v>65</v>
      </c>
      <c r="V38" s="314">
        <f>IFERROR(SUM(V36:V36),"0")</f>
        <v>0</v>
      </c>
      <c r="W38" s="314">
        <f>IFERROR(SUM(W36:W36),"0")</f>
        <v>0</v>
      </c>
      <c r="X38" s="37"/>
      <c r="Y38" s="315"/>
      <c r="Z38" s="315"/>
    </row>
    <row r="39" spans="1:53" ht="14.25" hidden="1" customHeight="1" x14ac:dyDescent="0.25">
      <c r="A39" s="347" t="s">
        <v>89</v>
      </c>
      <c r="B39" s="323"/>
      <c r="C39" s="323"/>
      <c r="D39" s="323"/>
      <c r="E39" s="323"/>
      <c r="F39" s="323"/>
      <c r="G39" s="323"/>
      <c r="H39" s="323"/>
      <c r="I39" s="323"/>
      <c r="J39" s="323"/>
      <c r="K39" s="323"/>
      <c r="L39" s="323"/>
      <c r="M39" s="323"/>
      <c r="N39" s="323"/>
      <c r="O39" s="323"/>
      <c r="P39" s="323"/>
      <c r="Q39" s="323"/>
      <c r="R39" s="323"/>
      <c r="S39" s="323"/>
      <c r="T39" s="323"/>
      <c r="U39" s="323"/>
      <c r="V39" s="323"/>
      <c r="W39" s="323"/>
      <c r="X39" s="323"/>
      <c r="Y39" s="307"/>
      <c r="Z39" s="307"/>
    </row>
    <row r="40" spans="1:53" ht="80.25" hidden="1" customHeight="1" x14ac:dyDescent="0.25">
      <c r="A40" s="54" t="s">
        <v>90</v>
      </c>
      <c r="B40" s="54" t="s">
        <v>91</v>
      </c>
      <c r="C40" s="31">
        <v>4301160001</v>
      </c>
      <c r="D40" s="320">
        <v>4607091388282</v>
      </c>
      <c r="E40" s="321"/>
      <c r="F40" s="311">
        <v>0.3</v>
      </c>
      <c r="G40" s="32">
        <v>6</v>
      </c>
      <c r="H40" s="311">
        <v>1.8</v>
      </c>
      <c r="I40" s="311">
        <v>2.0840000000000001</v>
      </c>
      <c r="J40" s="32">
        <v>156</v>
      </c>
      <c r="K40" s="32" t="s">
        <v>63</v>
      </c>
      <c r="L40" s="33" t="s">
        <v>87</v>
      </c>
      <c r="M40" s="32">
        <v>30</v>
      </c>
      <c r="N40" s="32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26"/>
      <c r="P40" s="326"/>
      <c r="Q40" s="326"/>
      <c r="R40" s="321"/>
      <c r="S40" s="34"/>
      <c r="T40" s="34"/>
      <c r="U40" s="35" t="s">
        <v>65</v>
      </c>
      <c r="V40" s="312">
        <v>0</v>
      </c>
      <c r="W40" s="313">
        <f>IFERROR(IF(V40="",0,CEILING((V40/$H40),1)*$H40),"")</f>
        <v>0</v>
      </c>
      <c r="X40" s="36" t="str">
        <f>IFERROR(IF(W40=0,"",ROUNDUP(W40/H40,0)*0.00753),"")</f>
        <v/>
      </c>
      <c r="Y40" s="56" t="s">
        <v>92</v>
      </c>
      <c r="Z40" s="57"/>
      <c r="AD40" s="58"/>
      <c r="BA40" s="68" t="s">
        <v>1</v>
      </c>
    </row>
    <row r="41" spans="1:53" hidden="1" x14ac:dyDescent="0.2">
      <c r="A41" s="322"/>
      <c r="B41" s="323"/>
      <c r="C41" s="323"/>
      <c r="D41" s="323"/>
      <c r="E41" s="323"/>
      <c r="F41" s="323"/>
      <c r="G41" s="323"/>
      <c r="H41" s="323"/>
      <c r="I41" s="323"/>
      <c r="J41" s="323"/>
      <c r="K41" s="323"/>
      <c r="L41" s="323"/>
      <c r="M41" s="324"/>
      <c r="N41" s="340" t="s">
        <v>66</v>
      </c>
      <c r="O41" s="341"/>
      <c r="P41" s="341"/>
      <c r="Q41" s="341"/>
      <c r="R41" s="341"/>
      <c r="S41" s="341"/>
      <c r="T41" s="342"/>
      <c r="U41" s="37" t="s">
        <v>67</v>
      </c>
      <c r="V41" s="314">
        <f>IFERROR(V40/H40,"0")</f>
        <v>0</v>
      </c>
      <c r="W41" s="314">
        <f>IFERROR(W40/H40,"0")</f>
        <v>0</v>
      </c>
      <c r="X41" s="314">
        <f>IFERROR(IF(X40="",0,X40),"0")</f>
        <v>0</v>
      </c>
      <c r="Y41" s="315"/>
      <c r="Z41" s="315"/>
    </row>
    <row r="42" spans="1:53" hidden="1" x14ac:dyDescent="0.2">
      <c r="A42" s="323"/>
      <c r="B42" s="323"/>
      <c r="C42" s="323"/>
      <c r="D42" s="323"/>
      <c r="E42" s="323"/>
      <c r="F42" s="323"/>
      <c r="G42" s="323"/>
      <c r="H42" s="323"/>
      <c r="I42" s="323"/>
      <c r="J42" s="323"/>
      <c r="K42" s="323"/>
      <c r="L42" s="323"/>
      <c r="M42" s="324"/>
      <c r="N42" s="340" t="s">
        <v>66</v>
      </c>
      <c r="O42" s="341"/>
      <c r="P42" s="341"/>
      <c r="Q42" s="341"/>
      <c r="R42" s="341"/>
      <c r="S42" s="341"/>
      <c r="T42" s="342"/>
      <c r="U42" s="37" t="s">
        <v>65</v>
      </c>
      <c r="V42" s="314">
        <f>IFERROR(SUM(V40:V40),"0")</f>
        <v>0</v>
      </c>
      <c r="W42" s="314">
        <f>IFERROR(SUM(W40:W40),"0")</f>
        <v>0</v>
      </c>
      <c r="X42" s="37"/>
      <c r="Y42" s="315"/>
      <c r="Z42" s="315"/>
    </row>
    <row r="43" spans="1:53" ht="14.25" hidden="1" customHeight="1" x14ac:dyDescent="0.25">
      <c r="A43" s="347" t="s">
        <v>93</v>
      </c>
      <c r="B43" s="323"/>
      <c r="C43" s="323"/>
      <c r="D43" s="323"/>
      <c r="E43" s="323"/>
      <c r="F43" s="323"/>
      <c r="G43" s="323"/>
      <c r="H43" s="323"/>
      <c r="I43" s="323"/>
      <c r="J43" s="323"/>
      <c r="K43" s="323"/>
      <c r="L43" s="323"/>
      <c r="M43" s="323"/>
      <c r="N43" s="323"/>
      <c r="O43" s="323"/>
      <c r="P43" s="323"/>
      <c r="Q43" s="323"/>
      <c r="R43" s="323"/>
      <c r="S43" s="323"/>
      <c r="T43" s="323"/>
      <c r="U43" s="323"/>
      <c r="V43" s="323"/>
      <c r="W43" s="323"/>
      <c r="X43" s="323"/>
      <c r="Y43" s="307"/>
      <c r="Z43" s="307"/>
    </row>
    <row r="44" spans="1:53" ht="27" hidden="1" customHeight="1" x14ac:dyDescent="0.25">
      <c r="A44" s="54" t="s">
        <v>94</v>
      </c>
      <c r="B44" s="54" t="s">
        <v>95</v>
      </c>
      <c r="C44" s="31">
        <v>4301170002</v>
      </c>
      <c r="D44" s="320">
        <v>4607091389111</v>
      </c>
      <c r="E44" s="321"/>
      <c r="F44" s="311">
        <v>2.5000000000000001E-2</v>
      </c>
      <c r="G44" s="32">
        <v>10</v>
      </c>
      <c r="H44" s="311">
        <v>0.25</v>
      </c>
      <c r="I44" s="311">
        <v>0.49199999999999999</v>
      </c>
      <c r="J44" s="32">
        <v>156</v>
      </c>
      <c r="K44" s="32" t="s">
        <v>63</v>
      </c>
      <c r="L44" s="33" t="s">
        <v>87</v>
      </c>
      <c r="M44" s="32">
        <v>120</v>
      </c>
      <c r="N44" s="47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26"/>
      <c r="P44" s="326"/>
      <c r="Q44" s="326"/>
      <c r="R44" s="321"/>
      <c r="S44" s="34"/>
      <c r="T44" s="34"/>
      <c r="U44" s="35" t="s">
        <v>65</v>
      </c>
      <c r="V44" s="312">
        <v>0</v>
      </c>
      <c r="W44" s="313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88</v>
      </c>
    </row>
    <row r="45" spans="1:53" hidden="1" x14ac:dyDescent="0.2">
      <c r="A45" s="322"/>
      <c r="B45" s="323"/>
      <c r="C45" s="323"/>
      <c r="D45" s="323"/>
      <c r="E45" s="323"/>
      <c r="F45" s="323"/>
      <c r="G45" s="323"/>
      <c r="H45" s="323"/>
      <c r="I45" s="323"/>
      <c r="J45" s="323"/>
      <c r="K45" s="323"/>
      <c r="L45" s="323"/>
      <c r="M45" s="324"/>
      <c r="N45" s="340" t="s">
        <v>66</v>
      </c>
      <c r="O45" s="341"/>
      <c r="P45" s="341"/>
      <c r="Q45" s="341"/>
      <c r="R45" s="341"/>
      <c r="S45" s="341"/>
      <c r="T45" s="342"/>
      <c r="U45" s="37" t="s">
        <v>67</v>
      </c>
      <c r="V45" s="314">
        <f>IFERROR(V44/H44,"0")</f>
        <v>0</v>
      </c>
      <c r="W45" s="314">
        <f>IFERROR(W44/H44,"0")</f>
        <v>0</v>
      </c>
      <c r="X45" s="314">
        <f>IFERROR(IF(X44="",0,X44),"0")</f>
        <v>0</v>
      </c>
      <c r="Y45" s="315"/>
      <c r="Z45" s="315"/>
    </row>
    <row r="46" spans="1:53" hidden="1" x14ac:dyDescent="0.2">
      <c r="A46" s="323"/>
      <c r="B46" s="323"/>
      <c r="C46" s="323"/>
      <c r="D46" s="323"/>
      <c r="E46" s="323"/>
      <c r="F46" s="323"/>
      <c r="G46" s="323"/>
      <c r="H46" s="323"/>
      <c r="I46" s="323"/>
      <c r="J46" s="323"/>
      <c r="K46" s="323"/>
      <c r="L46" s="323"/>
      <c r="M46" s="324"/>
      <c r="N46" s="340" t="s">
        <v>66</v>
      </c>
      <c r="O46" s="341"/>
      <c r="P46" s="341"/>
      <c r="Q46" s="341"/>
      <c r="R46" s="341"/>
      <c r="S46" s="341"/>
      <c r="T46" s="342"/>
      <c r="U46" s="37" t="s">
        <v>65</v>
      </c>
      <c r="V46" s="314">
        <f>IFERROR(SUM(V44:V44),"0")</f>
        <v>0</v>
      </c>
      <c r="W46" s="314">
        <f>IFERROR(SUM(W44:W44),"0")</f>
        <v>0</v>
      </c>
      <c r="X46" s="37"/>
      <c r="Y46" s="315"/>
      <c r="Z46" s="315"/>
    </row>
    <row r="47" spans="1:53" ht="27.75" hidden="1" customHeight="1" x14ac:dyDescent="0.2">
      <c r="A47" s="318" t="s">
        <v>96</v>
      </c>
      <c r="B47" s="319"/>
      <c r="C47" s="319"/>
      <c r="D47" s="319"/>
      <c r="E47" s="319"/>
      <c r="F47" s="319"/>
      <c r="G47" s="319"/>
      <c r="H47" s="319"/>
      <c r="I47" s="319"/>
      <c r="J47" s="319"/>
      <c r="K47" s="319"/>
      <c r="L47" s="319"/>
      <c r="M47" s="319"/>
      <c r="N47" s="319"/>
      <c r="O47" s="319"/>
      <c r="P47" s="319"/>
      <c r="Q47" s="319"/>
      <c r="R47" s="319"/>
      <c r="S47" s="319"/>
      <c r="T47" s="319"/>
      <c r="U47" s="319"/>
      <c r="V47" s="319"/>
      <c r="W47" s="319"/>
      <c r="X47" s="319"/>
      <c r="Y47" s="48"/>
      <c r="Z47" s="48"/>
    </row>
    <row r="48" spans="1:53" ht="16.5" hidden="1" customHeight="1" x14ac:dyDescent="0.25">
      <c r="A48" s="346" t="s">
        <v>97</v>
      </c>
      <c r="B48" s="323"/>
      <c r="C48" s="323"/>
      <c r="D48" s="323"/>
      <c r="E48" s="323"/>
      <c r="F48" s="323"/>
      <c r="G48" s="323"/>
      <c r="H48" s="323"/>
      <c r="I48" s="323"/>
      <c r="J48" s="323"/>
      <c r="K48" s="323"/>
      <c r="L48" s="323"/>
      <c r="M48" s="323"/>
      <c r="N48" s="323"/>
      <c r="O48" s="323"/>
      <c r="P48" s="323"/>
      <c r="Q48" s="323"/>
      <c r="R48" s="323"/>
      <c r="S48" s="323"/>
      <c r="T48" s="323"/>
      <c r="U48" s="323"/>
      <c r="V48" s="323"/>
      <c r="W48" s="323"/>
      <c r="X48" s="323"/>
      <c r="Y48" s="308"/>
      <c r="Z48" s="308"/>
    </row>
    <row r="49" spans="1:53" ht="14.25" hidden="1" customHeight="1" x14ac:dyDescent="0.25">
      <c r="A49" s="347" t="s">
        <v>98</v>
      </c>
      <c r="B49" s="323"/>
      <c r="C49" s="323"/>
      <c r="D49" s="323"/>
      <c r="E49" s="323"/>
      <c r="F49" s="323"/>
      <c r="G49" s="323"/>
      <c r="H49" s="323"/>
      <c r="I49" s="323"/>
      <c r="J49" s="323"/>
      <c r="K49" s="323"/>
      <c r="L49" s="323"/>
      <c r="M49" s="323"/>
      <c r="N49" s="323"/>
      <c r="O49" s="323"/>
      <c r="P49" s="323"/>
      <c r="Q49" s="323"/>
      <c r="R49" s="323"/>
      <c r="S49" s="323"/>
      <c r="T49" s="323"/>
      <c r="U49" s="323"/>
      <c r="V49" s="323"/>
      <c r="W49" s="323"/>
      <c r="X49" s="323"/>
      <c r="Y49" s="307"/>
      <c r="Z49" s="307"/>
    </row>
    <row r="50" spans="1:53" ht="27" hidden="1" customHeight="1" x14ac:dyDescent="0.25">
      <c r="A50" s="54" t="s">
        <v>99</v>
      </c>
      <c r="B50" s="54" t="s">
        <v>100</v>
      </c>
      <c r="C50" s="31">
        <v>4301020234</v>
      </c>
      <c r="D50" s="320">
        <v>4680115881440</v>
      </c>
      <c r="E50" s="321"/>
      <c r="F50" s="311">
        <v>1.35</v>
      </c>
      <c r="G50" s="32">
        <v>8</v>
      </c>
      <c r="H50" s="311">
        <v>10.8</v>
      </c>
      <c r="I50" s="311">
        <v>11.28</v>
      </c>
      <c r="J50" s="32">
        <v>56</v>
      </c>
      <c r="K50" s="32" t="s">
        <v>101</v>
      </c>
      <c r="L50" s="33" t="s">
        <v>102</v>
      </c>
      <c r="M50" s="32">
        <v>50</v>
      </c>
      <c r="N50" s="56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26"/>
      <c r="P50" s="326"/>
      <c r="Q50" s="326"/>
      <c r="R50" s="321"/>
      <c r="S50" s="34"/>
      <c r="T50" s="34"/>
      <c r="U50" s="35" t="s">
        <v>65</v>
      </c>
      <c r="V50" s="312">
        <v>0</v>
      </c>
      <c r="W50" s="313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103</v>
      </c>
      <c r="B51" s="54" t="s">
        <v>104</v>
      </c>
      <c r="C51" s="31">
        <v>4301020232</v>
      </c>
      <c r="D51" s="320">
        <v>4680115881433</v>
      </c>
      <c r="E51" s="321"/>
      <c r="F51" s="311">
        <v>0.45</v>
      </c>
      <c r="G51" s="32">
        <v>6</v>
      </c>
      <c r="H51" s="311">
        <v>2.7</v>
      </c>
      <c r="I51" s="311">
        <v>2.9</v>
      </c>
      <c r="J51" s="32">
        <v>156</v>
      </c>
      <c r="K51" s="32" t="s">
        <v>63</v>
      </c>
      <c r="L51" s="33" t="s">
        <v>102</v>
      </c>
      <c r="M51" s="32">
        <v>50</v>
      </c>
      <c r="N51" s="40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26"/>
      <c r="P51" s="326"/>
      <c r="Q51" s="326"/>
      <c r="R51" s="321"/>
      <c r="S51" s="34"/>
      <c r="T51" s="34"/>
      <c r="U51" s="35" t="s">
        <v>65</v>
      </c>
      <c r="V51" s="312">
        <v>0</v>
      </c>
      <c r="W51" s="313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hidden="1" x14ac:dyDescent="0.2">
      <c r="A52" s="322"/>
      <c r="B52" s="323"/>
      <c r="C52" s="323"/>
      <c r="D52" s="323"/>
      <c r="E52" s="323"/>
      <c r="F52" s="323"/>
      <c r="G52" s="323"/>
      <c r="H52" s="323"/>
      <c r="I52" s="323"/>
      <c r="J52" s="323"/>
      <c r="K52" s="323"/>
      <c r="L52" s="323"/>
      <c r="M52" s="324"/>
      <c r="N52" s="340" t="s">
        <v>66</v>
      </c>
      <c r="O52" s="341"/>
      <c r="P52" s="341"/>
      <c r="Q52" s="341"/>
      <c r="R52" s="341"/>
      <c r="S52" s="341"/>
      <c r="T52" s="342"/>
      <c r="U52" s="37" t="s">
        <v>67</v>
      </c>
      <c r="V52" s="314">
        <f>IFERROR(V50/H50,"0")+IFERROR(V51/H51,"0")</f>
        <v>0</v>
      </c>
      <c r="W52" s="314">
        <f>IFERROR(W50/H50,"0")+IFERROR(W51/H51,"0")</f>
        <v>0</v>
      </c>
      <c r="X52" s="314">
        <f>IFERROR(IF(X50="",0,X50),"0")+IFERROR(IF(X51="",0,X51),"0")</f>
        <v>0</v>
      </c>
      <c r="Y52" s="315"/>
      <c r="Z52" s="315"/>
    </row>
    <row r="53" spans="1:53" hidden="1" x14ac:dyDescent="0.2">
      <c r="A53" s="323"/>
      <c r="B53" s="323"/>
      <c r="C53" s="323"/>
      <c r="D53" s="323"/>
      <c r="E53" s="323"/>
      <c r="F53" s="323"/>
      <c r="G53" s="323"/>
      <c r="H53" s="323"/>
      <c r="I53" s="323"/>
      <c r="J53" s="323"/>
      <c r="K53" s="323"/>
      <c r="L53" s="323"/>
      <c r="M53" s="324"/>
      <c r="N53" s="340" t="s">
        <v>66</v>
      </c>
      <c r="O53" s="341"/>
      <c r="P53" s="341"/>
      <c r="Q53" s="341"/>
      <c r="R53" s="341"/>
      <c r="S53" s="341"/>
      <c r="T53" s="342"/>
      <c r="U53" s="37" t="s">
        <v>65</v>
      </c>
      <c r="V53" s="314">
        <f>IFERROR(SUM(V50:V51),"0")</f>
        <v>0</v>
      </c>
      <c r="W53" s="314">
        <f>IFERROR(SUM(W50:W51),"0")</f>
        <v>0</v>
      </c>
      <c r="X53" s="37"/>
      <c r="Y53" s="315"/>
      <c r="Z53" s="315"/>
    </row>
    <row r="54" spans="1:53" ht="16.5" hidden="1" customHeight="1" x14ac:dyDescent="0.25">
      <c r="A54" s="346" t="s">
        <v>105</v>
      </c>
      <c r="B54" s="323"/>
      <c r="C54" s="323"/>
      <c r="D54" s="323"/>
      <c r="E54" s="323"/>
      <c r="F54" s="323"/>
      <c r="G54" s="323"/>
      <c r="H54" s="323"/>
      <c r="I54" s="323"/>
      <c r="J54" s="323"/>
      <c r="K54" s="323"/>
      <c r="L54" s="323"/>
      <c r="M54" s="323"/>
      <c r="N54" s="323"/>
      <c r="O54" s="323"/>
      <c r="P54" s="323"/>
      <c r="Q54" s="323"/>
      <c r="R54" s="323"/>
      <c r="S54" s="323"/>
      <c r="T54" s="323"/>
      <c r="U54" s="323"/>
      <c r="V54" s="323"/>
      <c r="W54" s="323"/>
      <c r="X54" s="323"/>
      <c r="Y54" s="308"/>
      <c r="Z54" s="308"/>
    </row>
    <row r="55" spans="1:53" ht="14.25" hidden="1" customHeight="1" x14ac:dyDescent="0.25">
      <c r="A55" s="347" t="s">
        <v>106</v>
      </c>
      <c r="B55" s="323"/>
      <c r="C55" s="323"/>
      <c r="D55" s="323"/>
      <c r="E55" s="323"/>
      <c r="F55" s="323"/>
      <c r="G55" s="323"/>
      <c r="H55" s="323"/>
      <c r="I55" s="323"/>
      <c r="J55" s="323"/>
      <c r="K55" s="323"/>
      <c r="L55" s="323"/>
      <c r="M55" s="323"/>
      <c r="N55" s="323"/>
      <c r="O55" s="323"/>
      <c r="P55" s="323"/>
      <c r="Q55" s="323"/>
      <c r="R55" s="323"/>
      <c r="S55" s="323"/>
      <c r="T55" s="323"/>
      <c r="U55" s="323"/>
      <c r="V55" s="323"/>
      <c r="W55" s="323"/>
      <c r="X55" s="323"/>
      <c r="Y55" s="307"/>
      <c r="Z55" s="307"/>
    </row>
    <row r="56" spans="1:53" ht="27" hidden="1" customHeight="1" x14ac:dyDescent="0.25">
      <c r="A56" s="54" t="s">
        <v>107</v>
      </c>
      <c r="B56" s="54" t="s">
        <v>108</v>
      </c>
      <c r="C56" s="31">
        <v>4301011452</v>
      </c>
      <c r="D56" s="320">
        <v>4680115881426</v>
      </c>
      <c r="E56" s="321"/>
      <c r="F56" s="311">
        <v>1.35</v>
      </c>
      <c r="G56" s="32">
        <v>8</v>
      </c>
      <c r="H56" s="311">
        <v>10.8</v>
      </c>
      <c r="I56" s="311">
        <v>11.28</v>
      </c>
      <c r="J56" s="32">
        <v>56</v>
      </c>
      <c r="K56" s="32" t="s">
        <v>101</v>
      </c>
      <c r="L56" s="33" t="s">
        <v>102</v>
      </c>
      <c r="M56" s="32">
        <v>50</v>
      </c>
      <c r="N56" s="62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26"/>
      <c r="P56" s="326"/>
      <c r="Q56" s="326"/>
      <c r="R56" s="321"/>
      <c r="S56" s="34"/>
      <c r="T56" s="34"/>
      <c r="U56" s="35" t="s">
        <v>65</v>
      </c>
      <c r="V56" s="312">
        <v>0</v>
      </c>
      <c r="W56" s="313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107</v>
      </c>
      <c r="B57" s="54" t="s">
        <v>109</v>
      </c>
      <c r="C57" s="31">
        <v>4301011481</v>
      </c>
      <c r="D57" s="320">
        <v>4680115881426</v>
      </c>
      <c r="E57" s="321"/>
      <c r="F57" s="311">
        <v>1.35</v>
      </c>
      <c r="G57" s="32">
        <v>8</v>
      </c>
      <c r="H57" s="311">
        <v>10.8</v>
      </c>
      <c r="I57" s="311">
        <v>11.28</v>
      </c>
      <c r="J57" s="32">
        <v>48</v>
      </c>
      <c r="K57" s="32" t="s">
        <v>101</v>
      </c>
      <c r="L57" s="33" t="s">
        <v>110</v>
      </c>
      <c r="M57" s="32">
        <v>55</v>
      </c>
      <c r="N57" s="387" t="s">
        <v>111</v>
      </c>
      <c r="O57" s="326"/>
      <c r="P57" s="326"/>
      <c r="Q57" s="326"/>
      <c r="R57" s="321"/>
      <c r="S57" s="34"/>
      <c r="T57" s="34"/>
      <c r="U57" s="35" t="s">
        <v>65</v>
      </c>
      <c r="V57" s="312">
        <v>0</v>
      </c>
      <c r="W57" s="313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112</v>
      </c>
      <c r="B58" s="54" t="s">
        <v>113</v>
      </c>
      <c r="C58" s="31">
        <v>4301011437</v>
      </c>
      <c r="D58" s="320">
        <v>4680115881419</v>
      </c>
      <c r="E58" s="321"/>
      <c r="F58" s="311">
        <v>0.45</v>
      </c>
      <c r="G58" s="32">
        <v>10</v>
      </c>
      <c r="H58" s="311">
        <v>4.5</v>
      </c>
      <c r="I58" s="311">
        <v>4.74</v>
      </c>
      <c r="J58" s="32">
        <v>120</v>
      </c>
      <c r="K58" s="32" t="s">
        <v>63</v>
      </c>
      <c r="L58" s="33" t="s">
        <v>102</v>
      </c>
      <c r="M58" s="32">
        <v>50</v>
      </c>
      <c r="N58" s="58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26"/>
      <c r="P58" s="326"/>
      <c r="Q58" s="326"/>
      <c r="R58" s="321"/>
      <c r="S58" s="34"/>
      <c r="T58" s="34"/>
      <c r="U58" s="35" t="s">
        <v>65</v>
      </c>
      <c r="V58" s="312">
        <v>0</v>
      </c>
      <c r="W58" s="31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114</v>
      </c>
      <c r="B59" s="54" t="s">
        <v>115</v>
      </c>
      <c r="C59" s="31">
        <v>4301011458</v>
      </c>
      <c r="D59" s="320">
        <v>4680115881525</v>
      </c>
      <c r="E59" s="321"/>
      <c r="F59" s="311">
        <v>0.4</v>
      </c>
      <c r="G59" s="32">
        <v>10</v>
      </c>
      <c r="H59" s="311">
        <v>4</v>
      </c>
      <c r="I59" s="311">
        <v>4.24</v>
      </c>
      <c r="J59" s="32">
        <v>120</v>
      </c>
      <c r="K59" s="32" t="s">
        <v>63</v>
      </c>
      <c r="L59" s="33" t="s">
        <v>102</v>
      </c>
      <c r="M59" s="32">
        <v>50</v>
      </c>
      <c r="N59" s="615" t="s">
        <v>116</v>
      </c>
      <c r="O59" s="326"/>
      <c r="P59" s="326"/>
      <c r="Q59" s="326"/>
      <c r="R59" s="321"/>
      <c r="S59" s="34"/>
      <c r="T59" s="34"/>
      <c r="U59" s="35" t="s">
        <v>65</v>
      </c>
      <c r="V59" s="312">
        <v>0</v>
      </c>
      <c r="W59" s="313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idden="1" x14ac:dyDescent="0.2">
      <c r="A60" s="322"/>
      <c r="B60" s="323"/>
      <c r="C60" s="323"/>
      <c r="D60" s="323"/>
      <c r="E60" s="323"/>
      <c r="F60" s="323"/>
      <c r="G60" s="323"/>
      <c r="H60" s="323"/>
      <c r="I60" s="323"/>
      <c r="J60" s="323"/>
      <c r="K60" s="323"/>
      <c r="L60" s="323"/>
      <c r="M60" s="324"/>
      <c r="N60" s="340" t="s">
        <v>66</v>
      </c>
      <c r="O60" s="341"/>
      <c r="P60" s="341"/>
      <c r="Q60" s="341"/>
      <c r="R60" s="341"/>
      <c r="S60" s="341"/>
      <c r="T60" s="342"/>
      <c r="U60" s="37" t="s">
        <v>67</v>
      </c>
      <c r="V60" s="314">
        <f>IFERROR(V56/H56,"0")+IFERROR(V57/H57,"0")+IFERROR(V58/H58,"0")+IFERROR(V59/H59,"0")</f>
        <v>0</v>
      </c>
      <c r="W60" s="314">
        <f>IFERROR(W56/H56,"0")+IFERROR(W57/H57,"0")+IFERROR(W58/H58,"0")+IFERROR(W59/H59,"0")</f>
        <v>0</v>
      </c>
      <c r="X60" s="314">
        <f>IFERROR(IF(X56="",0,X56),"0")+IFERROR(IF(X57="",0,X57),"0")+IFERROR(IF(X58="",0,X58),"0")+IFERROR(IF(X59="",0,X59),"0")</f>
        <v>0</v>
      </c>
      <c r="Y60" s="315"/>
      <c r="Z60" s="315"/>
    </row>
    <row r="61" spans="1:53" hidden="1" x14ac:dyDescent="0.2">
      <c r="A61" s="323"/>
      <c r="B61" s="323"/>
      <c r="C61" s="323"/>
      <c r="D61" s="323"/>
      <c r="E61" s="323"/>
      <c r="F61" s="323"/>
      <c r="G61" s="323"/>
      <c r="H61" s="323"/>
      <c r="I61" s="323"/>
      <c r="J61" s="323"/>
      <c r="K61" s="323"/>
      <c r="L61" s="323"/>
      <c r="M61" s="324"/>
      <c r="N61" s="340" t="s">
        <v>66</v>
      </c>
      <c r="O61" s="341"/>
      <c r="P61" s="341"/>
      <c r="Q61" s="341"/>
      <c r="R61" s="341"/>
      <c r="S61" s="341"/>
      <c r="T61" s="342"/>
      <c r="U61" s="37" t="s">
        <v>65</v>
      </c>
      <c r="V61" s="314">
        <f>IFERROR(SUM(V56:V59),"0")</f>
        <v>0</v>
      </c>
      <c r="W61" s="314">
        <f>IFERROR(SUM(W56:W59),"0")</f>
        <v>0</v>
      </c>
      <c r="X61" s="37"/>
      <c r="Y61" s="315"/>
      <c r="Z61" s="315"/>
    </row>
    <row r="62" spans="1:53" ht="16.5" hidden="1" customHeight="1" x14ac:dyDescent="0.25">
      <c r="A62" s="346" t="s">
        <v>96</v>
      </c>
      <c r="B62" s="323"/>
      <c r="C62" s="323"/>
      <c r="D62" s="323"/>
      <c r="E62" s="323"/>
      <c r="F62" s="323"/>
      <c r="G62" s="323"/>
      <c r="H62" s="323"/>
      <c r="I62" s="323"/>
      <c r="J62" s="323"/>
      <c r="K62" s="323"/>
      <c r="L62" s="323"/>
      <c r="M62" s="323"/>
      <c r="N62" s="323"/>
      <c r="O62" s="323"/>
      <c r="P62" s="323"/>
      <c r="Q62" s="323"/>
      <c r="R62" s="323"/>
      <c r="S62" s="323"/>
      <c r="T62" s="323"/>
      <c r="U62" s="323"/>
      <c r="V62" s="323"/>
      <c r="W62" s="323"/>
      <c r="X62" s="323"/>
      <c r="Y62" s="308"/>
      <c r="Z62" s="308"/>
    </row>
    <row r="63" spans="1:53" ht="14.25" hidden="1" customHeight="1" x14ac:dyDescent="0.25">
      <c r="A63" s="347" t="s">
        <v>106</v>
      </c>
      <c r="B63" s="323"/>
      <c r="C63" s="323"/>
      <c r="D63" s="323"/>
      <c r="E63" s="323"/>
      <c r="F63" s="323"/>
      <c r="G63" s="323"/>
      <c r="H63" s="323"/>
      <c r="I63" s="323"/>
      <c r="J63" s="323"/>
      <c r="K63" s="323"/>
      <c r="L63" s="323"/>
      <c r="M63" s="323"/>
      <c r="N63" s="323"/>
      <c r="O63" s="323"/>
      <c r="P63" s="323"/>
      <c r="Q63" s="323"/>
      <c r="R63" s="323"/>
      <c r="S63" s="323"/>
      <c r="T63" s="323"/>
      <c r="U63" s="323"/>
      <c r="V63" s="323"/>
      <c r="W63" s="323"/>
      <c r="X63" s="323"/>
      <c r="Y63" s="307"/>
      <c r="Z63" s="307"/>
    </row>
    <row r="64" spans="1:53" ht="27" hidden="1" customHeight="1" x14ac:dyDescent="0.25">
      <c r="A64" s="54" t="s">
        <v>117</v>
      </c>
      <c r="B64" s="54" t="s">
        <v>118</v>
      </c>
      <c r="C64" s="31">
        <v>4301011625</v>
      </c>
      <c r="D64" s="320">
        <v>4680115883956</v>
      </c>
      <c r="E64" s="321"/>
      <c r="F64" s="311">
        <v>1.4</v>
      </c>
      <c r="G64" s="32">
        <v>8</v>
      </c>
      <c r="H64" s="311">
        <v>11.2</v>
      </c>
      <c r="I64" s="311">
        <v>11.68</v>
      </c>
      <c r="J64" s="32">
        <v>56</v>
      </c>
      <c r="K64" s="32" t="s">
        <v>101</v>
      </c>
      <c r="L64" s="33" t="s">
        <v>102</v>
      </c>
      <c r="M64" s="32">
        <v>50</v>
      </c>
      <c r="N64" s="590" t="s">
        <v>119</v>
      </c>
      <c r="O64" s="326"/>
      <c r="P64" s="326"/>
      <c r="Q64" s="326"/>
      <c r="R64" s="321"/>
      <c r="S64" s="34" t="s">
        <v>120</v>
      </c>
      <c r="T64" s="34"/>
      <c r="U64" s="35" t="s">
        <v>65</v>
      </c>
      <c r="V64" s="312">
        <v>0</v>
      </c>
      <c r="W64" s="313">
        <f t="shared" ref="W64:W80" si="2">IFERROR(IF(V64="",0,CEILING((V64/$H64),1)*$H64),"")</f>
        <v>0</v>
      </c>
      <c r="X64" s="36" t="str">
        <f>IFERROR(IF(W64=0,"",ROUNDUP(W64/H64,0)*0.02175),"")</f>
        <v/>
      </c>
      <c r="Y64" s="56"/>
      <c r="Z64" s="57" t="s">
        <v>121</v>
      </c>
      <c r="AD64" s="58"/>
      <c r="BA64" s="76" t="s">
        <v>1</v>
      </c>
    </row>
    <row r="65" spans="1:53" ht="27" hidden="1" customHeight="1" x14ac:dyDescent="0.25">
      <c r="A65" s="54" t="s">
        <v>122</v>
      </c>
      <c r="B65" s="54" t="s">
        <v>123</v>
      </c>
      <c r="C65" s="31">
        <v>4301011624</v>
      </c>
      <c r="D65" s="320">
        <v>4680115883949</v>
      </c>
      <c r="E65" s="321"/>
      <c r="F65" s="311">
        <v>0.37</v>
      </c>
      <c r="G65" s="32">
        <v>10</v>
      </c>
      <c r="H65" s="311">
        <v>3.7</v>
      </c>
      <c r="I65" s="311">
        <v>3.94</v>
      </c>
      <c r="J65" s="32">
        <v>120</v>
      </c>
      <c r="K65" s="32" t="s">
        <v>63</v>
      </c>
      <c r="L65" s="33" t="s">
        <v>102</v>
      </c>
      <c r="M65" s="32">
        <v>50</v>
      </c>
      <c r="N65" s="567" t="s">
        <v>124</v>
      </c>
      <c r="O65" s="326"/>
      <c r="P65" s="326"/>
      <c r="Q65" s="326"/>
      <c r="R65" s="321"/>
      <c r="S65" s="34" t="s">
        <v>120</v>
      </c>
      <c r="T65" s="34"/>
      <c r="U65" s="35" t="s">
        <v>65</v>
      </c>
      <c r="V65" s="312">
        <v>0</v>
      </c>
      <c r="W65" s="313">
        <f t="shared" si="2"/>
        <v>0</v>
      </c>
      <c r="X65" s="36" t="str">
        <f>IFERROR(IF(W65=0,"",ROUNDUP(W65/H65,0)*0.00937),"")</f>
        <v/>
      </c>
      <c r="Y65" s="56"/>
      <c r="Z65" s="57" t="s">
        <v>121</v>
      </c>
      <c r="AD65" s="58"/>
      <c r="BA65" s="77" t="s">
        <v>1</v>
      </c>
    </row>
    <row r="66" spans="1:53" ht="27" hidden="1" customHeight="1" x14ac:dyDescent="0.25">
      <c r="A66" s="54" t="s">
        <v>125</v>
      </c>
      <c r="B66" s="54" t="s">
        <v>126</v>
      </c>
      <c r="C66" s="31">
        <v>4301011623</v>
      </c>
      <c r="D66" s="320">
        <v>4607091382945</v>
      </c>
      <c r="E66" s="321"/>
      <c r="F66" s="311">
        <v>1.4</v>
      </c>
      <c r="G66" s="32">
        <v>8</v>
      </c>
      <c r="H66" s="311">
        <v>11.2</v>
      </c>
      <c r="I66" s="311">
        <v>11.68</v>
      </c>
      <c r="J66" s="32">
        <v>56</v>
      </c>
      <c r="K66" s="32" t="s">
        <v>101</v>
      </c>
      <c r="L66" s="33" t="s">
        <v>102</v>
      </c>
      <c r="M66" s="32">
        <v>50</v>
      </c>
      <c r="N66" s="437" t="s">
        <v>127</v>
      </c>
      <c r="O66" s="326"/>
      <c r="P66" s="326"/>
      <c r="Q66" s="326"/>
      <c r="R66" s="321"/>
      <c r="S66" s="34"/>
      <c r="T66" s="34"/>
      <c r="U66" s="35" t="s">
        <v>65</v>
      </c>
      <c r="V66" s="312">
        <v>0</v>
      </c>
      <c r="W66" s="313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128</v>
      </c>
      <c r="B67" s="54" t="s">
        <v>129</v>
      </c>
      <c r="C67" s="31">
        <v>4301011540</v>
      </c>
      <c r="D67" s="320">
        <v>4607091385670</v>
      </c>
      <c r="E67" s="321"/>
      <c r="F67" s="311">
        <v>1.4</v>
      </c>
      <c r="G67" s="32">
        <v>8</v>
      </c>
      <c r="H67" s="311">
        <v>11.2</v>
      </c>
      <c r="I67" s="311">
        <v>11.68</v>
      </c>
      <c r="J67" s="32">
        <v>56</v>
      </c>
      <c r="K67" s="32" t="s">
        <v>101</v>
      </c>
      <c r="L67" s="33" t="s">
        <v>130</v>
      </c>
      <c r="M67" s="32">
        <v>50</v>
      </c>
      <c r="N67" s="418" t="s">
        <v>131</v>
      </c>
      <c r="O67" s="326"/>
      <c r="P67" s="326"/>
      <c r="Q67" s="326"/>
      <c r="R67" s="321"/>
      <c r="S67" s="34"/>
      <c r="T67" s="34"/>
      <c r="U67" s="35" t="s">
        <v>65</v>
      </c>
      <c r="V67" s="312">
        <v>0</v>
      </c>
      <c r="W67" s="313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132</v>
      </c>
      <c r="B68" s="54" t="s">
        <v>133</v>
      </c>
      <c r="C68" s="31">
        <v>4301011468</v>
      </c>
      <c r="D68" s="320">
        <v>4680115881327</v>
      </c>
      <c r="E68" s="321"/>
      <c r="F68" s="311">
        <v>1.35</v>
      </c>
      <c r="G68" s="32">
        <v>8</v>
      </c>
      <c r="H68" s="311">
        <v>10.8</v>
      </c>
      <c r="I68" s="311">
        <v>11.28</v>
      </c>
      <c r="J68" s="32">
        <v>56</v>
      </c>
      <c r="K68" s="32" t="s">
        <v>101</v>
      </c>
      <c r="L68" s="33" t="s">
        <v>134</v>
      </c>
      <c r="M68" s="32">
        <v>50</v>
      </c>
      <c r="N68" s="45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26"/>
      <c r="P68" s="326"/>
      <c r="Q68" s="326"/>
      <c r="R68" s="321"/>
      <c r="S68" s="34"/>
      <c r="T68" s="34"/>
      <c r="U68" s="35" t="s">
        <v>65</v>
      </c>
      <c r="V68" s="312">
        <v>0</v>
      </c>
      <c r="W68" s="313">
        <f t="shared" si="2"/>
        <v>0</v>
      </c>
      <c r="X68" s="36" t="str">
        <f>IFERROR(IF(W68=0,"",ROUNDUP(W68/H68,0)*0.02175),"")</f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135</v>
      </c>
      <c r="B69" s="54" t="s">
        <v>136</v>
      </c>
      <c r="C69" s="31">
        <v>4301011703</v>
      </c>
      <c r="D69" s="320">
        <v>4680115882133</v>
      </c>
      <c r="E69" s="321"/>
      <c r="F69" s="311">
        <v>1.4</v>
      </c>
      <c r="G69" s="32">
        <v>8</v>
      </c>
      <c r="H69" s="311">
        <v>11.2</v>
      </c>
      <c r="I69" s="311">
        <v>11.68</v>
      </c>
      <c r="J69" s="32">
        <v>56</v>
      </c>
      <c r="K69" s="32" t="s">
        <v>101</v>
      </c>
      <c r="L69" s="33" t="s">
        <v>102</v>
      </c>
      <c r="M69" s="32">
        <v>50</v>
      </c>
      <c r="N69" s="392" t="s">
        <v>137</v>
      </c>
      <c r="O69" s="326"/>
      <c r="P69" s="326"/>
      <c r="Q69" s="326"/>
      <c r="R69" s="321"/>
      <c r="S69" s="34"/>
      <c r="T69" s="34"/>
      <c r="U69" s="35" t="s">
        <v>65</v>
      </c>
      <c r="V69" s="312">
        <v>0</v>
      </c>
      <c r="W69" s="313">
        <f t="shared" si="2"/>
        <v>0</v>
      </c>
      <c r="X69" s="36" t="str">
        <f>IFERROR(IF(W69=0,"",ROUNDUP(W69/H69,0)*0.02175),"")</f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138</v>
      </c>
      <c r="B70" s="54" t="s">
        <v>139</v>
      </c>
      <c r="C70" s="31">
        <v>4301011192</v>
      </c>
      <c r="D70" s="320">
        <v>4607091382952</v>
      </c>
      <c r="E70" s="321"/>
      <c r="F70" s="311">
        <v>0.5</v>
      </c>
      <c r="G70" s="32">
        <v>6</v>
      </c>
      <c r="H70" s="311">
        <v>3</v>
      </c>
      <c r="I70" s="311">
        <v>3.2</v>
      </c>
      <c r="J70" s="32">
        <v>156</v>
      </c>
      <c r="K70" s="32" t="s">
        <v>63</v>
      </c>
      <c r="L70" s="33" t="s">
        <v>102</v>
      </c>
      <c r="M70" s="32">
        <v>50</v>
      </c>
      <c r="N70" s="53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26"/>
      <c r="P70" s="326"/>
      <c r="Q70" s="326"/>
      <c r="R70" s="321"/>
      <c r="S70" s="34"/>
      <c r="T70" s="34"/>
      <c r="U70" s="35" t="s">
        <v>65</v>
      </c>
      <c r="V70" s="312">
        <v>0</v>
      </c>
      <c r="W70" s="313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140</v>
      </c>
      <c r="B71" s="54" t="s">
        <v>141</v>
      </c>
      <c r="C71" s="31">
        <v>4301011382</v>
      </c>
      <c r="D71" s="320">
        <v>4607091385687</v>
      </c>
      <c r="E71" s="321"/>
      <c r="F71" s="311">
        <v>0.4</v>
      </c>
      <c r="G71" s="32">
        <v>10</v>
      </c>
      <c r="H71" s="311">
        <v>4</v>
      </c>
      <c r="I71" s="311">
        <v>4.24</v>
      </c>
      <c r="J71" s="32">
        <v>120</v>
      </c>
      <c r="K71" s="32" t="s">
        <v>63</v>
      </c>
      <c r="L71" s="33" t="s">
        <v>130</v>
      </c>
      <c r="M71" s="32">
        <v>50</v>
      </c>
      <c r="N71" s="54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26"/>
      <c r="P71" s="326"/>
      <c r="Q71" s="326"/>
      <c r="R71" s="321"/>
      <c r="S71" s="34"/>
      <c r="T71" s="34"/>
      <c r="U71" s="35" t="s">
        <v>65</v>
      </c>
      <c r="V71" s="312">
        <v>0</v>
      </c>
      <c r="W71" s="313">
        <f t="shared" si="2"/>
        <v>0</v>
      </c>
      <c r="X71" s="36" t="str">
        <f t="shared" ref="X71:X76" si="3">IFERROR(IF(W71=0,"",ROUNDUP(W71/H71,0)*0.00937),"")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142</v>
      </c>
      <c r="B72" s="54" t="s">
        <v>143</v>
      </c>
      <c r="C72" s="31">
        <v>4301011565</v>
      </c>
      <c r="D72" s="320">
        <v>4680115882539</v>
      </c>
      <c r="E72" s="321"/>
      <c r="F72" s="311">
        <v>0.37</v>
      </c>
      <c r="G72" s="32">
        <v>10</v>
      </c>
      <c r="H72" s="311">
        <v>3.7</v>
      </c>
      <c r="I72" s="311">
        <v>3.94</v>
      </c>
      <c r="J72" s="32">
        <v>120</v>
      </c>
      <c r="K72" s="32" t="s">
        <v>63</v>
      </c>
      <c r="L72" s="33" t="s">
        <v>130</v>
      </c>
      <c r="M72" s="32">
        <v>50</v>
      </c>
      <c r="N72" s="46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26"/>
      <c r="P72" s="326"/>
      <c r="Q72" s="326"/>
      <c r="R72" s="321"/>
      <c r="S72" s="34"/>
      <c r="T72" s="34"/>
      <c r="U72" s="35" t="s">
        <v>65</v>
      </c>
      <c r="V72" s="312">
        <v>0</v>
      </c>
      <c r="W72" s="313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144</v>
      </c>
      <c r="B73" s="54" t="s">
        <v>145</v>
      </c>
      <c r="C73" s="31">
        <v>4301011344</v>
      </c>
      <c r="D73" s="320">
        <v>4607091384604</v>
      </c>
      <c r="E73" s="321"/>
      <c r="F73" s="311">
        <v>0.4</v>
      </c>
      <c r="G73" s="32">
        <v>10</v>
      </c>
      <c r="H73" s="311">
        <v>4</v>
      </c>
      <c r="I73" s="311">
        <v>4.24</v>
      </c>
      <c r="J73" s="32">
        <v>120</v>
      </c>
      <c r="K73" s="32" t="s">
        <v>63</v>
      </c>
      <c r="L73" s="33" t="s">
        <v>102</v>
      </c>
      <c r="M73" s="32">
        <v>50</v>
      </c>
      <c r="N73" s="52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26"/>
      <c r="P73" s="326"/>
      <c r="Q73" s="326"/>
      <c r="R73" s="321"/>
      <c r="S73" s="34"/>
      <c r="T73" s="34"/>
      <c r="U73" s="35" t="s">
        <v>65</v>
      </c>
      <c r="V73" s="312">
        <v>0</v>
      </c>
      <c r="W73" s="313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146</v>
      </c>
      <c r="B74" s="54" t="s">
        <v>147</v>
      </c>
      <c r="C74" s="31">
        <v>4301011386</v>
      </c>
      <c r="D74" s="320">
        <v>4680115880283</v>
      </c>
      <c r="E74" s="321"/>
      <c r="F74" s="311">
        <v>0.6</v>
      </c>
      <c r="G74" s="32">
        <v>8</v>
      </c>
      <c r="H74" s="311">
        <v>4.8</v>
      </c>
      <c r="I74" s="311">
        <v>5.04</v>
      </c>
      <c r="J74" s="32">
        <v>120</v>
      </c>
      <c r="K74" s="32" t="s">
        <v>63</v>
      </c>
      <c r="L74" s="33" t="s">
        <v>102</v>
      </c>
      <c r="M74" s="32">
        <v>45</v>
      </c>
      <c r="N74" s="49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26"/>
      <c r="P74" s="326"/>
      <c r="Q74" s="326"/>
      <c r="R74" s="321"/>
      <c r="S74" s="34"/>
      <c r="T74" s="34"/>
      <c r="U74" s="35" t="s">
        <v>65</v>
      </c>
      <c r="V74" s="312">
        <v>0</v>
      </c>
      <c r="W74" s="313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148</v>
      </c>
      <c r="B75" s="54" t="s">
        <v>149</v>
      </c>
      <c r="C75" s="31">
        <v>4301011443</v>
      </c>
      <c r="D75" s="320">
        <v>4680115881303</v>
      </c>
      <c r="E75" s="321"/>
      <c r="F75" s="311">
        <v>0.45</v>
      </c>
      <c r="G75" s="32">
        <v>10</v>
      </c>
      <c r="H75" s="311">
        <v>4.5</v>
      </c>
      <c r="I75" s="311">
        <v>4.71</v>
      </c>
      <c r="J75" s="32">
        <v>120</v>
      </c>
      <c r="K75" s="32" t="s">
        <v>63</v>
      </c>
      <c r="L75" s="33" t="s">
        <v>134</v>
      </c>
      <c r="M75" s="32">
        <v>50</v>
      </c>
      <c r="N75" s="58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26"/>
      <c r="P75" s="326"/>
      <c r="Q75" s="326"/>
      <c r="R75" s="321"/>
      <c r="S75" s="34"/>
      <c r="T75" s="34"/>
      <c r="U75" s="35" t="s">
        <v>65</v>
      </c>
      <c r="V75" s="312">
        <v>0</v>
      </c>
      <c r="W75" s="313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150</v>
      </c>
      <c r="B76" s="54" t="s">
        <v>151</v>
      </c>
      <c r="C76" s="31">
        <v>4301011432</v>
      </c>
      <c r="D76" s="320">
        <v>4680115882720</v>
      </c>
      <c r="E76" s="321"/>
      <c r="F76" s="311">
        <v>0.45</v>
      </c>
      <c r="G76" s="32">
        <v>10</v>
      </c>
      <c r="H76" s="311">
        <v>4.5</v>
      </c>
      <c r="I76" s="311">
        <v>4.74</v>
      </c>
      <c r="J76" s="32">
        <v>120</v>
      </c>
      <c r="K76" s="32" t="s">
        <v>63</v>
      </c>
      <c r="L76" s="33" t="s">
        <v>102</v>
      </c>
      <c r="M76" s="32">
        <v>90</v>
      </c>
      <c r="N76" s="483" t="s">
        <v>152</v>
      </c>
      <c r="O76" s="326"/>
      <c r="P76" s="326"/>
      <c r="Q76" s="326"/>
      <c r="R76" s="321"/>
      <c r="S76" s="34"/>
      <c r="T76" s="34"/>
      <c r="U76" s="35" t="s">
        <v>65</v>
      </c>
      <c r="V76" s="312">
        <v>0</v>
      </c>
      <c r="W76" s="313">
        <f t="shared" si="2"/>
        <v>0</v>
      </c>
      <c r="X76" s="36" t="str">
        <f t="shared" si="3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153</v>
      </c>
      <c r="B77" s="54" t="s">
        <v>154</v>
      </c>
      <c r="C77" s="31">
        <v>4301011352</v>
      </c>
      <c r="D77" s="320">
        <v>4607091388466</v>
      </c>
      <c r="E77" s="321"/>
      <c r="F77" s="311">
        <v>0.45</v>
      </c>
      <c r="G77" s="32">
        <v>6</v>
      </c>
      <c r="H77" s="311">
        <v>2.7</v>
      </c>
      <c r="I77" s="311">
        <v>2.9</v>
      </c>
      <c r="J77" s="32">
        <v>156</v>
      </c>
      <c r="K77" s="32" t="s">
        <v>63</v>
      </c>
      <c r="L77" s="33" t="s">
        <v>130</v>
      </c>
      <c r="M77" s="32">
        <v>45</v>
      </c>
      <c r="N77" s="49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26"/>
      <c r="P77" s="326"/>
      <c r="Q77" s="326"/>
      <c r="R77" s="321"/>
      <c r="S77" s="34"/>
      <c r="T77" s="34"/>
      <c r="U77" s="35" t="s">
        <v>65</v>
      </c>
      <c r="V77" s="312">
        <v>0</v>
      </c>
      <c r="W77" s="313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155</v>
      </c>
      <c r="B78" s="54" t="s">
        <v>156</v>
      </c>
      <c r="C78" s="31">
        <v>4301011417</v>
      </c>
      <c r="D78" s="320">
        <v>4680115880269</v>
      </c>
      <c r="E78" s="321"/>
      <c r="F78" s="311">
        <v>0.375</v>
      </c>
      <c r="G78" s="32">
        <v>10</v>
      </c>
      <c r="H78" s="311">
        <v>3.75</v>
      </c>
      <c r="I78" s="311">
        <v>3.99</v>
      </c>
      <c r="J78" s="32">
        <v>120</v>
      </c>
      <c r="K78" s="32" t="s">
        <v>63</v>
      </c>
      <c r="L78" s="33" t="s">
        <v>130</v>
      </c>
      <c r="M78" s="32">
        <v>50</v>
      </c>
      <c r="N78" s="57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26"/>
      <c r="P78" s="326"/>
      <c r="Q78" s="326"/>
      <c r="R78" s="321"/>
      <c r="S78" s="34"/>
      <c r="T78" s="34"/>
      <c r="U78" s="35" t="s">
        <v>65</v>
      </c>
      <c r="V78" s="312">
        <v>0</v>
      </c>
      <c r="W78" s="313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hidden="1" customHeight="1" x14ac:dyDescent="0.25">
      <c r="A79" s="54" t="s">
        <v>157</v>
      </c>
      <c r="B79" s="54" t="s">
        <v>158</v>
      </c>
      <c r="C79" s="31">
        <v>4301011415</v>
      </c>
      <c r="D79" s="320">
        <v>4680115880429</v>
      </c>
      <c r="E79" s="321"/>
      <c r="F79" s="311">
        <v>0.45</v>
      </c>
      <c r="G79" s="32">
        <v>10</v>
      </c>
      <c r="H79" s="311">
        <v>4.5</v>
      </c>
      <c r="I79" s="311">
        <v>4.74</v>
      </c>
      <c r="J79" s="32">
        <v>120</v>
      </c>
      <c r="K79" s="32" t="s">
        <v>63</v>
      </c>
      <c r="L79" s="33" t="s">
        <v>130</v>
      </c>
      <c r="M79" s="32">
        <v>50</v>
      </c>
      <c r="N79" s="32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26"/>
      <c r="P79" s="326"/>
      <c r="Q79" s="326"/>
      <c r="R79" s="321"/>
      <c r="S79" s="34"/>
      <c r="T79" s="34"/>
      <c r="U79" s="35" t="s">
        <v>65</v>
      </c>
      <c r="V79" s="312">
        <v>0</v>
      </c>
      <c r="W79" s="313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hidden="1" customHeight="1" x14ac:dyDescent="0.25">
      <c r="A80" s="54" t="s">
        <v>159</v>
      </c>
      <c r="B80" s="54" t="s">
        <v>160</v>
      </c>
      <c r="C80" s="31">
        <v>4301011462</v>
      </c>
      <c r="D80" s="320">
        <v>4680115881457</v>
      </c>
      <c r="E80" s="321"/>
      <c r="F80" s="311">
        <v>0.75</v>
      </c>
      <c r="G80" s="32">
        <v>6</v>
      </c>
      <c r="H80" s="311">
        <v>4.5</v>
      </c>
      <c r="I80" s="311">
        <v>4.74</v>
      </c>
      <c r="J80" s="32">
        <v>120</v>
      </c>
      <c r="K80" s="32" t="s">
        <v>63</v>
      </c>
      <c r="L80" s="33" t="s">
        <v>130</v>
      </c>
      <c r="M80" s="32">
        <v>50</v>
      </c>
      <c r="N80" s="53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26"/>
      <c r="P80" s="326"/>
      <c r="Q80" s="326"/>
      <c r="R80" s="321"/>
      <c r="S80" s="34"/>
      <c r="T80" s="34"/>
      <c r="U80" s="35" t="s">
        <v>65</v>
      </c>
      <c r="V80" s="312">
        <v>0</v>
      </c>
      <c r="W80" s="313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idden="1" x14ac:dyDescent="0.2">
      <c r="A81" s="322"/>
      <c r="B81" s="323"/>
      <c r="C81" s="323"/>
      <c r="D81" s="323"/>
      <c r="E81" s="323"/>
      <c r="F81" s="323"/>
      <c r="G81" s="323"/>
      <c r="H81" s="323"/>
      <c r="I81" s="323"/>
      <c r="J81" s="323"/>
      <c r="K81" s="323"/>
      <c r="L81" s="323"/>
      <c r="M81" s="324"/>
      <c r="N81" s="340" t="s">
        <v>66</v>
      </c>
      <c r="O81" s="341"/>
      <c r="P81" s="341"/>
      <c r="Q81" s="341"/>
      <c r="R81" s="341"/>
      <c r="S81" s="341"/>
      <c r="T81" s="342"/>
      <c r="U81" s="37" t="s">
        <v>67</v>
      </c>
      <c r="V81" s="31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0</v>
      </c>
      <c r="W81" s="31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31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</v>
      </c>
      <c r="Y81" s="315"/>
      <c r="Z81" s="315"/>
    </row>
    <row r="82" spans="1:53" hidden="1" x14ac:dyDescent="0.2">
      <c r="A82" s="323"/>
      <c r="B82" s="323"/>
      <c r="C82" s="323"/>
      <c r="D82" s="323"/>
      <c r="E82" s="323"/>
      <c r="F82" s="323"/>
      <c r="G82" s="323"/>
      <c r="H82" s="323"/>
      <c r="I82" s="323"/>
      <c r="J82" s="323"/>
      <c r="K82" s="323"/>
      <c r="L82" s="323"/>
      <c r="M82" s="324"/>
      <c r="N82" s="340" t="s">
        <v>66</v>
      </c>
      <c r="O82" s="341"/>
      <c r="P82" s="341"/>
      <c r="Q82" s="341"/>
      <c r="R82" s="341"/>
      <c r="S82" s="341"/>
      <c r="T82" s="342"/>
      <c r="U82" s="37" t="s">
        <v>65</v>
      </c>
      <c r="V82" s="314">
        <f>IFERROR(SUM(V64:V80),"0")</f>
        <v>0</v>
      </c>
      <c r="W82" s="314">
        <f>IFERROR(SUM(W64:W80),"0")</f>
        <v>0</v>
      </c>
      <c r="X82" s="37"/>
      <c r="Y82" s="315"/>
      <c r="Z82" s="315"/>
    </row>
    <row r="83" spans="1:53" ht="14.25" hidden="1" customHeight="1" x14ac:dyDescent="0.25">
      <c r="A83" s="347" t="s">
        <v>98</v>
      </c>
      <c r="B83" s="323"/>
      <c r="C83" s="323"/>
      <c r="D83" s="323"/>
      <c r="E83" s="323"/>
      <c r="F83" s="323"/>
      <c r="G83" s="323"/>
      <c r="H83" s="323"/>
      <c r="I83" s="323"/>
      <c r="J83" s="323"/>
      <c r="K83" s="323"/>
      <c r="L83" s="323"/>
      <c r="M83" s="323"/>
      <c r="N83" s="323"/>
      <c r="O83" s="323"/>
      <c r="P83" s="323"/>
      <c r="Q83" s="323"/>
      <c r="R83" s="323"/>
      <c r="S83" s="323"/>
      <c r="T83" s="323"/>
      <c r="U83" s="323"/>
      <c r="V83" s="323"/>
      <c r="W83" s="323"/>
      <c r="X83" s="323"/>
      <c r="Y83" s="307"/>
      <c r="Z83" s="307"/>
    </row>
    <row r="84" spans="1:53" ht="27" hidden="1" customHeight="1" x14ac:dyDescent="0.25">
      <c r="A84" s="54" t="s">
        <v>161</v>
      </c>
      <c r="B84" s="54" t="s">
        <v>162</v>
      </c>
      <c r="C84" s="31">
        <v>4301020189</v>
      </c>
      <c r="D84" s="320">
        <v>4607091384789</v>
      </c>
      <c r="E84" s="321"/>
      <c r="F84" s="311">
        <v>1</v>
      </c>
      <c r="G84" s="32">
        <v>6</v>
      </c>
      <c r="H84" s="311">
        <v>6</v>
      </c>
      <c r="I84" s="311">
        <v>6.36</v>
      </c>
      <c r="J84" s="32">
        <v>104</v>
      </c>
      <c r="K84" s="32" t="s">
        <v>101</v>
      </c>
      <c r="L84" s="33" t="s">
        <v>102</v>
      </c>
      <c r="M84" s="32">
        <v>45</v>
      </c>
      <c r="N84" s="465" t="s">
        <v>163</v>
      </c>
      <c r="O84" s="326"/>
      <c r="P84" s="326"/>
      <c r="Q84" s="326"/>
      <c r="R84" s="321"/>
      <c r="S84" s="34"/>
      <c r="T84" s="34"/>
      <c r="U84" s="35" t="s">
        <v>65</v>
      </c>
      <c r="V84" s="312">
        <v>0</v>
      </c>
      <c r="W84" s="313">
        <f t="shared" ref="W84:W90" si="4">IFERROR(IF(V84="",0,CEILING((V84/$H84),1)*$H84),"")</f>
        <v>0</v>
      </c>
      <c r="X84" s="36" t="str">
        <f>IFERROR(IF(W84=0,"",ROUNDUP(W84/H84,0)*0.01196),"")</f>
        <v/>
      </c>
      <c r="Y84" s="56"/>
      <c r="Z84" s="57"/>
      <c r="AD84" s="58"/>
      <c r="BA84" s="93" t="s">
        <v>1</v>
      </c>
    </row>
    <row r="85" spans="1:53" ht="16.5" hidden="1" customHeight="1" x14ac:dyDescent="0.25">
      <c r="A85" s="54" t="s">
        <v>164</v>
      </c>
      <c r="B85" s="54" t="s">
        <v>165</v>
      </c>
      <c r="C85" s="31">
        <v>4301020235</v>
      </c>
      <c r="D85" s="320">
        <v>4680115881488</v>
      </c>
      <c r="E85" s="321"/>
      <c r="F85" s="311">
        <v>1.35</v>
      </c>
      <c r="G85" s="32">
        <v>8</v>
      </c>
      <c r="H85" s="311">
        <v>10.8</v>
      </c>
      <c r="I85" s="311">
        <v>11.28</v>
      </c>
      <c r="J85" s="32">
        <v>48</v>
      </c>
      <c r="K85" s="32" t="s">
        <v>101</v>
      </c>
      <c r="L85" s="33" t="s">
        <v>102</v>
      </c>
      <c r="M85" s="32">
        <v>50</v>
      </c>
      <c r="N85" s="36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26"/>
      <c r="P85" s="326"/>
      <c r="Q85" s="326"/>
      <c r="R85" s="321"/>
      <c r="S85" s="34"/>
      <c r="T85" s="34"/>
      <c r="U85" s="35" t="s">
        <v>65</v>
      </c>
      <c r="V85" s="312">
        <v>0</v>
      </c>
      <c r="W85" s="313">
        <f t="shared" si="4"/>
        <v>0</v>
      </c>
      <c r="X85" s="36" t="str">
        <f>IFERROR(IF(W85=0,"",ROUNDUP(W85/H85,0)*0.02175),"")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166</v>
      </c>
      <c r="B86" s="54" t="s">
        <v>167</v>
      </c>
      <c r="C86" s="31">
        <v>4301020183</v>
      </c>
      <c r="D86" s="320">
        <v>4607091384765</v>
      </c>
      <c r="E86" s="321"/>
      <c r="F86" s="311">
        <v>0.42</v>
      </c>
      <c r="G86" s="32">
        <v>6</v>
      </c>
      <c r="H86" s="311">
        <v>2.52</v>
      </c>
      <c r="I86" s="311">
        <v>2.72</v>
      </c>
      <c r="J86" s="32">
        <v>156</v>
      </c>
      <c r="K86" s="32" t="s">
        <v>63</v>
      </c>
      <c r="L86" s="33" t="s">
        <v>102</v>
      </c>
      <c r="M86" s="32">
        <v>45</v>
      </c>
      <c r="N86" s="504" t="s">
        <v>168</v>
      </c>
      <c r="O86" s="326"/>
      <c r="P86" s="326"/>
      <c r="Q86" s="326"/>
      <c r="R86" s="321"/>
      <c r="S86" s="34"/>
      <c r="T86" s="34"/>
      <c r="U86" s="35" t="s">
        <v>65</v>
      </c>
      <c r="V86" s="312">
        <v>0</v>
      </c>
      <c r="W86" s="313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169</v>
      </c>
      <c r="B87" s="54" t="s">
        <v>170</v>
      </c>
      <c r="C87" s="31">
        <v>4301020228</v>
      </c>
      <c r="D87" s="320">
        <v>4680115882751</v>
      </c>
      <c r="E87" s="321"/>
      <c r="F87" s="311">
        <v>0.45</v>
      </c>
      <c r="G87" s="32">
        <v>10</v>
      </c>
      <c r="H87" s="311">
        <v>4.5</v>
      </c>
      <c r="I87" s="311">
        <v>4.74</v>
      </c>
      <c r="J87" s="32">
        <v>120</v>
      </c>
      <c r="K87" s="32" t="s">
        <v>63</v>
      </c>
      <c r="L87" s="33" t="s">
        <v>102</v>
      </c>
      <c r="M87" s="32">
        <v>90</v>
      </c>
      <c r="N87" s="502" t="s">
        <v>171</v>
      </c>
      <c r="O87" s="326"/>
      <c r="P87" s="326"/>
      <c r="Q87" s="326"/>
      <c r="R87" s="321"/>
      <c r="S87" s="34"/>
      <c r="T87" s="34"/>
      <c r="U87" s="35" t="s">
        <v>65</v>
      </c>
      <c r="V87" s="312">
        <v>0</v>
      </c>
      <c r="W87" s="313">
        <f t="shared" si="4"/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172</v>
      </c>
      <c r="B88" s="54" t="s">
        <v>173</v>
      </c>
      <c r="C88" s="31">
        <v>4301020258</v>
      </c>
      <c r="D88" s="320">
        <v>4680115882775</v>
      </c>
      <c r="E88" s="321"/>
      <c r="F88" s="311">
        <v>0.3</v>
      </c>
      <c r="G88" s="32">
        <v>8</v>
      </c>
      <c r="H88" s="311">
        <v>2.4</v>
      </c>
      <c r="I88" s="311">
        <v>2.5</v>
      </c>
      <c r="J88" s="32">
        <v>234</v>
      </c>
      <c r="K88" s="32" t="s">
        <v>174</v>
      </c>
      <c r="L88" s="33" t="s">
        <v>130</v>
      </c>
      <c r="M88" s="32">
        <v>50</v>
      </c>
      <c r="N88" s="375" t="s">
        <v>175</v>
      </c>
      <c r="O88" s="326"/>
      <c r="P88" s="326"/>
      <c r="Q88" s="326"/>
      <c r="R88" s="321"/>
      <c r="S88" s="34"/>
      <c r="T88" s="34"/>
      <c r="U88" s="35" t="s">
        <v>65</v>
      </c>
      <c r="V88" s="312">
        <v>0</v>
      </c>
      <c r="W88" s="313">
        <f t="shared" si="4"/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176</v>
      </c>
      <c r="B89" s="54" t="s">
        <v>177</v>
      </c>
      <c r="C89" s="31">
        <v>4301020217</v>
      </c>
      <c r="D89" s="320">
        <v>4680115880658</v>
      </c>
      <c r="E89" s="321"/>
      <c r="F89" s="311">
        <v>0.4</v>
      </c>
      <c r="G89" s="32">
        <v>6</v>
      </c>
      <c r="H89" s="311">
        <v>2.4</v>
      </c>
      <c r="I89" s="311">
        <v>2.6</v>
      </c>
      <c r="J89" s="32">
        <v>156</v>
      </c>
      <c r="K89" s="32" t="s">
        <v>63</v>
      </c>
      <c r="L89" s="33" t="s">
        <v>102</v>
      </c>
      <c r="M89" s="32">
        <v>50</v>
      </c>
      <c r="N89" s="5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26"/>
      <c r="P89" s="326"/>
      <c r="Q89" s="326"/>
      <c r="R89" s="321"/>
      <c r="S89" s="34"/>
      <c r="T89" s="34"/>
      <c r="U89" s="35" t="s">
        <v>65</v>
      </c>
      <c r="V89" s="312">
        <v>0</v>
      </c>
      <c r="W89" s="313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178</v>
      </c>
      <c r="B90" s="54" t="s">
        <v>179</v>
      </c>
      <c r="C90" s="31">
        <v>4301020223</v>
      </c>
      <c r="D90" s="320">
        <v>4607091381962</v>
      </c>
      <c r="E90" s="321"/>
      <c r="F90" s="311">
        <v>0.5</v>
      </c>
      <c r="G90" s="32">
        <v>6</v>
      </c>
      <c r="H90" s="311">
        <v>3</v>
      </c>
      <c r="I90" s="311">
        <v>3.2</v>
      </c>
      <c r="J90" s="32">
        <v>156</v>
      </c>
      <c r="K90" s="32" t="s">
        <v>63</v>
      </c>
      <c r="L90" s="33" t="s">
        <v>102</v>
      </c>
      <c r="M90" s="32">
        <v>50</v>
      </c>
      <c r="N90" s="35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26"/>
      <c r="P90" s="326"/>
      <c r="Q90" s="326"/>
      <c r="R90" s="321"/>
      <c r="S90" s="34"/>
      <c r="T90" s="34"/>
      <c r="U90" s="35" t="s">
        <v>65</v>
      </c>
      <c r="V90" s="312">
        <v>0</v>
      </c>
      <c r="W90" s="313">
        <f t="shared" si="4"/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idden="1" x14ac:dyDescent="0.2">
      <c r="A91" s="322"/>
      <c r="B91" s="323"/>
      <c r="C91" s="323"/>
      <c r="D91" s="323"/>
      <c r="E91" s="323"/>
      <c r="F91" s="323"/>
      <c r="G91" s="323"/>
      <c r="H91" s="323"/>
      <c r="I91" s="323"/>
      <c r="J91" s="323"/>
      <c r="K91" s="323"/>
      <c r="L91" s="323"/>
      <c r="M91" s="324"/>
      <c r="N91" s="340" t="s">
        <v>66</v>
      </c>
      <c r="O91" s="341"/>
      <c r="P91" s="341"/>
      <c r="Q91" s="341"/>
      <c r="R91" s="341"/>
      <c r="S91" s="341"/>
      <c r="T91" s="342"/>
      <c r="U91" s="37" t="s">
        <v>67</v>
      </c>
      <c r="V91" s="314">
        <f>IFERROR(V84/H84,"0")+IFERROR(V85/H85,"0")+IFERROR(V86/H86,"0")+IFERROR(V87/H87,"0")+IFERROR(V88/H88,"0")+IFERROR(V89/H89,"0")+IFERROR(V90/H90,"0")</f>
        <v>0</v>
      </c>
      <c r="W91" s="314">
        <f>IFERROR(W84/H84,"0")+IFERROR(W85/H85,"0")+IFERROR(W86/H86,"0")+IFERROR(W87/H87,"0")+IFERROR(W88/H88,"0")+IFERROR(W89/H89,"0")+IFERROR(W90/H90,"0")</f>
        <v>0</v>
      </c>
      <c r="X91" s="314">
        <f>IFERROR(IF(X84="",0,X84),"0")+IFERROR(IF(X85="",0,X85),"0")+IFERROR(IF(X86="",0,X86),"0")+IFERROR(IF(X87="",0,X87),"0")+IFERROR(IF(X88="",0,X88),"0")+IFERROR(IF(X89="",0,X89),"0")+IFERROR(IF(X90="",0,X90),"0")</f>
        <v>0</v>
      </c>
      <c r="Y91" s="315"/>
      <c r="Z91" s="315"/>
    </row>
    <row r="92" spans="1:53" hidden="1" x14ac:dyDescent="0.2">
      <c r="A92" s="323"/>
      <c r="B92" s="323"/>
      <c r="C92" s="323"/>
      <c r="D92" s="323"/>
      <c r="E92" s="323"/>
      <c r="F92" s="323"/>
      <c r="G92" s="323"/>
      <c r="H92" s="323"/>
      <c r="I92" s="323"/>
      <c r="J92" s="323"/>
      <c r="K92" s="323"/>
      <c r="L92" s="323"/>
      <c r="M92" s="324"/>
      <c r="N92" s="340" t="s">
        <v>66</v>
      </c>
      <c r="O92" s="341"/>
      <c r="P92" s="341"/>
      <c r="Q92" s="341"/>
      <c r="R92" s="341"/>
      <c r="S92" s="341"/>
      <c r="T92" s="342"/>
      <c r="U92" s="37" t="s">
        <v>65</v>
      </c>
      <c r="V92" s="314">
        <f>IFERROR(SUM(V84:V90),"0")</f>
        <v>0</v>
      </c>
      <c r="W92" s="314">
        <f>IFERROR(SUM(W84:W90),"0")</f>
        <v>0</v>
      </c>
      <c r="X92" s="37"/>
      <c r="Y92" s="315"/>
      <c r="Z92" s="315"/>
    </row>
    <row r="93" spans="1:53" ht="14.25" hidden="1" customHeight="1" x14ac:dyDescent="0.25">
      <c r="A93" s="347" t="s">
        <v>60</v>
      </c>
      <c r="B93" s="323"/>
      <c r="C93" s="323"/>
      <c r="D93" s="323"/>
      <c r="E93" s="323"/>
      <c r="F93" s="323"/>
      <c r="G93" s="323"/>
      <c r="H93" s="323"/>
      <c r="I93" s="323"/>
      <c r="J93" s="323"/>
      <c r="K93" s="323"/>
      <c r="L93" s="323"/>
      <c r="M93" s="323"/>
      <c r="N93" s="323"/>
      <c r="O93" s="323"/>
      <c r="P93" s="323"/>
      <c r="Q93" s="323"/>
      <c r="R93" s="323"/>
      <c r="S93" s="323"/>
      <c r="T93" s="323"/>
      <c r="U93" s="323"/>
      <c r="V93" s="323"/>
      <c r="W93" s="323"/>
      <c r="X93" s="323"/>
      <c r="Y93" s="307"/>
      <c r="Z93" s="307"/>
    </row>
    <row r="94" spans="1:53" ht="16.5" hidden="1" customHeight="1" x14ac:dyDescent="0.25">
      <c r="A94" s="54" t="s">
        <v>180</v>
      </c>
      <c r="B94" s="54" t="s">
        <v>181</v>
      </c>
      <c r="C94" s="31">
        <v>4301030895</v>
      </c>
      <c r="D94" s="320">
        <v>4607091387667</v>
      </c>
      <c r="E94" s="321"/>
      <c r="F94" s="311">
        <v>0.9</v>
      </c>
      <c r="G94" s="32">
        <v>10</v>
      </c>
      <c r="H94" s="311">
        <v>9</v>
      </c>
      <c r="I94" s="311">
        <v>9.6300000000000008</v>
      </c>
      <c r="J94" s="32">
        <v>56</v>
      </c>
      <c r="K94" s="32" t="s">
        <v>101</v>
      </c>
      <c r="L94" s="33" t="s">
        <v>102</v>
      </c>
      <c r="M94" s="32">
        <v>40</v>
      </c>
      <c r="N94" s="60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26"/>
      <c r="P94" s="326"/>
      <c r="Q94" s="326"/>
      <c r="R94" s="321"/>
      <c r="S94" s="34"/>
      <c r="T94" s="34"/>
      <c r="U94" s="35" t="s">
        <v>65</v>
      </c>
      <c r="V94" s="312">
        <v>0</v>
      </c>
      <c r="W94" s="313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182</v>
      </c>
      <c r="B95" s="54" t="s">
        <v>183</v>
      </c>
      <c r="C95" s="31">
        <v>4301030961</v>
      </c>
      <c r="D95" s="320">
        <v>4607091387636</v>
      </c>
      <c r="E95" s="321"/>
      <c r="F95" s="311">
        <v>0.7</v>
      </c>
      <c r="G95" s="32">
        <v>6</v>
      </c>
      <c r="H95" s="311">
        <v>4.2</v>
      </c>
      <c r="I95" s="311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4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26"/>
      <c r="P95" s="326"/>
      <c r="Q95" s="326"/>
      <c r="R95" s="321"/>
      <c r="S95" s="34"/>
      <c r="T95" s="34"/>
      <c r="U95" s="35" t="s">
        <v>65</v>
      </c>
      <c r="V95" s="312">
        <v>0</v>
      </c>
      <c r="W95" s="313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184</v>
      </c>
      <c r="B96" s="54" t="s">
        <v>185</v>
      </c>
      <c r="C96" s="31">
        <v>4301031078</v>
      </c>
      <c r="D96" s="320">
        <v>4607091384727</v>
      </c>
      <c r="E96" s="321"/>
      <c r="F96" s="311">
        <v>0.8</v>
      </c>
      <c r="G96" s="32">
        <v>6</v>
      </c>
      <c r="H96" s="311">
        <v>4.8</v>
      </c>
      <c r="I96" s="311">
        <v>5.16</v>
      </c>
      <c r="J96" s="32">
        <v>104</v>
      </c>
      <c r="K96" s="32" t="s">
        <v>101</v>
      </c>
      <c r="L96" s="33" t="s">
        <v>64</v>
      </c>
      <c r="M96" s="32">
        <v>45</v>
      </c>
      <c r="N96" s="45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26"/>
      <c r="P96" s="326"/>
      <c r="Q96" s="326"/>
      <c r="R96" s="321"/>
      <c r="S96" s="34"/>
      <c r="T96" s="34"/>
      <c r="U96" s="35" t="s">
        <v>65</v>
      </c>
      <c r="V96" s="312">
        <v>0</v>
      </c>
      <c r="W96" s="313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186</v>
      </c>
      <c r="B97" s="54" t="s">
        <v>187</v>
      </c>
      <c r="C97" s="31">
        <v>4301031080</v>
      </c>
      <c r="D97" s="320">
        <v>4607091386745</v>
      </c>
      <c r="E97" s="321"/>
      <c r="F97" s="311">
        <v>0.8</v>
      </c>
      <c r="G97" s="32">
        <v>6</v>
      </c>
      <c r="H97" s="311">
        <v>4.8</v>
      </c>
      <c r="I97" s="311">
        <v>5.16</v>
      </c>
      <c r="J97" s="32">
        <v>104</v>
      </c>
      <c r="K97" s="32" t="s">
        <v>101</v>
      </c>
      <c r="L97" s="33" t="s">
        <v>64</v>
      </c>
      <c r="M97" s="32">
        <v>45</v>
      </c>
      <c r="N97" s="45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26"/>
      <c r="P97" s="326"/>
      <c r="Q97" s="326"/>
      <c r="R97" s="321"/>
      <c r="S97" s="34"/>
      <c r="T97" s="34"/>
      <c r="U97" s="35" t="s">
        <v>65</v>
      </c>
      <c r="V97" s="312">
        <v>0</v>
      </c>
      <c r="W97" s="313">
        <f t="shared" si="5"/>
        <v>0</v>
      </c>
      <c r="X97" s="36" t="str">
        <f>IFERROR(IF(W97=0,"",ROUNDUP(W97/H97,0)*0.01196),"")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188</v>
      </c>
      <c r="B98" s="54" t="s">
        <v>189</v>
      </c>
      <c r="C98" s="31">
        <v>4301030963</v>
      </c>
      <c r="D98" s="320">
        <v>4607091382426</v>
      </c>
      <c r="E98" s="321"/>
      <c r="F98" s="311">
        <v>0.9</v>
      </c>
      <c r="G98" s="32">
        <v>10</v>
      </c>
      <c r="H98" s="311">
        <v>9</v>
      </c>
      <c r="I98" s="311">
        <v>9.6300000000000008</v>
      </c>
      <c r="J98" s="32">
        <v>56</v>
      </c>
      <c r="K98" s="32" t="s">
        <v>101</v>
      </c>
      <c r="L98" s="33" t="s">
        <v>64</v>
      </c>
      <c r="M98" s="32">
        <v>40</v>
      </c>
      <c r="N98" s="4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26"/>
      <c r="P98" s="326"/>
      <c r="Q98" s="326"/>
      <c r="R98" s="321"/>
      <c r="S98" s="34"/>
      <c r="T98" s="34"/>
      <c r="U98" s="35" t="s">
        <v>65</v>
      </c>
      <c r="V98" s="312">
        <v>0</v>
      </c>
      <c r="W98" s="313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190</v>
      </c>
      <c r="B99" s="54" t="s">
        <v>191</v>
      </c>
      <c r="C99" s="31">
        <v>4301030962</v>
      </c>
      <c r="D99" s="320">
        <v>4607091386547</v>
      </c>
      <c r="E99" s="321"/>
      <c r="F99" s="311">
        <v>0.35</v>
      </c>
      <c r="G99" s="32">
        <v>8</v>
      </c>
      <c r="H99" s="311">
        <v>2.8</v>
      </c>
      <c r="I99" s="311">
        <v>2.94</v>
      </c>
      <c r="J99" s="32">
        <v>234</v>
      </c>
      <c r="K99" s="32" t="s">
        <v>174</v>
      </c>
      <c r="L99" s="33" t="s">
        <v>64</v>
      </c>
      <c r="M99" s="32">
        <v>40</v>
      </c>
      <c r="N99" s="48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26"/>
      <c r="P99" s="326"/>
      <c r="Q99" s="326"/>
      <c r="R99" s="321"/>
      <c r="S99" s="34"/>
      <c r="T99" s="34"/>
      <c r="U99" s="35" t="s">
        <v>65</v>
      </c>
      <c r="V99" s="312">
        <v>0</v>
      </c>
      <c r="W99" s="31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192</v>
      </c>
      <c r="B100" s="54" t="s">
        <v>193</v>
      </c>
      <c r="C100" s="31">
        <v>4301031079</v>
      </c>
      <c r="D100" s="320">
        <v>4607091384734</v>
      </c>
      <c r="E100" s="321"/>
      <c r="F100" s="311">
        <v>0.35</v>
      </c>
      <c r="G100" s="32">
        <v>6</v>
      </c>
      <c r="H100" s="311">
        <v>2.1</v>
      </c>
      <c r="I100" s="311">
        <v>2.2000000000000002</v>
      </c>
      <c r="J100" s="32">
        <v>234</v>
      </c>
      <c r="K100" s="32" t="s">
        <v>174</v>
      </c>
      <c r="L100" s="33" t="s">
        <v>64</v>
      </c>
      <c r="M100" s="32">
        <v>45</v>
      </c>
      <c r="N100" s="60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26"/>
      <c r="P100" s="326"/>
      <c r="Q100" s="326"/>
      <c r="R100" s="321"/>
      <c r="S100" s="34"/>
      <c r="T100" s="34"/>
      <c r="U100" s="35" t="s">
        <v>65</v>
      </c>
      <c r="V100" s="312">
        <v>0</v>
      </c>
      <c r="W100" s="31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194</v>
      </c>
      <c r="B101" s="54" t="s">
        <v>195</v>
      </c>
      <c r="C101" s="31">
        <v>4301030964</v>
      </c>
      <c r="D101" s="320">
        <v>4607091382464</v>
      </c>
      <c r="E101" s="321"/>
      <c r="F101" s="311">
        <v>0.35</v>
      </c>
      <c r="G101" s="32">
        <v>8</v>
      </c>
      <c r="H101" s="311">
        <v>2.8</v>
      </c>
      <c r="I101" s="311">
        <v>2.964</v>
      </c>
      <c r="J101" s="32">
        <v>234</v>
      </c>
      <c r="K101" s="32" t="s">
        <v>174</v>
      </c>
      <c r="L101" s="33" t="s">
        <v>64</v>
      </c>
      <c r="M101" s="32">
        <v>40</v>
      </c>
      <c r="N101" s="49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26"/>
      <c r="P101" s="326"/>
      <c r="Q101" s="326"/>
      <c r="R101" s="321"/>
      <c r="S101" s="34"/>
      <c r="T101" s="34"/>
      <c r="U101" s="35" t="s">
        <v>65</v>
      </c>
      <c r="V101" s="312">
        <v>0</v>
      </c>
      <c r="W101" s="313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idden="1" x14ac:dyDescent="0.2">
      <c r="A102" s="322"/>
      <c r="B102" s="323"/>
      <c r="C102" s="323"/>
      <c r="D102" s="323"/>
      <c r="E102" s="323"/>
      <c r="F102" s="323"/>
      <c r="G102" s="323"/>
      <c r="H102" s="323"/>
      <c r="I102" s="323"/>
      <c r="J102" s="323"/>
      <c r="K102" s="323"/>
      <c r="L102" s="323"/>
      <c r="M102" s="324"/>
      <c r="N102" s="340" t="s">
        <v>66</v>
      </c>
      <c r="O102" s="341"/>
      <c r="P102" s="341"/>
      <c r="Q102" s="341"/>
      <c r="R102" s="341"/>
      <c r="S102" s="341"/>
      <c r="T102" s="342"/>
      <c r="U102" s="37" t="s">
        <v>67</v>
      </c>
      <c r="V102" s="314">
        <f>IFERROR(V94/H94,"0")+IFERROR(V95/H95,"0")+IFERROR(V96/H96,"0")+IFERROR(V97/H97,"0")+IFERROR(V98/H98,"0")+IFERROR(V99/H99,"0")+IFERROR(V100/H100,"0")+IFERROR(V101/H101,"0")</f>
        <v>0</v>
      </c>
      <c r="W102" s="314">
        <f>IFERROR(W94/H94,"0")+IFERROR(W95/H95,"0")+IFERROR(W96/H96,"0")+IFERROR(W97/H97,"0")+IFERROR(W98/H98,"0")+IFERROR(W99/H99,"0")+IFERROR(W100/H100,"0")+IFERROR(W101/H101,"0")</f>
        <v>0</v>
      </c>
      <c r="X102" s="314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15"/>
      <c r="Z102" s="315"/>
    </row>
    <row r="103" spans="1:53" hidden="1" x14ac:dyDescent="0.2">
      <c r="A103" s="323"/>
      <c r="B103" s="323"/>
      <c r="C103" s="323"/>
      <c r="D103" s="323"/>
      <c r="E103" s="323"/>
      <c r="F103" s="323"/>
      <c r="G103" s="323"/>
      <c r="H103" s="323"/>
      <c r="I103" s="323"/>
      <c r="J103" s="323"/>
      <c r="K103" s="323"/>
      <c r="L103" s="323"/>
      <c r="M103" s="324"/>
      <c r="N103" s="340" t="s">
        <v>66</v>
      </c>
      <c r="O103" s="341"/>
      <c r="P103" s="341"/>
      <c r="Q103" s="341"/>
      <c r="R103" s="341"/>
      <c r="S103" s="341"/>
      <c r="T103" s="342"/>
      <c r="U103" s="37" t="s">
        <v>65</v>
      </c>
      <c r="V103" s="314">
        <f>IFERROR(SUM(V94:V101),"0")</f>
        <v>0</v>
      </c>
      <c r="W103" s="314">
        <f>IFERROR(SUM(W94:W101),"0")</f>
        <v>0</v>
      </c>
      <c r="X103" s="37"/>
      <c r="Y103" s="315"/>
      <c r="Z103" s="315"/>
    </row>
    <row r="104" spans="1:53" ht="14.25" hidden="1" customHeight="1" x14ac:dyDescent="0.25">
      <c r="A104" s="347" t="s">
        <v>68</v>
      </c>
      <c r="B104" s="323"/>
      <c r="C104" s="323"/>
      <c r="D104" s="323"/>
      <c r="E104" s="323"/>
      <c r="F104" s="323"/>
      <c r="G104" s="323"/>
      <c r="H104" s="323"/>
      <c r="I104" s="323"/>
      <c r="J104" s="323"/>
      <c r="K104" s="323"/>
      <c r="L104" s="323"/>
      <c r="M104" s="323"/>
      <c r="N104" s="323"/>
      <c r="O104" s="323"/>
      <c r="P104" s="323"/>
      <c r="Q104" s="323"/>
      <c r="R104" s="323"/>
      <c r="S104" s="323"/>
      <c r="T104" s="323"/>
      <c r="U104" s="323"/>
      <c r="V104" s="323"/>
      <c r="W104" s="323"/>
      <c r="X104" s="323"/>
      <c r="Y104" s="307"/>
      <c r="Z104" s="307"/>
    </row>
    <row r="105" spans="1:53" ht="27" hidden="1" customHeight="1" x14ac:dyDescent="0.25">
      <c r="A105" s="54" t="s">
        <v>196</v>
      </c>
      <c r="B105" s="54" t="s">
        <v>197</v>
      </c>
      <c r="C105" s="31">
        <v>4301051437</v>
      </c>
      <c r="D105" s="320">
        <v>4607091386967</v>
      </c>
      <c r="E105" s="321"/>
      <c r="F105" s="311">
        <v>1.35</v>
      </c>
      <c r="G105" s="32">
        <v>6</v>
      </c>
      <c r="H105" s="311">
        <v>8.1</v>
      </c>
      <c r="I105" s="311">
        <v>8.6639999999999997</v>
      </c>
      <c r="J105" s="32">
        <v>56</v>
      </c>
      <c r="K105" s="32" t="s">
        <v>101</v>
      </c>
      <c r="L105" s="33" t="s">
        <v>130</v>
      </c>
      <c r="M105" s="32">
        <v>45</v>
      </c>
      <c r="N105" s="410" t="s">
        <v>198</v>
      </c>
      <c r="O105" s="326"/>
      <c r="P105" s="326"/>
      <c r="Q105" s="326"/>
      <c r="R105" s="321"/>
      <c r="S105" s="34"/>
      <c r="T105" s="34"/>
      <c r="U105" s="35" t="s">
        <v>65</v>
      </c>
      <c r="V105" s="312">
        <v>0</v>
      </c>
      <c r="W105" s="313">
        <f t="shared" ref="W105:W113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hidden="1" customHeight="1" x14ac:dyDescent="0.25">
      <c r="A106" s="54" t="s">
        <v>196</v>
      </c>
      <c r="B106" s="54" t="s">
        <v>199</v>
      </c>
      <c r="C106" s="31">
        <v>4301051543</v>
      </c>
      <c r="D106" s="320">
        <v>4607091386967</v>
      </c>
      <c r="E106" s="321"/>
      <c r="F106" s="311">
        <v>1.4</v>
      </c>
      <c r="G106" s="32">
        <v>6</v>
      </c>
      <c r="H106" s="311">
        <v>8.4</v>
      </c>
      <c r="I106" s="311">
        <v>8.9640000000000004</v>
      </c>
      <c r="J106" s="32">
        <v>56</v>
      </c>
      <c r="K106" s="32" t="s">
        <v>101</v>
      </c>
      <c r="L106" s="33" t="s">
        <v>64</v>
      </c>
      <c r="M106" s="32">
        <v>45</v>
      </c>
      <c r="N106" s="625" t="s">
        <v>200</v>
      </c>
      <c r="O106" s="326"/>
      <c r="P106" s="326"/>
      <c r="Q106" s="326"/>
      <c r="R106" s="321"/>
      <c r="S106" s="34"/>
      <c r="T106" s="34"/>
      <c r="U106" s="35" t="s">
        <v>65</v>
      </c>
      <c r="V106" s="312">
        <v>0</v>
      </c>
      <c r="W106" s="313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hidden="1" customHeight="1" x14ac:dyDescent="0.25">
      <c r="A107" s="54" t="s">
        <v>201</v>
      </c>
      <c r="B107" s="54" t="s">
        <v>202</v>
      </c>
      <c r="C107" s="31">
        <v>4301051611</v>
      </c>
      <c r="D107" s="320">
        <v>4607091385304</v>
      </c>
      <c r="E107" s="321"/>
      <c r="F107" s="311">
        <v>1.4</v>
      </c>
      <c r="G107" s="32">
        <v>6</v>
      </c>
      <c r="H107" s="311">
        <v>8.4</v>
      </c>
      <c r="I107" s="311">
        <v>8.9640000000000004</v>
      </c>
      <c r="J107" s="32">
        <v>56</v>
      </c>
      <c r="K107" s="32" t="s">
        <v>101</v>
      </c>
      <c r="L107" s="33" t="s">
        <v>64</v>
      </c>
      <c r="M107" s="32">
        <v>40</v>
      </c>
      <c r="N107" s="412" t="s">
        <v>203</v>
      </c>
      <c r="O107" s="326"/>
      <c r="P107" s="326"/>
      <c r="Q107" s="326"/>
      <c r="R107" s="321"/>
      <c r="S107" s="34"/>
      <c r="T107" s="34"/>
      <c r="U107" s="35" t="s">
        <v>65</v>
      </c>
      <c r="V107" s="312">
        <v>0</v>
      </c>
      <c r="W107" s="313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204</v>
      </c>
      <c r="B108" s="54" t="s">
        <v>205</v>
      </c>
      <c r="C108" s="31">
        <v>4301051306</v>
      </c>
      <c r="D108" s="320">
        <v>4607091386264</v>
      </c>
      <c r="E108" s="321"/>
      <c r="F108" s="311">
        <v>0.5</v>
      </c>
      <c r="G108" s="32">
        <v>6</v>
      </c>
      <c r="H108" s="311">
        <v>3</v>
      </c>
      <c r="I108" s="311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48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26"/>
      <c r="P108" s="326"/>
      <c r="Q108" s="326"/>
      <c r="R108" s="321"/>
      <c r="S108" s="34"/>
      <c r="T108" s="34"/>
      <c r="U108" s="35" t="s">
        <v>65</v>
      </c>
      <c r="V108" s="312">
        <v>0</v>
      </c>
      <c r="W108" s="313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hidden="1" customHeight="1" x14ac:dyDescent="0.25">
      <c r="A109" s="54" t="s">
        <v>206</v>
      </c>
      <c r="B109" s="54" t="s">
        <v>207</v>
      </c>
      <c r="C109" s="31">
        <v>4301051436</v>
      </c>
      <c r="D109" s="320">
        <v>4607091385731</v>
      </c>
      <c r="E109" s="321"/>
      <c r="F109" s="311">
        <v>0.45</v>
      </c>
      <c r="G109" s="32">
        <v>6</v>
      </c>
      <c r="H109" s="311">
        <v>2.7</v>
      </c>
      <c r="I109" s="311">
        <v>2.972</v>
      </c>
      <c r="J109" s="32">
        <v>156</v>
      </c>
      <c r="K109" s="32" t="s">
        <v>63</v>
      </c>
      <c r="L109" s="33" t="s">
        <v>130</v>
      </c>
      <c r="M109" s="32">
        <v>45</v>
      </c>
      <c r="N109" s="450" t="s">
        <v>208</v>
      </c>
      <c r="O109" s="326"/>
      <c r="P109" s="326"/>
      <c r="Q109" s="326"/>
      <c r="R109" s="321"/>
      <c r="S109" s="34"/>
      <c r="T109" s="34"/>
      <c r="U109" s="35" t="s">
        <v>65</v>
      </c>
      <c r="V109" s="312">
        <v>0</v>
      </c>
      <c r="W109" s="31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hidden="1" customHeight="1" x14ac:dyDescent="0.25">
      <c r="A110" s="54" t="s">
        <v>209</v>
      </c>
      <c r="B110" s="54" t="s">
        <v>210</v>
      </c>
      <c r="C110" s="31">
        <v>4301051439</v>
      </c>
      <c r="D110" s="320">
        <v>4680115880214</v>
      </c>
      <c r="E110" s="321"/>
      <c r="F110" s="311">
        <v>0.45</v>
      </c>
      <c r="G110" s="32">
        <v>6</v>
      </c>
      <c r="H110" s="311">
        <v>2.7</v>
      </c>
      <c r="I110" s="311">
        <v>2.988</v>
      </c>
      <c r="J110" s="32">
        <v>120</v>
      </c>
      <c r="K110" s="32" t="s">
        <v>63</v>
      </c>
      <c r="L110" s="33" t="s">
        <v>130</v>
      </c>
      <c r="M110" s="32">
        <v>45</v>
      </c>
      <c r="N110" s="401" t="s">
        <v>211</v>
      </c>
      <c r="O110" s="326"/>
      <c r="P110" s="326"/>
      <c r="Q110" s="326"/>
      <c r="R110" s="321"/>
      <c r="S110" s="34"/>
      <c r="T110" s="34"/>
      <c r="U110" s="35" t="s">
        <v>65</v>
      </c>
      <c r="V110" s="312">
        <v>0</v>
      </c>
      <c r="W110" s="313">
        <f t="shared" si="6"/>
        <v>0</v>
      </c>
      <c r="X110" s="36" t="str">
        <f>IFERROR(IF(W110=0,"",ROUNDUP(W110/H110,0)*0.00937),"")</f>
        <v/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212</v>
      </c>
      <c r="B111" s="54" t="s">
        <v>213</v>
      </c>
      <c r="C111" s="31">
        <v>4301051438</v>
      </c>
      <c r="D111" s="320">
        <v>4680115880894</v>
      </c>
      <c r="E111" s="321"/>
      <c r="F111" s="311">
        <v>0.33</v>
      </c>
      <c r="G111" s="32">
        <v>6</v>
      </c>
      <c r="H111" s="311">
        <v>1.98</v>
      </c>
      <c r="I111" s="311">
        <v>2.258</v>
      </c>
      <c r="J111" s="32">
        <v>156</v>
      </c>
      <c r="K111" s="32" t="s">
        <v>63</v>
      </c>
      <c r="L111" s="33" t="s">
        <v>130</v>
      </c>
      <c r="M111" s="32">
        <v>45</v>
      </c>
      <c r="N111" s="425" t="s">
        <v>214</v>
      </c>
      <c r="O111" s="326"/>
      <c r="P111" s="326"/>
      <c r="Q111" s="326"/>
      <c r="R111" s="321"/>
      <c r="S111" s="34"/>
      <c r="T111" s="34"/>
      <c r="U111" s="35" t="s">
        <v>65</v>
      </c>
      <c r="V111" s="312">
        <v>0</v>
      </c>
      <c r="W111" s="31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215</v>
      </c>
      <c r="B112" s="54" t="s">
        <v>216</v>
      </c>
      <c r="C112" s="31">
        <v>4301051313</v>
      </c>
      <c r="D112" s="320">
        <v>4607091385427</v>
      </c>
      <c r="E112" s="321"/>
      <c r="F112" s="311">
        <v>0.5</v>
      </c>
      <c r="G112" s="32">
        <v>6</v>
      </c>
      <c r="H112" s="311">
        <v>3</v>
      </c>
      <c r="I112" s="311">
        <v>3.2719999999999998</v>
      </c>
      <c r="J112" s="32">
        <v>156</v>
      </c>
      <c r="K112" s="32" t="s">
        <v>63</v>
      </c>
      <c r="L112" s="33" t="s">
        <v>64</v>
      </c>
      <c r="M112" s="32">
        <v>40</v>
      </c>
      <c r="N112" s="6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26"/>
      <c r="P112" s="326"/>
      <c r="Q112" s="326"/>
      <c r="R112" s="321"/>
      <c r="S112" s="34"/>
      <c r="T112" s="34"/>
      <c r="U112" s="35" t="s">
        <v>65</v>
      </c>
      <c r="V112" s="312">
        <v>0</v>
      </c>
      <c r="W112" s="31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217</v>
      </c>
      <c r="B113" s="54" t="s">
        <v>218</v>
      </c>
      <c r="C113" s="31">
        <v>4301051480</v>
      </c>
      <c r="D113" s="320">
        <v>4680115882645</v>
      </c>
      <c r="E113" s="321"/>
      <c r="F113" s="311">
        <v>0.3</v>
      </c>
      <c r="G113" s="32">
        <v>6</v>
      </c>
      <c r="H113" s="311">
        <v>1.8</v>
      </c>
      <c r="I113" s="311">
        <v>2.66</v>
      </c>
      <c r="J113" s="32">
        <v>156</v>
      </c>
      <c r="K113" s="32" t="s">
        <v>63</v>
      </c>
      <c r="L113" s="33" t="s">
        <v>64</v>
      </c>
      <c r="M113" s="32">
        <v>40</v>
      </c>
      <c r="N113" s="602" t="s">
        <v>219</v>
      </c>
      <c r="O113" s="326"/>
      <c r="P113" s="326"/>
      <c r="Q113" s="326"/>
      <c r="R113" s="321"/>
      <c r="S113" s="34"/>
      <c r="T113" s="34"/>
      <c r="U113" s="35" t="s">
        <v>65</v>
      </c>
      <c r="V113" s="312">
        <v>0</v>
      </c>
      <c r="W113" s="31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idden="1" x14ac:dyDescent="0.2">
      <c r="A114" s="322"/>
      <c r="B114" s="323"/>
      <c r="C114" s="323"/>
      <c r="D114" s="323"/>
      <c r="E114" s="323"/>
      <c r="F114" s="323"/>
      <c r="G114" s="323"/>
      <c r="H114" s="323"/>
      <c r="I114" s="323"/>
      <c r="J114" s="323"/>
      <c r="K114" s="323"/>
      <c r="L114" s="323"/>
      <c r="M114" s="324"/>
      <c r="N114" s="340" t="s">
        <v>66</v>
      </c>
      <c r="O114" s="341"/>
      <c r="P114" s="341"/>
      <c r="Q114" s="341"/>
      <c r="R114" s="341"/>
      <c r="S114" s="341"/>
      <c r="T114" s="342"/>
      <c r="U114" s="37" t="s">
        <v>67</v>
      </c>
      <c r="V114" s="314">
        <f>IFERROR(V105/H105,"0")+IFERROR(V106/H106,"0")+IFERROR(V107/H107,"0")+IFERROR(V108/H108,"0")+IFERROR(V109/H109,"0")+IFERROR(V110/H110,"0")+IFERROR(V111/H111,"0")+IFERROR(V112/H112,"0")+IFERROR(V113/H113,"0")</f>
        <v>0</v>
      </c>
      <c r="W114" s="314">
        <f>IFERROR(W105/H105,"0")+IFERROR(W106/H106,"0")+IFERROR(W107/H107,"0")+IFERROR(W108/H108,"0")+IFERROR(W109/H109,"0")+IFERROR(W110/H110,"0")+IFERROR(W111/H111,"0")+IFERROR(W112/H112,"0")+IFERROR(W113/H113,"0")</f>
        <v>0</v>
      </c>
      <c r="X114" s="31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</v>
      </c>
      <c r="Y114" s="315"/>
      <c r="Z114" s="315"/>
    </row>
    <row r="115" spans="1:53" hidden="1" x14ac:dyDescent="0.2">
      <c r="A115" s="323"/>
      <c r="B115" s="323"/>
      <c r="C115" s="323"/>
      <c r="D115" s="323"/>
      <c r="E115" s="323"/>
      <c r="F115" s="323"/>
      <c r="G115" s="323"/>
      <c r="H115" s="323"/>
      <c r="I115" s="323"/>
      <c r="J115" s="323"/>
      <c r="K115" s="323"/>
      <c r="L115" s="323"/>
      <c r="M115" s="324"/>
      <c r="N115" s="340" t="s">
        <v>66</v>
      </c>
      <c r="O115" s="341"/>
      <c r="P115" s="341"/>
      <c r="Q115" s="341"/>
      <c r="R115" s="341"/>
      <c r="S115" s="341"/>
      <c r="T115" s="342"/>
      <c r="U115" s="37" t="s">
        <v>65</v>
      </c>
      <c r="V115" s="314">
        <f>IFERROR(SUM(V105:V113),"0")</f>
        <v>0</v>
      </c>
      <c r="W115" s="314">
        <f>IFERROR(SUM(W105:W113),"0")</f>
        <v>0</v>
      </c>
      <c r="X115" s="37"/>
      <c r="Y115" s="315"/>
      <c r="Z115" s="315"/>
    </row>
    <row r="116" spans="1:53" ht="14.25" hidden="1" customHeight="1" x14ac:dyDescent="0.25">
      <c r="A116" s="347" t="s">
        <v>220</v>
      </c>
      <c r="B116" s="323"/>
      <c r="C116" s="323"/>
      <c r="D116" s="323"/>
      <c r="E116" s="323"/>
      <c r="F116" s="323"/>
      <c r="G116" s="323"/>
      <c r="H116" s="323"/>
      <c r="I116" s="323"/>
      <c r="J116" s="323"/>
      <c r="K116" s="323"/>
      <c r="L116" s="323"/>
      <c r="M116" s="323"/>
      <c r="N116" s="323"/>
      <c r="O116" s="323"/>
      <c r="P116" s="323"/>
      <c r="Q116" s="323"/>
      <c r="R116" s="323"/>
      <c r="S116" s="323"/>
      <c r="T116" s="323"/>
      <c r="U116" s="323"/>
      <c r="V116" s="323"/>
      <c r="W116" s="323"/>
      <c r="X116" s="323"/>
      <c r="Y116" s="307"/>
      <c r="Z116" s="307"/>
    </row>
    <row r="117" spans="1:53" ht="27" hidden="1" customHeight="1" x14ac:dyDescent="0.25">
      <c r="A117" s="54" t="s">
        <v>221</v>
      </c>
      <c r="B117" s="54" t="s">
        <v>222</v>
      </c>
      <c r="C117" s="31">
        <v>4301060296</v>
      </c>
      <c r="D117" s="320">
        <v>4607091383065</v>
      </c>
      <c r="E117" s="321"/>
      <c r="F117" s="311">
        <v>0.83</v>
      </c>
      <c r="G117" s="32">
        <v>4</v>
      </c>
      <c r="H117" s="311">
        <v>3.32</v>
      </c>
      <c r="I117" s="311">
        <v>3.5819999999999999</v>
      </c>
      <c r="J117" s="32">
        <v>120</v>
      </c>
      <c r="K117" s="32" t="s">
        <v>63</v>
      </c>
      <c r="L117" s="33" t="s">
        <v>64</v>
      </c>
      <c r="M117" s="32">
        <v>30</v>
      </c>
      <c r="N117" s="46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26"/>
      <c r="P117" s="326"/>
      <c r="Q117" s="326"/>
      <c r="R117" s="321"/>
      <c r="S117" s="34"/>
      <c r="T117" s="34"/>
      <c r="U117" s="35" t="s">
        <v>65</v>
      </c>
      <c r="V117" s="312">
        <v>0</v>
      </c>
      <c r="W117" s="313">
        <f t="shared" ref="W117:W122" si="7">IFERROR(IF(V117="",0,CEILING((V117/$H117),1)*$H117),"")</f>
        <v>0</v>
      </c>
      <c r="X117" s="36" t="str">
        <f>IFERROR(IF(W117=0,"",ROUNDUP(W117/H117,0)*0.00937),"")</f>
        <v/>
      </c>
      <c r="Y117" s="56"/>
      <c r="Z117" s="57"/>
      <c r="AD117" s="58"/>
      <c r="BA117" s="117" t="s">
        <v>1</v>
      </c>
    </row>
    <row r="118" spans="1:53" ht="27" hidden="1" customHeight="1" x14ac:dyDescent="0.25">
      <c r="A118" s="54" t="s">
        <v>223</v>
      </c>
      <c r="B118" s="54" t="s">
        <v>224</v>
      </c>
      <c r="C118" s="31">
        <v>4301060350</v>
      </c>
      <c r="D118" s="320">
        <v>4680115881532</v>
      </c>
      <c r="E118" s="321"/>
      <c r="F118" s="311">
        <v>1.35</v>
      </c>
      <c r="G118" s="32">
        <v>6</v>
      </c>
      <c r="H118" s="311">
        <v>8.1</v>
      </c>
      <c r="I118" s="311">
        <v>8.58</v>
      </c>
      <c r="J118" s="32">
        <v>56</v>
      </c>
      <c r="K118" s="32" t="s">
        <v>101</v>
      </c>
      <c r="L118" s="33" t="s">
        <v>130</v>
      </c>
      <c r="M118" s="32">
        <v>30</v>
      </c>
      <c r="N118" s="57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26"/>
      <c r="P118" s="326"/>
      <c r="Q118" s="326"/>
      <c r="R118" s="321"/>
      <c r="S118" s="34"/>
      <c r="T118" s="34"/>
      <c r="U118" s="35" t="s">
        <v>65</v>
      </c>
      <c r="V118" s="312">
        <v>0</v>
      </c>
      <c r="W118" s="313">
        <f t="shared" si="7"/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223</v>
      </c>
      <c r="B119" s="54" t="s">
        <v>225</v>
      </c>
      <c r="C119" s="31">
        <v>4301060371</v>
      </c>
      <c r="D119" s="320">
        <v>4680115881532</v>
      </c>
      <c r="E119" s="321"/>
      <c r="F119" s="311">
        <v>1.4</v>
      </c>
      <c r="G119" s="32">
        <v>6</v>
      </c>
      <c r="H119" s="311">
        <v>8.4</v>
      </c>
      <c r="I119" s="311">
        <v>8.9640000000000004</v>
      </c>
      <c r="J119" s="32">
        <v>56</v>
      </c>
      <c r="K119" s="32" t="s">
        <v>101</v>
      </c>
      <c r="L119" s="33" t="s">
        <v>64</v>
      </c>
      <c r="M119" s="32">
        <v>30</v>
      </c>
      <c r="N119" s="426" t="s">
        <v>226</v>
      </c>
      <c r="O119" s="326"/>
      <c r="P119" s="326"/>
      <c r="Q119" s="326"/>
      <c r="R119" s="321"/>
      <c r="S119" s="34"/>
      <c r="T119" s="34"/>
      <c r="U119" s="35" t="s">
        <v>65</v>
      </c>
      <c r="V119" s="312">
        <v>0</v>
      </c>
      <c r="W119" s="313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227</v>
      </c>
      <c r="B120" s="54" t="s">
        <v>228</v>
      </c>
      <c r="C120" s="31">
        <v>4301060356</v>
      </c>
      <c r="D120" s="320">
        <v>4680115882652</v>
      </c>
      <c r="E120" s="321"/>
      <c r="F120" s="311">
        <v>0.33</v>
      </c>
      <c r="G120" s="32">
        <v>6</v>
      </c>
      <c r="H120" s="311">
        <v>1.98</v>
      </c>
      <c r="I120" s="311">
        <v>2.84</v>
      </c>
      <c r="J120" s="32">
        <v>156</v>
      </c>
      <c r="K120" s="32" t="s">
        <v>63</v>
      </c>
      <c r="L120" s="33" t="s">
        <v>64</v>
      </c>
      <c r="M120" s="32">
        <v>40</v>
      </c>
      <c r="N120" s="591" t="s">
        <v>229</v>
      </c>
      <c r="O120" s="326"/>
      <c r="P120" s="326"/>
      <c r="Q120" s="326"/>
      <c r="R120" s="321"/>
      <c r="S120" s="34"/>
      <c r="T120" s="34"/>
      <c r="U120" s="35" t="s">
        <v>65</v>
      </c>
      <c r="V120" s="312">
        <v>0</v>
      </c>
      <c r="W120" s="313">
        <f t="shared" si="7"/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16.5" hidden="1" customHeight="1" x14ac:dyDescent="0.25">
      <c r="A121" s="54" t="s">
        <v>230</v>
      </c>
      <c r="B121" s="54" t="s">
        <v>231</v>
      </c>
      <c r="C121" s="31">
        <v>4301060309</v>
      </c>
      <c r="D121" s="320">
        <v>4680115880238</v>
      </c>
      <c r="E121" s="321"/>
      <c r="F121" s="311">
        <v>0.33</v>
      </c>
      <c r="G121" s="32">
        <v>6</v>
      </c>
      <c r="H121" s="311">
        <v>1.98</v>
      </c>
      <c r="I121" s="311">
        <v>2.258</v>
      </c>
      <c r="J121" s="32">
        <v>156</v>
      </c>
      <c r="K121" s="32" t="s">
        <v>63</v>
      </c>
      <c r="L121" s="33" t="s">
        <v>64</v>
      </c>
      <c r="M121" s="32">
        <v>40</v>
      </c>
      <c r="N121" s="46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1" s="326"/>
      <c r="P121" s="326"/>
      <c r="Q121" s="326"/>
      <c r="R121" s="321"/>
      <c r="S121" s="34"/>
      <c r="T121" s="34"/>
      <c r="U121" s="35" t="s">
        <v>65</v>
      </c>
      <c r="V121" s="312">
        <v>0</v>
      </c>
      <c r="W121" s="313">
        <f t="shared" si="7"/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232</v>
      </c>
      <c r="B122" s="54" t="s">
        <v>233</v>
      </c>
      <c r="C122" s="31">
        <v>4301060351</v>
      </c>
      <c r="D122" s="320">
        <v>4680115881464</v>
      </c>
      <c r="E122" s="321"/>
      <c r="F122" s="311">
        <v>0.4</v>
      </c>
      <c r="G122" s="32">
        <v>6</v>
      </c>
      <c r="H122" s="311">
        <v>2.4</v>
      </c>
      <c r="I122" s="311">
        <v>2.6</v>
      </c>
      <c r="J122" s="32">
        <v>156</v>
      </c>
      <c r="K122" s="32" t="s">
        <v>63</v>
      </c>
      <c r="L122" s="33" t="s">
        <v>130</v>
      </c>
      <c r="M122" s="32">
        <v>30</v>
      </c>
      <c r="N122" s="409" t="s">
        <v>234</v>
      </c>
      <c r="O122" s="326"/>
      <c r="P122" s="326"/>
      <c r="Q122" s="326"/>
      <c r="R122" s="321"/>
      <c r="S122" s="34"/>
      <c r="T122" s="34"/>
      <c r="U122" s="35" t="s">
        <v>65</v>
      </c>
      <c r="V122" s="312">
        <v>0</v>
      </c>
      <c r="W122" s="313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idden="1" x14ac:dyDescent="0.2">
      <c r="A123" s="322"/>
      <c r="B123" s="323"/>
      <c r="C123" s="323"/>
      <c r="D123" s="323"/>
      <c r="E123" s="323"/>
      <c r="F123" s="323"/>
      <c r="G123" s="323"/>
      <c r="H123" s="323"/>
      <c r="I123" s="323"/>
      <c r="J123" s="323"/>
      <c r="K123" s="323"/>
      <c r="L123" s="323"/>
      <c r="M123" s="324"/>
      <c r="N123" s="340" t="s">
        <v>66</v>
      </c>
      <c r="O123" s="341"/>
      <c r="P123" s="341"/>
      <c r="Q123" s="341"/>
      <c r="R123" s="341"/>
      <c r="S123" s="341"/>
      <c r="T123" s="342"/>
      <c r="U123" s="37" t="s">
        <v>67</v>
      </c>
      <c r="V123" s="314">
        <f>IFERROR(V117/H117,"0")+IFERROR(V118/H118,"0")+IFERROR(V119/H119,"0")+IFERROR(V120/H120,"0")+IFERROR(V121/H121,"0")+IFERROR(V122/H122,"0")</f>
        <v>0</v>
      </c>
      <c r="W123" s="314">
        <f>IFERROR(W117/H117,"0")+IFERROR(W118/H118,"0")+IFERROR(W119/H119,"0")+IFERROR(W120/H120,"0")+IFERROR(W121/H121,"0")+IFERROR(W122/H122,"0")</f>
        <v>0</v>
      </c>
      <c r="X123" s="314">
        <f>IFERROR(IF(X117="",0,X117),"0")+IFERROR(IF(X118="",0,X118),"0")+IFERROR(IF(X119="",0,X119),"0")+IFERROR(IF(X120="",0,X120),"0")+IFERROR(IF(X121="",0,X121),"0")+IFERROR(IF(X122="",0,X122),"0")</f>
        <v>0</v>
      </c>
      <c r="Y123" s="315"/>
      <c r="Z123" s="315"/>
    </row>
    <row r="124" spans="1:53" hidden="1" x14ac:dyDescent="0.2">
      <c r="A124" s="323"/>
      <c r="B124" s="323"/>
      <c r="C124" s="323"/>
      <c r="D124" s="323"/>
      <c r="E124" s="323"/>
      <c r="F124" s="323"/>
      <c r="G124" s="323"/>
      <c r="H124" s="323"/>
      <c r="I124" s="323"/>
      <c r="J124" s="323"/>
      <c r="K124" s="323"/>
      <c r="L124" s="323"/>
      <c r="M124" s="324"/>
      <c r="N124" s="340" t="s">
        <v>66</v>
      </c>
      <c r="O124" s="341"/>
      <c r="P124" s="341"/>
      <c r="Q124" s="341"/>
      <c r="R124" s="341"/>
      <c r="S124" s="341"/>
      <c r="T124" s="342"/>
      <c r="U124" s="37" t="s">
        <v>65</v>
      </c>
      <c r="V124" s="314">
        <f>IFERROR(SUM(V117:V122),"0")</f>
        <v>0</v>
      </c>
      <c r="W124" s="314">
        <f>IFERROR(SUM(W117:W122),"0")</f>
        <v>0</v>
      </c>
      <c r="X124" s="37"/>
      <c r="Y124" s="315"/>
      <c r="Z124" s="315"/>
    </row>
    <row r="125" spans="1:53" ht="16.5" hidden="1" customHeight="1" x14ac:dyDescent="0.25">
      <c r="A125" s="346" t="s">
        <v>235</v>
      </c>
      <c r="B125" s="323"/>
      <c r="C125" s="323"/>
      <c r="D125" s="323"/>
      <c r="E125" s="323"/>
      <c r="F125" s="323"/>
      <c r="G125" s="323"/>
      <c r="H125" s="323"/>
      <c r="I125" s="323"/>
      <c r="J125" s="323"/>
      <c r="K125" s="323"/>
      <c r="L125" s="323"/>
      <c r="M125" s="323"/>
      <c r="N125" s="323"/>
      <c r="O125" s="323"/>
      <c r="P125" s="323"/>
      <c r="Q125" s="323"/>
      <c r="R125" s="323"/>
      <c r="S125" s="323"/>
      <c r="T125" s="323"/>
      <c r="U125" s="323"/>
      <c r="V125" s="323"/>
      <c r="W125" s="323"/>
      <c r="X125" s="323"/>
      <c r="Y125" s="308"/>
      <c r="Z125" s="308"/>
    </row>
    <row r="126" spans="1:53" ht="14.25" hidden="1" customHeight="1" x14ac:dyDescent="0.25">
      <c r="A126" s="347" t="s">
        <v>68</v>
      </c>
      <c r="B126" s="323"/>
      <c r="C126" s="323"/>
      <c r="D126" s="323"/>
      <c r="E126" s="323"/>
      <c r="F126" s="323"/>
      <c r="G126" s="323"/>
      <c r="H126" s="323"/>
      <c r="I126" s="323"/>
      <c r="J126" s="323"/>
      <c r="K126" s="323"/>
      <c r="L126" s="323"/>
      <c r="M126" s="323"/>
      <c r="N126" s="323"/>
      <c r="O126" s="323"/>
      <c r="P126" s="323"/>
      <c r="Q126" s="323"/>
      <c r="R126" s="323"/>
      <c r="S126" s="323"/>
      <c r="T126" s="323"/>
      <c r="U126" s="323"/>
      <c r="V126" s="323"/>
      <c r="W126" s="323"/>
      <c r="X126" s="323"/>
      <c r="Y126" s="307"/>
      <c r="Z126" s="307"/>
    </row>
    <row r="127" spans="1:53" ht="27" hidden="1" customHeight="1" x14ac:dyDescent="0.25">
      <c r="A127" s="54" t="s">
        <v>236</v>
      </c>
      <c r="B127" s="54" t="s">
        <v>237</v>
      </c>
      <c r="C127" s="31">
        <v>4301051612</v>
      </c>
      <c r="D127" s="320">
        <v>4607091385168</v>
      </c>
      <c r="E127" s="321"/>
      <c r="F127" s="311">
        <v>1.4</v>
      </c>
      <c r="G127" s="32">
        <v>6</v>
      </c>
      <c r="H127" s="311">
        <v>8.4</v>
      </c>
      <c r="I127" s="311">
        <v>8.9580000000000002</v>
      </c>
      <c r="J127" s="32">
        <v>56</v>
      </c>
      <c r="K127" s="32" t="s">
        <v>101</v>
      </c>
      <c r="L127" s="33" t="s">
        <v>64</v>
      </c>
      <c r="M127" s="32">
        <v>45</v>
      </c>
      <c r="N127" s="644" t="s">
        <v>238</v>
      </c>
      <c r="O127" s="326"/>
      <c r="P127" s="326"/>
      <c r="Q127" s="326"/>
      <c r="R127" s="321"/>
      <c r="S127" s="34"/>
      <c r="T127" s="34"/>
      <c r="U127" s="35" t="s">
        <v>65</v>
      </c>
      <c r="V127" s="312">
        <v>0</v>
      </c>
      <c r="W127" s="313">
        <f>IFERROR(IF(V127="",0,CEILING((V127/$H127),1)*$H127),"")</f>
        <v>0</v>
      </c>
      <c r="X127" s="36" t="str">
        <f>IFERROR(IF(W127=0,"",ROUNDUP(W127/H127,0)*0.02175),"")</f>
        <v/>
      </c>
      <c r="Y127" s="56"/>
      <c r="Z127" s="57"/>
      <c r="AD127" s="58"/>
      <c r="BA127" s="123" t="s">
        <v>1</v>
      </c>
    </row>
    <row r="128" spans="1:53" ht="16.5" hidden="1" customHeight="1" x14ac:dyDescent="0.25">
      <c r="A128" s="54" t="s">
        <v>239</v>
      </c>
      <c r="B128" s="54" t="s">
        <v>240</v>
      </c>
      <c r="C128" s="31">
        <v>4301051362</v>
      </c>
      <c r="D128" s="320">
        <v>4607091383256</v>
      </c>
      <c r="E128" s="321"/>
      <c r="F128" s="311">
        <v>0.33</v>
      </c>
      <c r="G128" s="32">
        <v>6</v>
      </c>
      <c r="H128" s="311">
        <v>1.98</v>
      </c>
      <c r="I128" s="311">
        <v>2.246</v>
      </c>
      <c r="J128" s="32">
        <v>156</v>
      </c>
      <c r="K128" s="32" t="s">
        <v>63</v>
      </c>
      <c r="L128" s="33" t="s">
        <v>130</v>
      </c>
      <c r="M128" s="32">
        <v>45</v>
      </c>
      <c r="N128" s="5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8" s="326"/>
      <c r="P128" s="326"/>
      <c r="Q128" s="326"/>
      <c r="R128" s="321"/>
      <c r="S128" s="34"/>
      <c r="T128" s="34"/>
      <c r="U128" s="35" t="s">
        <v>65</v>
      </c>
      <c r="V128" s="312">
        <v>0</v>
      </c>
      <c r="W128" s="313">
        <f>IFERROR(IF(V128="",0,CEILING((V128/$H128),1)*$H128),"")</f>
        <v>0</v>
      </c>
      <c r="X128" s="36" t="str">
        <f>IFERROR(IF(W128=0,"",ROUNDUP(W128/H128,0)*0.00753),"")</f>
        <v/>
      </c>
      <c r="Y128" s="56"/>
      <c r="Z128" s="57"/>
      <c r="AD128" s="58"/>
      <c r="BA128" s="124" t="s">
        <v>1</v>
      </c>
    </row>
    <row r="129" spans="1:53" ht="16.5" hidden="1" customHeight="1" x14ac:dyDescent="0.25">
      <c r="A129" s="54" t="s">
        <v>241</v>
      </c>
      <c r="B129" s="54" t="s">
        <v>242</v>
      </c>
      <c r="C129" s="31">
        <v>4301051358</v>
      </c>
      <c r="D129" s="320">
        <v>4607091385748</v>
      </c>
      <c r="E129" s="321"/>
      <c r="F129" s="311">
        <v>0.45</v>
      </c>
      <c r="G129" s="32">
        <v>6</v>
      </c>
      <c r="H129" s="311">
        <v>2.7</v>
      </c>
      <c r="I129" s="311">
        <v>2.972</v>
      </c>
      <c r="J129" s="32">
        <v>156</v>
      </c>
      <c r="K129" s="32" t="s">
        <v>63</v>
      </c>
      <c r="L129" s="33" t="s">
        <v>130</v>
      </c>
      <c r="M129" s="32">
        <v>45</v>
      </c>
      <c r="N129" s="55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9" s="326"/>
      <c r="P129" s="326"/>
      <c r="Q129" s="326"/>
      <c r="R129" s="321"/>
      <c r="S129" s="34"/>
      <c r="T129" s="34"/>
      <c r="U129" s="35" t="s">
        <v>65</v>
      </c>
      <c r="V129" s="312">
        <v>0</v>
      </c>
      <c r="W129" s="313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idden="1" x14ac:dyDescent="0.2">
      <c r="A130" s="322"/>
      <c r="B130" s="323"/>
      <c r="C130" s="323"/>
      <c r="D130" s="323"/>
      <c r="E130" s="323"/>
      <c r="F130" s="323"/>
      <c r="G130" s="323"/>
      <c r="H130" s="323"/>
      <c r="I130" s="323"/>
      <c r="J130" s="323"/>
      <c r="K130" s="323"/>
      <c r="L130" s="323"/>
      <c r="M130" s="324"/>
      <c r="N130" s="340" t="s">
        <v>66</v>
      </c>
      <c r="O130" s="341"/>
      <c r="P130" s="341"/>
      <c r="Q130" s="341"/>
      <c r="R130" s="341"/>
      <c r="S130" s="341"/>
      <c r="T130" s="342"/>
      <c r="U130" s="37" t="s">
        <v>67</v>
      </c>
      <c r="V130" s="314">
        <f>IFERROR(V127/H127,"0")+IFERROR(V128/H128,"0")+IFERROR(V129/H129,"0")</f>
        <v>0</v>
      </c>
      <c r="W130" s="314">
        <f>IFERROR(W127/H127,"0")+IFERROR(W128/H128,"0")+IFERROR(W129/H129,"0")</f>
        <v>0</v>
      </c>
      <c r="X130" s="314">
        <f>IFERROR(IF(X127="",0,X127),"0")+IFERROR(IF(X128="",0,X128),"0")+IFERROR(IF(X129="",0,X129),"0")</f>
        <v>0</v>
      </c>
      <c r="Y130" s="315"/>
      <c r="Z130" s="315"/>
    </row>
    <row r="131" spans="1:53" hidden="1" x14ac:dyDescent="0.2">
      <c r="A131" s="323"/>
      <c r="B131" s="323"/>
      <c r="C131" s="323"/>
      <c r="D131" s="323"/>
      <c r="E131" s="323"/>
      <c r="F131" s="323"/>
      <c r="G131" s="323"/>
      <c r="H131" s="323"/>
      <c r="I131" s="323"/>
      <c r="J131" s="323"/>
      <c r="K131" s="323"/>
      <c r="L131" s="323"/>
      <c r="M131" s="324"/>
      <c r="N131" s="340" t="s">
        <v>66</v>
      </c>
      <c r="O131" s="341"/>
      <c r="P131" s="341"/>
      <c r="Q131" s="341"/>
      <c r="R131" s="341"/>
      <c r="S131" s="341"/>
      <c r="T131" s="342"/>
      <c r="U131" s="37" t="s">
        <v>65</v>
      </c>
      <c r="V131" s="314">
        <f>IFERROR(SUM(V127:V129),"0")</f>
        <v>0</v>
      </c>
      <c r="W131" s="314">
        <f>IFERROR(SUM(W127:W129),"0")</f>
        <v>0</v>
      </c>
      <c r="X131" s="37"/>
      <c r="Y131" s="315"/>
      <c r="Z131" s="315"/>
    </row>
    <row r="132" spans="1:53" ht="27.75" hidden="1" customHeight="1" x14ac:dyDescent="0.2">
      <c r="A132" s="318" t="s">
        <v>243</v>
      </c>
      <c r="B132" s="319"/>
      <c r="C132" s="319"/>
      <c r="D132" s="319"/>
      <c r="E132" s="319"/>
      <c r="F132" s="319"/>
      <c r="G132" s="319"/>
      <c r="H132" s="319"/>
      <c r="I132" s="319"/>
      <c r="J132" s="319"/>
      <c r="K132" s="319"/>
      <c r="L132" s="319"/>
      <c r="M132" s="319"/>
      <c r="N132" s="319"/>
      <c r="O132" s="319"/>
      <c r="P132" s="319"/>
      <c r="Q132" s="319"/>
      <c r="R132" s="319"/>
      <c r="S132" s="319"/>
      <c r="T132" s="319"/>
      <c r="U132" s="319"/>
      <c r="V132" s="319"/>
      <c r="W132" s="319"/>
      <c r="X132" s="319"/>
      <c r="Y132" s="48"/>
      <c r="Z132" s="48"/>
    </row>
    <row r="133" spans="1:53" ht="16.5" hidden="1" customHeight="1" x14ac:dyDescent="0.25">
      <c r="A133" s="346" t="s">
        <v>244</v>
      </c>
      <c r="B133" s="323"/>
      <c r="C133" s="323"/>
      <c r="D133" s="323"/>
      <c r="E133" s="323"/>
      <c r="F133" s="323"/>
      <c r="G133" s="323"/>
      <c r="H133" s="323"/>
      <c r="I133" s="323"/>
      <c r="J133" s="323"/>
      <c r="K133" s="323"/>
      <c r="L133" s="323"/>
      <c r="M133" s="323"/>
      <c r="N133" s="323"/>
      <c r="O133" s="323"/>
      <c r="P133" s="323"/>
      <c r="Q133" s="323"/>
      <c r="R133" s="323"/>
      <c r="S133" s="323"/>
      <c r="T133" s="323"/>
      <c r="U133" s="323"/>
      <c r="V133" s="323"/>
      <c r="W133" s="323"/>
      <c r="X133" s="323"/>
      <c r="Y133" s="308"/>
      <c r="Z133" s="308"/>
    </row>
    <row r="134" spans="1:53" ht="14.25" hidden="1" customHeight="1" x14ac:dyDescent="0.25">
      <c r="A134" s="347" t="s">
        <v>106</v>
      </c>
      <c r="B134" s="323"/>
      <c r="C134" s="323"/>
      <c r="D134" s="323"/>
      <c r="E134" s="323"/>
      <c r="F134" s="323"/>
      <c r="G134" s="323"/>
      <c r="H134" s="323"/>
      <c r="I134" s="323"/>
      <c r="J134" s="323"/>
      <c r="K134" s="323"/>
      <c r="L134" s="323"/>
      <c r="M134" s="323"/>
      <c r="N134" s="323"/>
      <c r="O134" s="323"/>
      <c r="P134" s="323"/>
      <c r="Q134" s="323"/>
      <c r="R134" s="323"/>
      <c r="S134" s="323"/>
      <c r="T134" s="323"/>
      <c r="U134" s="323"/>
      <c r="V134" s="323"/>
      <c r="W134" s="323"/>
      <c r="X134" s="323"/>
      <c r="Y134" s="307"/>
      <c r="Z134" s="307"/>
    </row>
    <row r="135" spans="1:53" ht="27" hidden="1" customHeight="1" x14ac:dyDescent="0.25">
      <c r="A135" s="54" t="s">
        <v>245</v>
      </c>
      <c r="B135" s="54" t="s">
        <v>246</v>
      </c>
      <c r="C135" s="31">
        <v>4301011223</v>
      </c>
      <c r="D135" s="320">
        <v>4607091383423</v>
      </c>
      <c r="E135" s="321"/>
      <c r="F135" s="311">
        <v>1.35</v>
      </c>
      <c r="G135" s="32">
        <v>8</v>
      </c>
      <c r="H135" s="311">
        <v>10.8</v>
      </c>
      <c r="I135" s="311">
        <v>11.375999999999999</v>
      </c>
      <c r="J135" s="32">
        <v>56</v>
      </c>
      <c r="K135" s="32" t="s">
        <v>101</v>
      </c>
      <c r="L135" s="33" t="s">
        <v>130</v>
      </c>
      <c r="M135" s="32">
        <v>35</v>
      </c>
      <c r="N135" s="39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5" s="326"/>
      <c r="P135" s="326"/>
      <c r="Q135" s="326"/>
      <c r="R135" s="321"/>
      <c r="S135" s="34"/>
      <c r="T135" s="34"/>
      <c r="U135" s="35" t="s">
        <v>65</v>
      </c>
      <c r="V135" s="312">
        <v>0</v>
      </c>
      <c r="W135" s="313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26" t="s">
        <v>1</v>
      </c>
    </row>
    <row r="136" spans="1:53" ht="27" hidden="1" customHeight="1" x14ac:dyDescent="0.25">
      <c r="A136" s="54" t="s">
        <v>247</v>
      </c>
      <c r="B136" s="54" t="s">
        <v>248</v>
      </c>
      <c r="C136" s="31">
        <v>4301011338</v>
      </c>
      <c r="D136" s="320">
        <v>4607091381405</v>
      </c>
      <c r="E136" s="321"/>
      <c r="F136" s="311">
        <v>1.35</v>
      </c>
      <c r="G136" s="32">
        <v>8</v>
      </c>
      <c r="H136" s="311">
        <v>10.8</v>
      </c>
      <c r="I136" s="311">
        <v>11.375999999999999</v>
      </c>
      <c r="J136" s="32">
        <v>56</v>
      </c>
      <c r="K136" s="32" t="s">
        <v>101</v>
      </c>
      <c r="L136" s="33" t="s">
        <v>64</v>
      </c>
      <c r="M136" s="32">
        <v>35</v>
      </c>
      <c r="N136" s="37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6" s="326"/>
      <c r="P136" s="326"/>
      <c r="Q136" s="326"/>
      <c r="R136" s="321"/>
      <c r="S136" s="34"/>
      <c r="T136" s="34"/>
      <c r="U136" s="35" t="s">
        <v>65</v>
      </c>
      <c r="V136" s="312">
        <v>0</v>
      </c>
      <c r="W136" s="313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hidden="1" customHeight="1" x14ac:dyDescent="0.25">
      <c r="A137" s="54" t="s">
        <v>249</v>
      </c>
      <c r="B137" s="54" t="s">
        <v>250</v>
      </c>
      <c r="C137" s="31">
        <v>4301011333</v>
      </c>
      <c r="D137" s="320">
        <v>4607091386516</v>
      </c>
      <c r="E137" s="321"/>
      <c r="F137" s="311">
        <v>1.4</v>
      </c>
      <c r="G137" s="32">
        <v>8</v>
      </c>
      <c r="H137" s="311">
        <v>11.2</v>
      </c>
      <c r="I137" s="311">
        <v>11.776</v>
      </c>
      <c r="J137" s="32">
        <v>56</v>
      </c>
      <c r="K137" s="32" t="s">
        <v>101</v>
      </c>
      <c r="L137" s="33" t="s">
        <v>64</v>
      </c>
      <c r="M137" s="32">
        <v>30</v>
      </c>
      <c r="N137" s="53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7" s="326"/>
      <c r="P137" s="326"/>
      <c r="Q137" s="326"/>
      <c r="R137" s="321"/>
      <c r="S137" s="34"/>
      <c r="T137" s="34"/>
      <c r="U137" s="35" t="s">
        <v>65</v>
      </c>
      <c r="V137" s="312">
        <v>0</v>
      </c>
      <c r="W137" s="313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idden="1" x14ac:dyDescent="0.2">
      <c r="A138" s="322"/>
      <c r="B138" s="323"/>
      <c r="C138" s="323"/>
      <c r="D138" s="323"/>
      <c r="E138" s="323"/>
      <c r="F138" s="323"/>
      <c r="G138" s="323"/>
      <c r="H138" s="323"/>
      <c r="I138" s="323"/>
      <c r="J138" s="323"/>
      <c r="K138" s="323"/>
      <c r="L138" s="323"/>
      <c r="M138" s="324"/>
      <c r="N138" s="340" t="s">
        <v>66</v>
      </c>
      <c r="O138" s="341"/>
      <c r="P138" s="341"/>
      <c r="Q138" s="341"/>
      <c r="R138" s="341"/>
      <c r="S138" s="341"/>
      <c r="T138" s="342"/>
      <c r="U138" s="37" t="s">
        <v>67</v>
      </c>
      <c r="V138" s="314">
        <f>IFERROR(V135/H135,"0")+IFERROR(V136/H136,"0")+IFERROR(V137/H137,"0")</f>
        <v>0</v>
      </c>
      <c r="W138" s="314">
        <f>IFERROR(W135/H135,"0")+IFERROR(W136/H136,"0")+IFERROR(W137/H137,"0")</f>
        <v>0</v>
      </c>
      <c r="X138" s="314">
        <f>IFERROR(IF(X135="",0,X135),"0")+IFERROR(IF(X136="",0,X136),"0")+IFERROR(IF(X137="",0,X137),"0")</f>
        <v>0</v>
      </c>
      <c r="Y138" s="315"/>
      <c r="Z138" s="315"/>
    </row>
    <row r="139" spans="1:53" hidden="1" x14ac:dyDescent="0.2">
      <c r="A139" s="323"/>
      <c r="B139" s="323"/>
      <c r="C139" s="323"/>
      <c r="D139" s="323"/>
      <c r="E139" s="323"/>
      <c r="F139" s="323"/>
      <c r="G139" s="323"/>
      <c r="H139" s="323"/>
      <c r="I139" s="323"/>
      <c r="J139" s="323"/>
      <c r="K139" s="323"/>
      <c r="L139" s="323"/>
      <c r="M139" s="324"/>
      <c r="N139" s="340" t="s">
        <v>66</v>
      </c>
      <c r="O139" s="341"/>
      <c r="P139" s="341"/>
      <c r="Q139" s="341"/>
      <c r="R139" s="341"/>
      <c r="S139" s="341"/>
      <c r="T139" s="342"/>
      <c r="U139" s="37" t="s">
        <v>65</v>
      </c>
      <c r="V139" s="314">
        <f>IFERROR(SUM(V135:V137),"0")</f>
        <v>0</v>
      </c>
      <c r="W139" s="314">
        <f>IFERROR(SUM(W135:W137),"0")</f>
        <v>0</v>
      </c>
      <c r="X139" s="37"/>
      <c r="Y139" s="315"/>
      <c r="Z139" s="315"/>
    </row>
    <row r="140" spans="1:53" ht="16.5" hidden="1" customHeight="1" x14ac:dyDescent="0.25">
      <c r="A140" s="346" t="s">
        <v>251</v>
      </c>
      <c r="B140" s="323"/>
      <c r="C140" s="323"/>
      <c r="D140" s="323"/>
      <c r="E140" s="323"/>
      <c r="F140" s="323"/>
      <c r="G140" s="323"/>
      <c r="H140" s="323"/>
      <c r="I140" s="323"/>
      <c r="J140" s="323"/>
      <c r="K140" s="323"/>
      <c r="L140" s="323"/>
      <c r="M140" s="323"/>
      <c r="N140" s="323"/>
      <c r="O140" s="323"/>
      <c r="P140" s="323"/>
      <c r="Q140" s="323"/>
      <c r="R140" s="323"/>
      <c r="S140" s="323"/>
      <c r="T140" s="323"/>
      <c r="U140" s="323"/>
      <c r="V140" s="323"/>
      <c r="W140" s="323"/>
      <c r="X140" s="323"/>
      <c r="Y140" s="308"/>
      <c r="Z140" s="308"/>
    </row>
    <row r="141" spans="1:53" ht="14.25" hidden="1" customHeight="1" x14ac:dyDescent="0.25">
      <c r="A141" s="347" t="s">
        <v>60</v>
      </c>
      <c r="B141" s="323"/>
      <c r="C141" s="323"/>
      <c r="D141" s="323"/>
      <c r="E141" s="323"/>
      <c r="F141" s="323"/>
      <c r="G141" s="323"/>
      <c r="H141" s="323"/>
      <c r="I141" s="323"/>
      <c r="J141" s="323"/>
      <c r="K141" s="323"/>
      <c r="L141" s="323"/>
      <c r="M141" s="323"/>
      <c r="N141" s="323"/>
      <c r="O141" s="323"/>
      <c r="P141" s="323"/>
      <c r="Q141" s="323"/>
      <c r="R141" s="323"/>
      <c r="S141" s="323"/>
      <c r="T141" s="323"/>
      <c r="U141" s="323"/>
      <c r="V141" s="323"/>
      <c r="W141" s="323"/>
      <c r="X141" s="323"/>
      <c r="Y141" s="307"/>
      <c r="Z141" s="307"/>
    </row>
    <row r="142" spans="1:53" ht="27" hidden="1" customHeight="1" x14ac:dyDescent="0.25">
      <c r="A142" s="54" t="s">
        <v>252</v>
      </c>
      <c r="B142" s="54" t="s">
        <v>253</v>
      </c>
      <c r="C142" s="31">
        <v>4301031191</v>
      </c>
      <c r="D142" s="320">
        <v>4680115880993</v>
      </c>
      <c r="E142" s="321"/>
      <c r="F142" s="311">
        <v>0.7</v>
      </c>
      <c r="G142" s="32">
        <v>6</v>
      </c>
      <c r="H142" s="311">
        <v>4.2</v>
      </c>
      <c r="I142" s="311">
        <v>4.46</v>
      </c>
      <c r="J142" s="32">
        <v>156</v>
      </c>
      <c r="K142" s="32" t="s">
        <v>63</v>
      </c>
      <c r="L142" s="33" t="s">
        <v>64</v>
      </c>
      <c r="M142" s="32">
        <v>40</v>
      </c>
      <c r="N142" s="53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2" s="326"/>
      <c r="P142" s="326"/>
      <c r="Q142" s="326"/>
      <c r="R142" s="321"/>
      <c r="S142" s="34"/>
      <c r="T142" s="34"/>
      <c r="U142" s="35" t="s">
        <v>65</v>
      </c>
      <c r="V142" s="312">
        <v>0</v>
      </c>
      <c r="W142" s="313">
        <f t="shared" ref="W142:W150" si="8">IFERROR(IF(V142="",0,CEILING((V142/$H142),1)*$H142),"")</f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hidden="1" customHeight="1" x14ac:dyDescent="0.25">
      <c r="A143" s="54" t="s">
        <v>254</v>
      </c>
      <c r="B143" s="54" t="s">
        <v>255</v>
      </c>
      <c r="C143" s="31">
        <v>4301031204</v>
      </c>
      <c r="D143" s="320">
        <v>4680115881761</v>
      </c>
      <c r="E143" s="321"/>
      <c r="F143" s="311">
        <v>0.7</v>
      </c>
      <c r="G143" s="32">
        <v>6</v>
      </c>
      <c r="H143" s="311">
        <v>4.2</v>
      </c>
      <c r="I143" s="311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36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3" s="326"/>
      <c r="P143" s="326"/>
      <c r="Q143" s="326"/>
      <c r="R143" s="321"/>
      <c r="S143" s="34"/>
      <c r="T143" s="34"/>
      <c r="U143" s="35" t="s">
        <v>65</v>
      </c>
      <c r="V143" s="312">
        <v>0</v>
      </c>
      <c r="W143" s="313">
        <f t="shared" si="8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hidden="1" customHeight="1" x14ac:dyDescent="0.25">
      <c r="A144" s="54" t="s">
        <v>256</v>
      </c>
      <c r="B144" s="54" t="s">
        <v>257</v>
      </c>
      <c r="C144" s="31">
        <v>4301031201</v>
      </c>
      <c r="D144" s="320">
        <v>4680115881563</v>
      </c>
      <c r="E144" s="321"/>
      <c r="F144" s="311">
        <v>0.7</v>
      </c>
      <c r="G144" s="32">
        <v>6</v>
      </c>
      <c r="H144" s="311">
        <v>4.2</v>
      </c>
      <c r="I144" s="311">
        <v>4.4000000000000004</v>
      </c>
      <c r="J144" s="32">
        <v>156</v>
      </c>
      <c r="K144" s="32" t="s">
        <v>63</v>
      </c>
      <c r="L144" s="33" t="s">
        <v>64</v>
      </c>
      <c r="M144" s="32">
        <v>40</v>
      </c>
      <c r="N144" s="64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4" s="326"/>
      <c r="P144" s="326"/>
      <c r="Q144" s="326"/>
      <c r="R144" s="321"/>
      <c r="S144" s="34"/>
      <c r="T144" s="34"/>
      <c r="U144" s="35" t="s">
        <v>65</v>
      </c>
      <c r="V144" s="312">
        <v>0</v>
      </c>
      <c r="W144" s="313">
        <f t="shared" si="8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hidden="1" customHeight="1" x14ac:dyDescent="0.25">
      <c r="A145" s="54" t="s">
        <v>258</v>
      </c>
      <c r="B145" s="54" t="s">
        <v>259</v>
      </c>
      <c r="C145" s="31">
        <v>4301031199</v>
      </c>
      <c r="D145" s="320">
        <v>4680115880986</v>
      </c>
      <c r="E145" s="321"/>
      <c r="F145" s="311">
        <v>0.35</v>
      </c>
      <c r="G145" s="32">
        <v>6</v>
      </c>
      <c r="H145" s="311">
        <v>2.1</v>
      </c>
      <c r="I145" s="311">
        <v>2.23</v>
      </c>
      <c r="J145" s="32">
        <v>234</v>
      </c>
      <c r="K145" s="32" t="s">
        <v>174</v>
      </c>
      <c r="L145" s="33" t="s">
        <v>64</v>
      </c>
      <c r="M145" s="32">
        <v>40</v>
      </c>
      <c r="N145" s="49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5" s="326"/>
      <c r="P145" s="326"/>
      <c r="Q145" s="326"/>
      <c r="R145" s="321"/>
      <c r="S145" s="34"/>
      <c r="T145" s="34"/>
      <c r="U145" s="35" t="s">
        <v>65</v>
      </c>
      <c r="V145" s="312">
        <v>0</v>
      </c>
      <c r="W145" s="313">
        <f t="shared" si="8"/>
        <v>0</v>
      </c>
      <c r="X145" s="36" t="str">
        <f>IFERROR(IF(W145=0,"",ROUNDUP(W145/H145,0)*0.00502),"")</f>
        <v/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260</v>
      </c>
      <c r="B146" s="54" t="s">
        <v>261</v>
      </c>
      <c r="C146" s="31">
        <v>4301031190</v>
      </c>
      <c r="D146" s="320">
        <v>4680115880207</v>
      </c>
      <c r="E146" s="321"/>
      <c r="F146" s="311">
        <v>0.4</v>
      </c>
      <c r="G146" s="32">
        <v>6</v>
      </c>
      <c r="H146" s="311">
        <v>2.4</v>
      </c>
      <c r="I146" s="311">
        <v>2.63</v>
      </c>
      <c r="J146" s="32">
        <v>156</v>
      </c>
      <c r="K146" s="32" t="s">
        <v>63</v>
      </c>
      <c r="L146" s="33" t="s">
        <v>64</v>
      </c>
      <c r="M146" s="32">
        <v>40</v>
      </c>
      <c r="N146" s="37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6" s="326"/>
      <c r="P146" s="326"/>
      <c r="Q146" s="326"/>
      <c r="R146" s="321"/>
      <c r="S146" s="34"/>
      <c r="T146" s="34"/>
      <c r="U146" s="35" t="s">
        <v>65</v>
      </c>
      <c r="V146" s="312">
        <v>0</v>
      </c>
      <c r="W146" s="313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262</v>
      </c>
      <c r="B147" s="54" t="s">
        <v>263</v>
      </c>
      <c r="C147" s="31">
        <v>4301031205</v>
      </c>
      <c r="D147" s="320">
        <v>4680115881785</v>
      </c>
      <c r="E147" s="321"/>
      <c r="F147" s="311">
        <v>0.35</v>
      </c>
      <c r="G147" s="32">
        <v>6</v>
      </c>
      <c r="H147" s="311">
        <v>2.1</v>
      </c>
      <c r="I147" s="311">
        <v>2.23</v>
      </c>
      <c r="J147" s="32">
        <v>234</v>
      </c>
      <c r="K147" s="32" t="s">
        <v>174</v>
      </c>
      <c r="L147" s="33" t="s">
        <v>64</v>
      </c>
      <c r="M147" s="32">
        <v>40</v>
      </c>
      <c r="N147" s="6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7" s="326"/>
      <c r="P147" s="326"/>
      <c r="Q147" s="326"/>
      <c r="R147" s="321"/>
      <c r="S147" s="34"/>
      <c r="T147" s="34"/>
      <c r="U147" s="35" t="s">
        <v>65</v>
      </c>
      <c r="V147" s="312">
        <v>0</v>
      </c>
      <c r="W147" s="313">
        <f t="shared" si="8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264</v>
      </c>
      <c r="B148" s="54" t="s">
        <v>265</v>
      </c>
      <c r="C148" s="31">
        <v>4301031202</v>
      </c>
      <c r="D148" s="320">
        <v>4680115881679</v>
      </c>
      <c r="E148" s="321"/>
      <c r="F148" s="311">
        <v>0.35</v>
      </c>
      <c r="G148" s="32">
        <v>6</v>
      </c>
      <c r="H148" s="311">
        <v>2.1</v>
      </c>
      <c r="I148" s="311">
        <v>2.2000000000000002</v>
      </c>
      <c r="J148" s="32">
        <v>234</v>
      </c>
      <c r="K148" s="32" t="s">
        <v>174</v>
      </c>
      <c r="L148" s="33" t="s">
        <v>64</v>
      </c>
      <c r="M148" s="32">
        <v>40</v>
      </c>
      <c r="N148" s="47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8" s="326"/>
      <c r="P148" s="326"/>
      <c r="Q148" s="326"/>
      <c r="R148" s="321"/>
      <c r="S148" s="34"/>
      <c r="T148" s="34"/>
      <c r="U148" s="35" t="s">
        <v>65</v>
      </c>
      <c r="V148" s="312">
        <v>0</v>
      </c>
      <c r="W148" s="313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266</v>
      </c>
      <c r="B149" s="54" t="s">
        <v>267</v>
      </c>
      <c r="C149" s="31">
        <v>4301031158</v>
      </c>
      <c r="D149" s="320">
        <v>4680115880191</v>
      </c>
      <c r="E149" s="321"/>
      <c r="F149" s="311">
        <v>0.4</v>
      </c>
      <c r="G149" s="32">
        <v>6</v>
      </c>
      <c r="H149" s="311">
        <v>2.4</v>
      </c>
      <c r="I149" s="311">
        <v>2.6</v>
      </c>
      <c r="J149" s="32">
        <v>156</v>
      </c>
      <c r="K149" s="32" t="s">
        <v>63</v>
      </c>
      <c r="L149" s="33" t="s">
        <v>64</v>
      </c>
      <c r="M149" s="32">
        <v>40</v>
      </c>
      <c r="N149" s="54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9" s="326"/>
      <c r="P149" s="326"/>
      <c r="Q149" s="326"/>
      <c r="R149" s="321"/>
      <c r="S149" s="34"/>
      <c r="T149" s="34"/>
      <c r="U149" s="35" t="s">
        <v>65</v>
      </c>
      <c r="V149" s="312">
        <v>0</v>
      </c>
      <c r="W149" s="313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16.5" hidden="1" customHeight="1" x14ac:dyDescent="0.25">
      <c r="A150" s="54" t="s">
        <v>268</v>
      </c>
      <c r="B150" s="54" t="s">
        <v>269</v>
      </c>
      <c r="C150" s="31">
        <v>4301031245</v>
      </c>
      <c r="D150" s="320">
        <v>4680115883963</v>
      </c>
      <c r="E150" s="321"/>
      <c r="F150" s="311">
        <v>0.28000000000000003</v>
      </c>
      <c r="G150" s="32">
        <v>6</v>
      </c>
      <c r="H150" s="311">
        <v>1.68</v>
      </c>
      <c r="I150" s="311">
        <v>1.78</v>
      </c>
      <c r="J150" s="32">
        <v>234</v>
      </c>
      <c r="K150" s="32" t="s">
        <v>174</v>
      </c>
      <c r="L150" s="33" t="s">
        <v>64</v>
      </c>
      <c r="M150" s="32">
        <v>40</v>
      </c>
      <c r="N150" s="508" t="s">
        <v>270</v>
      </c>
      <c r="O150" s="326"/>
      <c r="P150" s="326"/>
      <c r="Q150" s="326"/>
      <c r="R150" s="321"/>
      <c r="S150" s="34"/>
      <c r="T150" s="34"/>
      <c r="U150" s="35" t="s">
        <v>65</v>
      </c>
      <c r="V150" s="312">
        <v>0</v>
      </c>
      <c r="W150" s="313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idden="1" x14ac:dyDescent="0.2">
      <c r="A151" s="322"/>
      <c r="B151" s="323"/>
      <c r="C151" s="323"/>
      <c r="D151" s="323"/>
      <c r="E151" s="323"/>
      <c r="F151" s="323"/>
      <c r="G151" s="323"/>
      <c r="H151" s="323"/>
      <c r="I151" s="323"/>
      <c r="J151" s="323"/>
      <c r="K151" s="323"/>
      <c r="L151" s="323"/>
      <c r="M151" s="324"/>
      <c r="N151" s="340" t="s">
        <v>66</v>
      </c>
      <c r="O151" s="341"/>
      <c r="P151" s="341"/>
      <c r="Q151" s="341"/>
      <c r="R151" s="341"/>
      <c r="S151" s="341"/>
      <c r="T151" s="342"/>
      <c r="U151" s="37" t="s">
        <v>67</v>
      </c>
      <c r="V151" s="314">
        <f>IFERROR(V142/H142,"0")+IFERROR(V143/H143,"0")+IFERROR(V144/H144,"0")+IFERROR(V145/H145,"0")+IFERROR(V146/H146,"0")+IFERROR(V147/H147,"0")+IFERROR(V148/H148,"0")+IFERROR(V149/H149,"0")+IFERROR(V150/H150,"0")</f>
        <v>0</v>
      </c>
      <c r="W151" s="314">
        <f>IFERROR(W142/H142,"0")+IFERROR(W143/H143,"0")+IFERROR(W144/H144,"0")+IFERROR(W145/H145,"0")+IFERROR(W146/H146,"0")+IFERROR(W147/H147,"0")+IFERROR(W148/H148,"0")+IFERROR(W149/H149,"0")+IFERROR(W150/H150,"0")</f>
        <v>0</v>
      </c>
      <c r="X151" s="314">
        <f>IFERROR(IF(X142="",0,X142),"0")+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315"/>
      <c r="Z151" s="315"/>
    </row>
    <row r="152" spans="1:53" hidden="1" x14ac:dyDescent="0.2">
      <c r="A152" s="323"/>
      <c r="B152" s="323"/>
      <c r="C152" s="323"/>
      <c r="D152" s="323"/>
      <c r="E152" s="323"/>
      <c r="F152" s="323"/>
      <c r="G152" s="323"/>
      <c r="H152" s="323"/>
      <c r="I152" s="323"/>
      <c r="J152" s="323"/>
      <c r="K152" s="323"/>
      <c r="L152" s="323"/>
      <c r="M152" s="324"/>
      <c r="N152" s="340" t="s">
        <v>66</v>
      </c>
      <c r="O152" s="341"/>
      <c r="P152" s="341"/>
      <c r="Q152" s="341"/>
      <c r="R152" s="341"/>
      <c r="S152" s="341"/>
      <c r="T152" s="342"/>
      <c r="U152" s="37" t="s">
        <v>65</v>
      </c>
      <c r="V152" s="314">
        <f>IFERROR(SUM(V142:V150),"0")</f>
        <v>0</v>
      </c>
      <c r="W152" s="314">
        <f>IFERROR(SUM(W142:W150),"0")</f>
        <v>0</v>
      </c>
      <c r="X152" s="37"/>
      <c r="Y152" s="315"/>
      <c r="Z152" s="315"/>
    </row>
    <row r="153" spans="1:53" ht="16.5" hidden="1" customHeight="1" x14ac:dyDescent="0.25">
      <c r="A153" s="346" t="s">
        <v>271</v>
      </c>
      <c r="B153" s="323"/>
      <c r="C153" s="323"/>
      <c r="D153" s="323"/>
      <c r="E153" s="323"/>
      <c r="F153" s="323"/>
      <c r="G153" s="323"/>
      <c r="H153" s="323"/>
      <c r="I153" s="323"/>
      <c r="J153" s="323"/>
      <c r="K153" s="323"/>
      <c r="L153" s="323"/>
      <c r="M153" s="323"/>
      <c r="N153" s="323"/>
      <c r="O153" s="323"/>
      <c r="P153" s="323"/>
      <c r="Q153" s="323"/>
      <c r="R153" s="323"/>
      <c r="S153" s="323"/>
      <c r="T153" s="323"/>
      <c r="U153" s="323"/>
      <c r="V153" s="323"/>
      <c r="W153" s="323"/>
      <c r="X153" s="323"/>
      <c r="Y153" s="308"/>
      <c r="Z153" s="308"/>
    </row>
    <row r="154" spans="1:53" ht="14.25" hidden="1" customHeight="1" x14ac:dyDescent="0.25">
      <c r="A154" s="347" t="s">
        <v>106</v>
      </c>
      <c r="B154" s="323"/>
      <c r="C154" s="323"/>
      <c r="D154" s="323"/>
      <c r="E154" s="323"/>
      <c r="F154" s="323"/>
      <c r="G154" s="323"/>
      <c r="H154" s="323"/>
      <c r="I154" s="323"/>
      <c r="J154" s="323"/>
      <c r="K154" s="323"/>
      <c r="L154" s="323"/>
      <c r="M154" s="323"/>
      <c r="N154" s="323"/>
      <c r="O154" s="323"/>
      <c r="P154" s="323"/>
      <c r="Q154" s="323"/>
      <c r="R154" s="323"/>
      <c r="S154" s="323"/>
      <c r="T154" s="323"/>
      <c r="U154" s="323"/>
      <c r="V154" s="323"/>
      <c r="W154" s="323"/>
      <c r="X154" s="323"/>
      <c r="Y154" s="307"/>
      <c r="Z154" s="307"/>
    </row>
    <row r="155" spans="1:53" ht="16.5" hidden="1" customHeight="1" x14ac:dyDescent="0.25">
      <c r="A155" s="54" t="s">
        <v>272</v>
      </c>
      <c r="B155" s="54" t="s">
        <v>273</v>
      </c>
      <c r="C155" s="31">
        <v>4301011450</v>
      </c>
      <c r="D155" s="320">
        <v>4680115881402</v>
      </c>
      <c r="E155" s="321"/>
      <c r="F155" s="311">
        <v>1.35</v>
      </c>
      <c r="G155" s="32">
        <v>8</v>
      </c>
      <c r="H155" s="311">
        <v>10.8</v>
      </c>
      <c r="I155" s="311">
        <v>11.28</v>
      </c>
      <c r="J155" s="32">
        <v>56</v>
      </c>
      <c r="K155" s="32" t="s">
        <v>101</v>
      </c>
      <c r="L155" s="33" t="s">
        <v>102</v>
      </c>
      <c r="M155" s="32">
        <v>55</v>
      </c>
      <c r="N155" s="63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26"/>
      <c r="P155" s="326"/>
      <c r="Q155" s="326"/>
      <c r="R155" s="321"/>
      <c r="S155" s="34"/>
      <c r="T155" s="34"/>
      <c r="U155" s="35" t="s">
        <v>65</v>
      </c>
      <c r="V155" s="312">
        <v>0</v>
      </c>
      <c r="W155" s="313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hidden="1" customHeight="1" x14ac:dyDescent="0.25">
      <c r="A156" s="54" t="s">
        <v>274</v>
      </c>
      <c r="B156" s="54" t="s">
        <v>275</v>
      </c>
      <c r="C156" s="31">
        <v>4301011454</v>
      </c>
      <c r="D156" s="320">
        <v>4680115881396</v>
      </c>
      <c r="E156" s="321"/>
      <c r="F156" s="311">
        <v>0.45</v>
      </c>
      <c r="G156" s="32">
        <v>6</v>
      </c>
      <c r="H156" s="311">
        <v>2.7</v>
      </c>
      <c r="I156" s="311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36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26"/>
      <c r="P156" s="326"/>
      <c r="Q156" s="326"/>
      <c r="R156" s="321"/>
      <c r="S156" s="34"/>
      <c r="T156" s="34"/>
      <c r="U156" s="35" t="s">
        <v>65</v>
      </c>
      <c r="V156" s="312">
        <v>0</v>
      </c>
      <c r="W156" s="313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hidden="1" x14ac:dyDescent="0.2">
      <c r="A157" s="322"/>
      <c r="B157" s="323"/>
      <c r="C157" s="323"/>
      <c r="D157" s="323"/>
      <c r="E157" s="323"/>
      <c r="F157" s="323"/>
      <c r="G157" s="323"/>
      <c r="H157" s="323"/>
      <c r="I157" s="323"/>
      <c r="J157" s="323"/>
      <c r="K157" s="323"/>
      <c r="L157" s="323"/>
      <c r="M157" s="324"/>
      <c r="N157" s="340" t="s">
        <v>66</v>
      </c>
      <c r="O157" s="341"/>
      <c r="P157" s="341"/>
      <c r="Q157" s="341"/>
      <c r="R157" s="341"/>
      <c r="S157" s="341"/>
      <c r="T157" s="342"/>
      <c r="U157" s="37" t="s">
        <v>67</v>
      </c>
      <c r="V157" s="314">
        <f>IFERROR(V155/H155,"0")+IFERROR(V156/H156,"0")</f>
        <v>0</v>
      </c>
      <c r="W157" s="314">
        <f>IFERROR(W155/H155,"0")+IFERROR(W156/H156,"0")</f>
        <v>0</v>
      </c>
      <c r="X157" s="314">
        <f>IFERROR(IF(X155="",0,X155),"0")+IFERROR(IF(X156="",0,X156),"0")</f>
        <v>0</v>
      </c>
      <c r="Y157" s="315"/>
      <c r="Z157" s="315"/>
    </row>
    <row r="158" spans="1:53" hidden="1" x14ac:dyDescent="0.2">
      <c r="A158" s="323"/>
      <c r="B158" s="323"/>
      <c r="C158" s="323"/>
      <c r="D158" s="323"/>
      <c r="E158" s="323"/>
      <c r="F158" s="323"/>
      <c r="G158" s="323"/>
      <c r="H158" s="323"/>
      <c r="I158" s="323"/>
      <c r="J158" s="323"/>
      <c r="K158" s="323"/>
      <c r="L158" s="323"/>
      <c r="M158" s="324"/>
      <c r="N158" s="340" t="s">
        <v>66</v>
      </c>
      <c r="O158" s="341"/>
      <c r="P158" s="341"/>
      <c r="Q158" s="341"/>
      <c r="R158" s="341"/>
      <c r="S158" s="341"/>
      <c r="T158" s="342"/>
      <c r="U158" s="37" t="s">
        <v>65</v>
      </c>
      <c r="V158" s="314">
        <f>IFERROR(SUM(V155:V156),"0")</f>
        <v>0</v>
      </c>
      <c r="W158" s="314">
        <f>IFERROR(SUM(W155:W156),"0")</f>
        <v>0</v>
      </c>
      <c r="X158" s="37"/>
      <c r="Y158" s="315"/>
      <c r="Z158" s="315"/>
    </row>
    <row r="159" spans="1:53" ht="14.25" hidden="1" customHeight="1" x14ac:dyDescent="0.25">
      <c r="A159" s="347" t="s">
        <v>98</v>
      </c>
      <c r="B159" s="323"/>
      <c r="C159" s="323"/>
      <c r="D159" s="323"/>
      <c r="E159" s="323"/>
      <c r="F159" s="323"/>
      <c r="G159" s="323"/>
      <c r="H159" s="323"/>
      <c r="I159" s="323"/>
      <c r="J159" s="323"/>
      <c r="K159" s="323"/>
      <c r="L159" s="323"/>
      <c r="M159" s="323"/>
      <c r="N159" s="323"/>
      <c r="O159" s="323"/>
      <c r="P159" s="323"/>
      <c r="Q159" s="323"/>
      <c r="R159" s="323"/>
      <c r="S159" s="323"/>
      <c r="T159" s="323"/>
      <c r="U159" s="323"/>
      <c r="V159" s="323"/>
      <c r="W159" s="323"/>
      <c r="X159" s="323"/>
      <c r="Y159" s="307"/>
      <c r="Z159" s="307"/>
    </row>
    <row r="160" spans="1:53" ht="16.5" hidden="1" customHeight="1" x14ac:dyDescent="0.25">
      <c r="A160" s="54" t="s">
        <v>276</v>
      </c>
      <c r="B160" s="54" t="s">
        <v>277</v>
      </c>
      <c r="C160" s="31">
        <v>4301020262</v>
      </c>
      <c r="D160" s="320">
        <v>4680115882935</v>
      </c>
      <c r="E160" s="321"/>
      <c r="F160" s="311">
        <v>1.35</v>
      </c>
      <c r="G160" s="32">
        <v>8</v>
      </c>
      <c r="H160" s="311">
        <v>10.8</v>
      </c>
      <c r="I160" s="311">
        <v>11.28</v>
      </c>
      <c r="J160" s="32">
        <v>56</v>
      </c>
      <c r="K160" s="32" t="s">
        <v>101</v>
      </c>
      <c r="L160" s="33" t="s">
        <v>130</v>
      </c>
      <c r="M160" s="32">
        <v>50</v>
      </c>
      <c r="N160" s="380" t="s">
        <v>278</v>
      </c>
      <c r="O160" s="326"/>
      <c r="P160" s="326"/>
      <c r="Q160" s="326"/>
      <c r="R160" s="321"/>
      <c r="S160" s="34"/>
      <c r="T160" s="34"/>
      <c r="U160" s="35" t="s">
        <v>65</v>
      </c>
      <c r="V160" s="312">
        <v>0</v>
      </c>
      <c r="W160" s="313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hidden="1" customHeight="1" x14ac:dyDescent="0.25">
      <c r="A161" s="54" t="s">
        <v>279</v>
      </c>
      <c r="B161" s="54" t="s">
        <v>280</v>
      </c>
      <c r="C161" s="31">
        <v>4301020220</v>
      </c>
      <c r="D161" s="320">
        <v>4680115880764</v>
      </c>
      <c r="E161" s="321"/>
      <c r="F161" s="311">
        <v>0.35</v>
      </c>
      <c r="G161" s="32">
        <v>6</v>
      </c>
      <c r="H161" s="311">
        <v>2.1</v>
      </c>
      <c r="I161" s="311">
        <v>2.2999999999999998</v>
      </c>
      <c r="J161" s="32">
        <v>156</v>
      </c>
      <c r="K161" s="32" t="s">
        <v>63</v>
      </c>
      <c r="L161" s="33" t="s">
        <v>102</v>
      </c>
      <c r="M161" s="32">
        <v>50</v>
      </c>
      <c r="N161" s="44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26"/>
      <c r="P161" s="326"/>
      <c r="Q161" s="326"/>
      <c r="R161" s="321"/>
      <c r="S161" s="34"/>
      <c r="T161" s="34"/>
      <c r="U161" s="35" t="s">
        <v>65</v>
      </c>
      <c r="V161" s="312">
        <v>0</v>
      </c>
      <c r="W161" s="313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hidden="1" x14ac:dyDescent="0.2">
      <c r="A162" s="322"/>
      <c r="B162" s="323"/>
      <c r="C162" s="323"/>
      <c r="D162" s="323"/>
      <c r="E162" s="323"/>
      <c r="F162" s="323"/>
      <c r="G162" s="323"/>
      <c r="H162" s="323"/>
      <c r="I162" s="323"/>
      <c r="J162" s="323"/>
      <c r="K162" s="323"/>
      <c r="L162" s="323"/>
      <c r="M162" s="324"/>
      <c r="N162" s="340" t="s">
        <v>66</v>
      </c>
      <c r="O162" s="341"/>
      <c r="P162" s="341"/>
      <c r="Q162" s="341"/>
      <c r="R162" s="341"/>
      <c r="S162" s="341"/>
      <c r="T162" s="342"/>
      <c r="U162" s="37" t="s">
        <v>67</v>
      </c>
      <c r="V162" s="314">
        <f>IFERROR(V160/H160,"0")+IFERROR(V161/H161,"0")</f>
        <v>0</v>
      </c>
      <c r="W162" s="314">
        <f>IFERROR(W160/H160,"0")+IFERROR(W161/H161,"0")</f>
        <v>0</v>
      </c>
      <c r="X162" s="314">
        <f>IFERROR(IF(X160="",0,X160),"0")+IFERROR(IF(X161="",0,X161),"0")</f>
        <v>0</v>
      </c>
      <c r="Y162" s="315"/>
      <c r="Z162" s="315"/>
    </row>
    <row r="163" spans="1:53" hidden="1" x14ac:dyDescent="0.2">
      <c r="A163" s="323"/>
      <c r="B163" s="323"/>
      <c r="C163" s="323"/>
      <c r="D163" s="323"/>
      <c r="E163" s="323"/>
      <c r="F163" s="323"/>
      <c r="G163" s="323"/>
      <c r="H163" s="323"/>
      <c r="I163" s="323"/>
      <c r="J163" s="323"/>
      <c r="K163" s="323"/>
      <c r="L163" s="323"/>
      <c r="M163" s="324"/>
      <c r="N163" s="340" t="s">
        <v>66</v>
      </c>
      <c r="O163" s="341"/>
      <c r="P163" s="341"/>
      <c r="Q163" s="341"/>
      <c r="R163" s="341"/>
      <c r="S163" s="341"/>
      <c r="T163" s="342"/>
      <c r="U163" s="37" t="s">
        <v>65</v>
      </c>
      <c r="V163" s="314">
        <f>IFERROR(SUM(V160:V161),"0")</f>
        <v>0</v>
      </c>
      <c r="W163" s="314">
        <f>IFERROR(SUM(W160:W161),"0")</f>
        <v>0</v>
      </c>
      <c r="X163" s="37"/>
      <c r="Y163" s="315"/>
      <c r="Z163" s="315"/>
    </row>
    <row r="164" spans="1:53" ht="14.25" hidden="1" customHeight="1" x14ac:dyDescent="0.25">
      <c r="A164" s="347" t="s">
        <v>60</v>
      </c>
      <c r="B164" s="323"/>
      <c r="C164" s="323"/>
      <c r="D164" s="323"/>
      <c r="E164" s="323"/>
      <c r="F164" s="323"/>
      <c r="G164" s="323"/>
      <c r="H164" s="323"/>
      <c r="I164" s="323"/>
      <c r="J164" s="323"/>
      <c r="K164" s="323"/>
      <c r="L164" s="323"/>
      <c r="M164" s="323"/>
      <c r="N164" s="323"/>
      <c r="O164" s="323"/>
      <c r="P164" s="323"/>
      <c r="Q164" s="323"/>
      <c r="R164" s="323"/>
      <c r="S164" s="323"/>
      <c r="T164" s="323"/>
      <c r="U164" s="323"/>
      <c r="V164" s="323"/>
      <c r="W164" s="323"/>
      <c r="X164" s="323"/>
      <c r="Y164" s="307"/>
      <c r="Z164" s="307"/>
    </row>
    <row r="165" spans="1:53" ht="27" hidden="1" customHeight="1" x14ac:dyDescent="0.25">
      <c r="A165" s="54" t="s">
        <v>281</v>
      </c>
      <c r="B165" s="54" t="s">
        <v>282</v>
      </c>
      <c r="C165" s="31">
        <v>4301031224</v>
      </c>
      <c r="D165" s="320">
        <v>4680115882683</v>
      </c>
      <c r="E165" s="321"/>
      <c r="F165" s="311">
        <v>0.9</v>
      </c>
      <c r="G165" s="32">
        <v>6</v>
      </c>
      <c r="H165" s="311">
        <v>5.4</v>
      </c>
      <c r="I165" s="311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51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26"/>
      <c r="P165" s="326"/>
      <c r="Q165" s="326"/>
      <c r="R165" s="321"/>
      <c r="S165" s="34"/>
      <c r="T165" s="34"/>
      <c r="U165" s="35" t="s">
        <v>65</v>
      </c>
      <c r="V165" s="312">
        <v>0</v>
      </c>
      <c r="W165" s="313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hidden="1" customHeight="1" x14ac:dyDescent="0.25">
      <c r="A166" s="54" t="s">
        <v>283</v>
      </c>
      <c r="B166" s="54" t="s">
        <v>284</v>
      </c>
      <c r="C166" s="31">
        <v>4301031230</v>
      </c>
      <c r="D166" s="320">
        <v>4680115882690</v>
      </c>
      <c r="E166" s="321"/>
      <c r="F166" s="311">
        <v>0.9</v>
      </c>
      <c r="G166" s="32">
        <v>6</v>
      </c>
      <c r="H166" s="311">
        <v>5.4</v>
      </c>
      <c r="I166" s="311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5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26"/>
      <c r="P166" s="326"/>
      <c r="Q166" s="326"/>
      <c r="R166" s="321"/>
      <c r="S166" s="34"/>
      <c r="T166" s="34"/>
      <c r="U166" s="35" t="s">
        <v>65</v>
      </c>
      <c r="V166" s="312">
        <v>0</v>
      </c>
      <c r="W166" s="313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hidden="1" customHeight="1" x14ac:dyDescent="0.25">
      <c r="A167" s="54" t="s">
        <v>285</v>
      </c>
      <c r="B167" s="54" t="s">
        <v>286</v>
      </c>
      <c r="C167" s="31">
        <v>4301031220</v>
      </c>
      <c r="D167" s="320">
        <v>4680115882669</v>
      </c>
      <c r="E167" s="321"/>
      <c r="F167" s="311">
        <v>0.9</v>
      </c>
      <c r="G167" s="32">
        <v>6</v>
      </c>
      <c r="H167" s="311">
        <v>5.4</v>
      </c>
      <c r="I167" s="311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42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26"/>
      <c r="P167" s="326"/>
      <c r="Q167" s="326"/>
      <c r="R167" s="321"/>
      <c r="S167" s="34"/>
      <c r="T167" s="34"/>
      <c r="U167" s="35" t="s">
        <v>65</v>
      </c>
      <c r="V167" s="312">
        <v>0</v>
      </c>
      <c r="W167" s="313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hidden="1" customHeight="1" x14ac:dyDescent="0.25">
      <c r="A168" s="54" t="s">
        <v>287</v>
      </c>
      <c r="B168" s="54" t="s">
        <v>288</v>
      </c>
      <c r="C168" s="31">
        <v>4301031221</v>
      </c>
      <c r="D168" s="320">
        <v>4680115882676</v>
      </c>
      <c r="E168" s="321"/>
      <c r="F168" s="311">
        <v>0.9</v>
      </c>
      <c r="G168" s="32">
        <v>6</v>
      </c>
      <c r="H168" s="311">
        <v>5.4</v>
      </c>
      <c r="I168" s="311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26"/>
      <c r="P168" s="326"/>
      <c r="Q168" s="326"/>
      <c r="R168" s="321"/>
      <c r="S168" s="34"/>
      <c r="T168" s="34"/>
      <c r="U168" s="35" t="s">
        <v>65</v>
      </c>
      <c r="V168" s="312">
        <v>0</v>
      </c>
      <c r="W168" s="313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idden="1" x14ac:dyDescent="0.2">
      <c r="A169" s="322"/>
      <c r="B169" s="323"/>
      <c r="C169" s="323"/>
      <c r="D169" s="323"/>
      <c r="E169" s="323"/>
      <c r="F169" s="323"/>
      <c r="G169" s="323"/>
      <c r="H169" s="323"/>
      <c r="I169" s="323"/>
      <c r="J169" s="323"/>
      <c r="K169" s="323"/>
      <c r="L169" s="323"/>
      <c r="M169" s="324"/>
      <c r="N169" s="340" t="s">
        <v>66</v>
      </c>
      <c r="O169" s="341"/>
      <c r="P169" s="341"/>
      <c r="Q169" s="341"/>
      <c r="R169" s="341"/>
      <c r="S169" s="341"/>
      <c r="T169" s="342"/>
      <c r="U169" s="37" t="s">
        <v>67</v>
      </c>
      <c r="V169" s="314">
        <f>IFERROR(V165/H165,"0")+IFERROR(V166/H166,"0")+IFERROR(V167/H167,"0")+IFERROR(V168/H168,"0")</f>
        <v>0</v>
      </c>
      <c r="W169" s="314">
        <f>IFERROR(W165/H165,"0")+IFERROR(W166/H166,"0")+IFERROR(W167/H167,"0")+IFERROR(W168/H168,"0")</f>
        <v>0</v>
      </c>
      <c r="X169" s="314">
        <f>IFERROR(IF(X165="",0,X165),"0")+IFERROR(IF(X166="",0,X166),"0")+IFERROR(IF(X167="",0,X167),"0")+IFERROR(IF(X168="",0,X168),"0")</f>
        <v>0</v>
      </c>
      <c r="Y169" s="315"/>
      <c r="Z169" s="315"/>
    </row>
    <row r="170" spans="1:53" hidden="1" x14ac:dyDescent="0.2">
      <c r="A170" s="323"/>
      <c r="B170" s="323"/>
      <c r="C170" s="323"/>
      <c r="D170" s="323"/>
      <c r="E170" s="323"/>
      <c r="F170" s="323"/>
      <c r="G170" s="323"/>
      <c r="H170" s="323"/>
      <c r="I170" s="323"/>
      <c r="J170" s="323"/>
      <c r="K170" s="323"/>
      <c r="L170" s="323"/>
      <c r="M170" s="324"/>
      <c r="N170" s="340" t="s">
        <v>66</v>
      </c>
      <c r="O170" s="341"/>
      <c r="P170" s="341"/>
      <c r="Q170" s="341"/>
      <c r="R170" s="341"/>
      <c r="S170" s="341"/>
      <c r="T170" s="342"/>
      <c r="U170" s="37" t="s">
        <v>65</v>
      </c>
      <c r="V170" s="314">
        <f>IFERROR(SUM(V165:V168),"0")</f>
        <v>0</v>
      </c>
      <c r="W170" s="314">
        <f>IFERROR(SUM(W165:W168),"0")</f>
        <v>0</v>
      </c>
      <c r="X170" s="37"/>
      <c r="Y170" s="315"/>
      <c r="Z170" s="315"/>
    </row>
    <row r="171" spans="1:53" ht="14.25" hidden="1" customHeight="1" x14ac:dyDescent="0.25">
      <c r="A171" s="347" t="s">
        <v>68</v>
      </c>
      <c r="B171" s="323"/>
      <c r="C171" s="323"/>
      <c r="D171" s="323"/>
      <c r="E171" s="323"/>
      <c r="F171" s="323"/>
      <c r="G171" s="323"/>
      <c r="H171" s="323"/>
      <c r="I171" s="323"/>
      <c r="J171" s="323"/>
      <c r="K171" s="323"/>
      <c r="L171" s="323"/>
      <c r="M171" s="323"/>
      <c r="N171" s="323"/>
      <c r="O171" s="323"/>
      <c r="P171" s="323"/>
      <c r="Q171" s="323"/>
      <c r="R171" s="323"/>
      <c r="S171" s="323"/>
      <c r="T171" s="323"/>
      <c r="U171" s="323"/>
      <c r="V171" s="323"/>
      <c r="W171" s="323"/>
      <c r="X171" s="323"/>
      <c r="Y171" s="307"/>
      <c r="Z171" s="307"/>
    </row>
    <row r="172" spans="1:53" ht="27" hidden="1" customHeight="1" x14ac:dyDescent="0.25">
      <c r="A172" s="54" t="s">
        <v>289</v>
      </c>
      <c r="B172" s="54" t="s">
        <v>290</v>
      </c>
      <c r="C172" s="31">
        <v>4301051409</v>
      </c>
      <c r="D172" s="320">
        <v>4680115881556</v>
      </c>
      <c r="E172" s="321"/>
      <c r="F172" s="311">
        <v>1</v>
      </c>
      <c r="G172" s="32">
        <v>4</v>
      </c>
      <c r="H172" s="311">
        <v>4</v>
      </c>
      <c r="I172" s="311">
        <v>4.4080000000000004</v>
      </c>
      <c r="J172" s="32">
        <v>104</v>
      </c>
      <c r="K172" s="32" t="s">
        <v>101</v>
      </c>
      <c r="L172" s="33" t="s">
        <v>130</v>
      </c>
      <c r="M172" s="32">
        <v>45</v>
      </c>
      <c r="N172" s="63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26"/>
      <c r="P172" s="326"/>
      <c r="Q172" s="326"/>
      <c r="R172" s="321"/>
      <c r="S172" s="34"/>
      <c r="T172" s="34"/>
      <c r="U172" s="35" t="s">
        <v>65</v>
      </c>
      <c r="V172" s="312">
        <v>0</v>
      </c>
      <c r="W172" s="313">
        <f t="shared" ref="W172:W188" si="9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hidden="1" customHeight="1" x14ac:dyDescent="0.25">
      <c r="A173" s="54" t="s">
        <v>291</v>
      </c>
      <c r="B173" s="54" t="s">
        <v>292</v>
      </c>
      <c r="C173" s="31">
        <v>4301051538</v>
      </c>
      <c r="D173" s="320">
        <v>4680115880573</v>
      </c>
      <c r="E173" s="321"/>
      <c r="F173" s="311">
        <v>1.45</v>
      </c>
      <c r="G173" s="32">
        <v>6</v>
      </c>
      <c r="H173" s="311">
        <v>8.6999999999999993</v>
      </c>
      <c r="I173" s="311">
        <v>9.2639999999999993</v>
      </c>
      <c r="J173" s="32">
        <v>56</v>
      </c>
      <c r="K173" s="32" t="s">
        <v>101</v>
      </c>
      <c r="L173" s="33" t="s">
        <v>64</v>
      </c>
      <c r="M173" s="32">
        <v>45</v>
      </c>
      <c r="N173" s="603" t="s">
        <v>293</v>
      </c>
      <c r="O173" s="326"/>
      <c r="P173" s="326"/>
      <c r="Q173" s="326"/>
      <c r="R173" s="321"/>
      <c r="S173" s="34"/>
      <c r="T173" s="34"/>
      <c r="U173" s="35" t="s">
        <v>65</v>
      </c>
      <c r="V173" s="312">
        <v>0</v>
      </c>
      <c r="W173" s="313">
        <f t="shared" si="9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hidden="1" customHeight="1" x14ac:dyDescent="0.25">
      <c r="A174" s="54" t="s">
        <v>294</v>
      </c>
      <c r="B174" s="54" t="s">
        <v>295</v>
      </c>
      <c r="C174" s="31">
        <v>4301051408</v>
      </c>
      <c r="D174" s="320">
        <v>4680115881594</v>
      </c>
      <c r="E174" s="321"/>
      <c r="F174" s="311">
        <v>1.35</v>
      </c>
      <c r="G174" s="32">
        <v>6</v>
      </c>
      <c r="H174" s="311">
        <v>8.1</v>
      </c>
      <c r="I174" s="311">
        <v>8.6639999999999997</v>
      </c>
      <c r="J174" s="32">
        <v>56</v>
      </c>
      <c r="K174" s="32" t="s">
        <v>101</v>
      </c>
      <c r="L174" s="33" t="s">
        <v>130</v>
      </c>
      <c r="M174" s="32">
        <v>40</v>
      </c>
      <c r="N174" s="48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26"/>
      <c r="P174" s="326"/>
      <c r="Q174" s="326"/>
      <c r="R174" s="321"/>
      <c r="S174" s="34"/>
      <c r="T174" s="34"/>
      <c r="U174" s="35" t="s">
        <v>65</v>
      </c>
      <c r="V174" s="312">
        <v>0</v>
      </c>
      <c r="W174" s="313">
        <f t="shared" si="9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296</v>
      </c>
      <c r="B175" s="54" t="s">
        <v>297</v>
      </c>
      <c r="C175" s="31">
        <v>4301051505</v>
      </c>
      <c r="D175" s="320">
        <v>4680115881587</v>
      </c>
      <c r="E175" s="321"/>
      <c r="F175" s="311">
        <v>1</v>
      </c>
      <c r="G175" s="32">
        <v>4</v>
      </c>
      <c r="H175" s="311">
        <v>4</v>
      </c>
      <c r="I175" s="311">
        <v>4.4080000000000004</v>
      </c>
      <c r="J175" s="32">
        <v>104</v>
      </c>
      <c r="K175" s="32" t="s">
        <v>101</v>
      </c>
      <c r="L175" s="33" t="s">
        <v>64</v>
      </c>
      <c r="M175" s="32">
        <v>40</v>
      </c>
      <c r="N175" s="623" t="s">
        <v>298</v>
      </c>
      <c r="O175" s="326"/>
      <c r="P175" s="326"/>
      <c r="Q175" s="326"/>
      <c r="R175" s="321"/>
      <c r="S175" s="34"/>
      <c r="T175" s="34"/>
      <c r="U175" s="35" t="s">
        <v>65</v>
      </c>
      <c r="V175" s="312">
        <v>0</v>
      </c>
      <c r="W175" s="313">
        <f t="shared" si="9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hidden="1" customHeight="1" x14ac:dyDescent="0.25">
      <c r="A176" s="54" t="s">
        <v>299</v>
      </c>
      <c r="B176" s="54" t="s">
        <v>300</v>
      </c>
      <c r="C176" s="31">
        <v>4301051380</v>
      </c>
      <c r="D176" s="320">
        <v>4680115880962</v>
      </c>
      <c r="E176" s="321"/>
      <c r="F176" s="311">
        <v>1.3</v>
      </c>
      <c r="G176" s="32">
        <v>6</v>
      </c>
      <c r="H176" s="311">
        <v>7.8</v>
      </c>
      <c r="I176" s="311">
        <v>8.3640000000000008</v>
      </c>
      <c r="J176" s="32">
        <v>56</v>
      </c>
      <c r="K176" s="32" t="s">
        <v>101</v>
      </c>
      <c r="L176" s="33" t="s">
        <v>64</v>
      </c>
      <c r="M176" s="32">
        <v>40</v>
      </c>
      <c r="N176" s="64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26"/>
      <c r="P176" s="326"/>
      <c r="Q176" s="326"/>
      <c r="R176" s="321"/>
      <c r="S176" s="34"/>
      <c r="T176" s="34"/>
      <c r="U176" s="35" t="s">
        <v>65</v>
      </c>
      <c r="V176" s="312">
        <v>0</v>
      </c>
      <c r="W176" s="313">
        <f t="shared" si="9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301</v>
      </c>
      <c r="B177" s="54" t="s">
        <v>302</v>
      </c>
      <c r="C177" s="31">
        <v>4301051411</v>
      </c>
      <c r="D177" s="320">
        <v>4680115881617</v>
      </c>
      <c r="E177" s="321"/>
      <c r="F177" s="311">
        <v>1.35</v>
      </c>
      <c r="G177" s="32">
        <v>6</v>
      </c>
      <c r="H177" s="311">
        <v>8.1</v>
      </c>
      <c r="I177" s="311">
        <v>8.6460000000000008</v>
      </c>
      <c r="J177" s="32">
        <v>56</v>
      </c>
      <c r="K177" s="32" t="s">
        <v>101</v>
      </c>
      <c r="L177" s="33" t="s">
        <v>130</v>
      </c>
      <c r="M177" s="32">
        <v>40</v>
      </c>
      <c r="N177" s="42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26"/>
      <c r="P177" s="326"/>
      <c r="Q177" s="326"/>
      <c r="R177" s="321"/>
      <c r="S177" s="34"/>
      <c r="T177" s="34"/>
      <c r="U177" s="35" t="s">
        <v>65</v>
      </c>
      <c r="V177" s="312">
        <v>0</v>
      </c>
      <c r="W177" s="313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303</v>
      </c>
      <c r="B178" s="54" t="s">
        <v>304</v>
      </c>
      <c r="C178" s="31">
        <v>4301051487</v>
      </c>
      <c r="D178" s="320">
        <v>4680115881228</v>
      </c>
      <c r="E178" s="321"/>
      <c r="F178" s="311">
        <v>0.4</v>
      </c>
      <c r="G178" s="32">
        <v>6</v>
      </c>
      <c r="H178" s="311">
        <v>2.4</v>
      </c>
      <c r="I178" s="311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617" t="s">
        <v>305</v>
      </c>
      <c r="O178" s="326"/>
      <c r="P178" s="326"/>
      <c r="Q178" s="326"/>
      <c r="R178" s="321"/>
      <c r="S178" s="34"/>
      <c r="T178" s="34"/>
      <c r="U178" s="35" t="s">
        <v>65</v>
      </c>
      <c r="V178" s="312">
        <v>0</v>
      </c>
      <c r="W178" s="313">
        <f t="shared" si="9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306</v>
      </c>
      <c r="B179" s="54" t="s">
        <v>307</v>
      </c>
      <c r="C179" s="31">
        <v>4301051506</v>
      </c>
      <c r="D179" s="320">
        <v>4680115881037</v>
      </c>
      <c r="E179" s="321"/>
      <c r="F179" s="311">
        <v>0.84</v>
      </c>
      <c r="G179" s="32">
        <v>4</v>
      </c>
      <c r="H179" s="311">
        <v>3.36</v>
      </c>
      <c r="I179" s="311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472" t="s">
        <v>308</v>
      </c>
      <c r="O179" s="326"/>
      <c r="P179" s="326"/>
      <c r="Q179" s="326"/>
      <c r="R179" s="321"/>
      <c r="S179" s="34"/>
      <c r="T179" s="34"/>
      <c r="U179" s="35" t="s">
        <v>65</v>
      </c>
      <c r="V179" s="312">
        <v>0</v>
      </c>
      <c r="W179" s="313">
        <f t="shared" si="9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309</v>
      </c>
      <c r="B180" s="54" t="s">
        <v>310</v>
      </c>
      <c r="C180" s="31">
        <v>4301051384</v>
      </c>
      <c r="D180" s="320">
        <v>4680115881211</v>
      </c>
      <c r="E180" s="321"/>
      <c r="F180" s="311">
        <v>0.4</v>
      </c>
      <c r="G180" s="32">
        <v>6</v>
      </c>
      <c r="H180" s="311">
        <v>2.4</v>
      </c>
      <c r="I180" s="311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34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26"/>
      <c r="P180" s="326"/>
      <c r="Q180" s="326"/>
      <c r="R180" s="321"/>
      <c r="S180" s="34"/>
      <c r="T180" s="34"/>
      <c r="U180" s="35" t="s">
        <v>65</v>
      </c>
      <c r="V180" s="312">
        <v>0</v>
      </c>
      <c r="W180" s="313">
        <f t="shared" si="9"/>
        <v>0</v>
      </c>
      <c r="X180" s="36" t="str">
        <f>IFERROR(IF(W180=0,"",ROUNDUP(W180/H180,0)*0.00753),"")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311</v>
      </c>
      <c r="B181" s="54" t="s">
        <v>312</v>
      </c>
      <c r="C181" s="31">
        <v>4301051378</v>
      </c>
      <c r="D181" s="320">
        <v>4680115881020</v>
      </c>
      <c r="E181" s="321"/>
      <c r="F181" s="311">
        <v>0.84</v>
      </c>
      <c r="G181" s="32">
        <v>4</v>
      </c>
      <c r="H181" s="311">
        <v>3.36</v>
      </c>
      <c r="I181" s="311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64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26"/>
      <c r="P181" s="326"/>
      <c r="Q181" s="326"/>
      <c r="R181" s="321"/>
      <c r="S181" s="34"/>
      <c r="T181" s="34"/>
      <c r="U181" s="35" t="s">
        <v>65</v>
      </c>
      <c r="V181" s="312">
        <v>0</v>
      </c>
      <c r="W181" s="313">
        <f t="shared" si="9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313</v>
      </c>
      <c r="B182" s="54" t="s">
        <v>314</v>
      </c>
      <c r="C182" s="31">
        <v>4301051407</v>
      </c>
      <c r="D182" s="320">
        <v>4680115882195</v>
      </c>
      <c r="E182" s="321"/>
      <c r="F182" s="311">
        <v>0.4</v>
      </c>
      <c r="G182" s="32">
        <v>6</v>
      </c>
      <c r="H182" s="311">
        <v>2.4</v>
      </c>
      <c r="I182" s="311">
        <v>2.69</v>
      </c>
      <c r="J182" s="32">
        <v>156</v>
      </c>
      <c r="K182" s="32" t="s">
        <v>63</v>
      </c>
      <c r="L182" s="33" t="s">
        <v>130</v>
      </c>
      <c r="M182" s="32">
        <v>40</v>
      </c>
      <c r="N182" s="34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26"/>
      <c r="P182" s="326"/>
      <c r="Q182" s="326"/>
      <c r="R182" s="321"/>
      <c r="S182" s="34"/>
      <c r="T182" s="34"/>
      <c r="U182" s="35" t="s">
        <v>65</v>
      </c>
      <c r="V182" s="312">
        <v>0</v>
      </c>
      <c r="W182" s="313">
        <f t="shared" si="9"/>
        <v>0</v>
      </c>
      <c r="X182" s="36" t="str">
        <f t="shared" ref="X182:X188" si="10">IFERROR(IF(W182=0,"",ROUNDUP(W182/H182,0)*0.00753),"")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315</v>
      </c>
      <c r="B183" s="54" t="s">
        <v>316</v>
      </c>
      <c r="C183" s="31">
        <v>4301051479</v>
      </c>
      <c r="D183" s="320">
        <v>4680115882607</v>
      </c>
      <c r="E183" s="321"/>
      <c r="F183" s="311">
        <v>0.3</v>
      </c>
      <c r="G183" s="32">
        <v>6</v>
      </c>
      <c r="H183" s="311">
        <v>1.8</v>
      </c>
      <c r="I183" s="311">
        <v>2.0720000000000001</v>
      </c>
      <c r="J183" s="32">
        <v>156</v>
      </c>
      <c r="K183" s="32" t="s">
        <v>63</v>
      </c>
      <c r="L183" s="33" t="s">
        <v>130</v>
      </c>
      <c r="M183" s="32">
        <v>45</v>
      </c>
      <c r="N183" s="41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26"/>
      <c r="P183" s="326"/>
      <c r="Q183" s="326"/>
      <c r="R183" s="321"/>
      <c r="S183" s="34"/>
      <c r="T183" s="34"/>
      <c r="U183" s="35" t="s">
        <v>65</v>
      </c>
      <c r="V183" s="312">
        <v>0</v>
      </c>
      <c r="W183" s="313">
        <f t="shared" si="9"/>
        <v>0</v>
      </c>
      <c r="X183" s="36" t="str">
        <f t="shared" si="10"/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317</v>
      </c>
      <c r="B184" s="54" t="s">
        <v>318</v>
      </c>
      <c r="C184" s="31">
        <v>4301051468</v>
      </c>
      <c r="D184" s="320">
        <v>4680115880092</v>
      </c>
      <c r="E184" s="321"/>
      <c r="F184" s="311">
        <v>0.4</v>
      </c>
      <c r="G184" s="32">
        <v>6</v>
      </c>
      <c r="H184" s="311">
        <v>2.4</v>
      </c>
      <c r="I184" s="311">
        <v>2.6720000000000002</v>
      </c>
      <c r="J184" s="32">
        <v>156</v>
      </c>
      <c r="K184" s="32" t="s">
        <v>63</v>
      </c>
      <c r="L184" s="33" t="s">
        <v>130</v>
      </c>
      <c r="M184" s="32">
        <v>45</v>
      </c>
      <c r="N184" s="47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26"/>
      <c r="P184" s="326"/>
      <c r="Q184" s="326"/>
      <c r="R184" s="321"/>
      <c r="S184" s="34"/>
      <c r="T184" s="34"/>
      <c r="U184" s="35" t="s">
        <v>65</v>
      </c>
      <c r="V184" s="312">
        <v>0</v>
      </c>
      <c r="W184" s="313">
        <f t="shared" si="9"/>
        <v>0</v>
      </c>
      <c r="X184" s="36" t="str">
        <f t="shared" si="10"/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319</v>
      </c>
      <c r="B185" s="54" t="s">
        <v>320</v>
      </c>
      <c r="C185" s="31">
        <v>4301051469</v>
      </c>
      <c r="D185" s="320">
        <v>4680115880221</v>
      </c>
      <c r="E185" s="321"/>
      <c r="F185" s="311">
        <v>0.4</v>
      </c>
      <c r="G185" s="32">
        <v>6</v>
      </c>
      <c r="H185" s="311">
        <v>2.4</v>
      </c>
      <c r="I185" s="311">
        <v>2.6720000000000002</v>
      </c>
      <c r="J185" s="32">
        <v>156</v>
      </c>
      <c r="K185" s="32" t="s">
        <v>63</v>
      </c>
      <c r="L185" s="33" t="s">
        <v>130</v>
      </c>
      <c r="M185" s="32">
        <v>45</v>
      </c>
      <c r="N185" s="37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26"/>
      <c r="P185" s="326"/>
      <c r="Q185" s="326"/>
      <c r="R185" s="321"/>
      <c r="S185" s="34"/>
      <c r="T185" s="34"/>
      <c r="U185" s="35" t="s">
        <v>65</v>
      </c>
      <c r="V185" s="312">
        <v>0</v>
      </c>
      <c r="W185" s="313">
        <f t="shared" si="9"/>
        <v>0</v>
      </c>
      <c r="X185" s="36" t="str">
        <f t="shared" si="10"/>
        <v/>
      </c>
      <c r="Y185" s="56"/>
      <c r="Z185" s="57"/>
      <c r="AD185" s="58"/>
      <c r="BA185" s="159" t="s">
        <v>1</v>
      </c>
    </row>
    <row r="186" spans="1:53" ht="16.5" hidden="1" customHeight="1" x14ac:dyDescent="0.25">
      <c r="A186" s="54" t="s">
        <v>321</v>
      </c>
      <c r="B186" s="54" t="s">
        <v>322</v>
      </c>
      <c r="C186" s="31">
        <v>4301051523</v>
      </c>
      <c r="D186" s="320">
        <v>4680115882942</v>
      </c>
      <c r="E186" s="321"/>
      <c r="F186" s="311">
        <v>0.3</v>
      </c>
      <c r="G186" s="32">
        <v>6</v>
      </c>
      <c r="H186" s="311">
        <v>1.8</v>
      </c>
      <c r="I186" s="311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63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26"/>
      <c r="P186" s="326"/>
      <c r="Q186" s="326"/>
      <c r="R186" s="321"/>
      <c r="S186" s="34"/>
      <c r="T186" s="34"/>
      <c r="U186" s="35" t="s">
        <v>65</v>
      </c>
      <c r="V186" s="312">
        <v>0</v>
      </c>
      <c r="W186" s="313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16.5" hidden="1" customHeight="1" x14ac:dyDescent="0.25">
      <c r="A187" s="54" t="s">
        <v>323</v>
      </c>
      <c r="B187" s="54" t="s">
        <v>324</v>
      </c>
      <c r="C187" s="31">
        <v>4301051326</v>
      </c>
      <c r="D187" s="320">
        <v>4680115880504</v>
      </c>
      <c r="E187" s="321"/>
      <c r="F187" s="311">
        <v>0.4</v>
      </c>
      <c r="G187" s="32">
        <v>6</v>
      </c>
      <c r="H187" s="311">
        <v>2.4</v>
      </c>
      <c r="I187" s="311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43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26"/>
      <c r="P187" s="326"/>
      <c r="Q187" s="326"/>
      <c r="R187" s="321"/>
      <c r="S187" s="34"/>
      <c r="T187" s="34"/>
      <c r="U187" s="35" t="s">
        <v>65</v>
      </c>
      <c r="V187" s="312">
        <v>0</v>
      </c>
      <c r="W187" s="313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325</v>
      </c>
      <c r="B188" s="54" t="s">
        <v>326</v>
      </c>
      <c r="C188" s="31">
        <v>4301051410</v>
      </c>
      <c r="D188" s="320">
        <v>4680115882164</v>
      </c>
      <c r="E188" s="321"/>
      <c r="F188" s="311">
        <v>0.4</v>
      </c>
      <c r="G188" s="32">
        <v>6</v>
      </c>
      <c r="H188" s="311">
        <v>2.4</v>
      </c>
      <c r="I188" s="311">
        <v>2.6779999999999999</v>
      </c>
      <c r="J188" s="32">
        <v>156</v>
      </c>
      <c r="K188" s="32" t="s">
        <v>63</v>
      </c>
      <c r="L188" s="33" t="s">
        <v>130</v>
      </c>
      <c r="M188" s="32">
        <v>40</v>
      </c>
      <c r="N188" s="45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26"/>
      <c r="P188" s="326"/>
      <c r="Q188" s="326"/>
      <c r="R188" s="321"/>
      <c r="S188" s="34"/>
      <c r="T188" s="34"/>
      <c r="U188" s="35" t="s">
        <v>65</v>
      </c>
      <c r="V188" s="312">
        <v>0</v>
      </c>
      <c r="W188" s="313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idden="1" x14ac:dyDescent="0.2">
      <c r="A189" s="322"/>
      <c r="B189" s="323"/>
      <c r="C189" s="323"/>
      <c r="D189" s="323"/>
      <c r="E189" s="323"/>
      <c r="F189" s="323"/>
      <c r="G189" s="323"/>
      <c r="H189" s="323"/>
      <c r="I189" s="323"/>
      <c r="J189" s="323"/>
      <c r="K189" s="323"/>
      <c r="L189" s="323"/>
      <c r="M189" s="324"/>
      <c r="N189" s="340" t="s">
        <v>66</v>
      </c>
      <c r="O189" s="341"/>
      <c r="P189" s="341"/>
      <c r="Q189" s="341"/>
      <c r="R189" s="341"/>
      <c r="S189" s="341"/>
      <c r="T189" s="342"/>
      <c r="U189" s="37" t="s">
        <v>67</v>
      </c>
      <c r="V189" s="31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0</v>
      </c>
      <c r="W189" s="314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0</v>
      </c>
      <c r="X189" s="314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0</v>
      </c>
      <c r="Y189" s="315"/>
      <c r="Z189" s="315"/>
    </row>
    <row r="190" spans="1:53" hidden="1" x14ac:dyDescent="0.2">
      <c r="A190" s="323"/>
      <c r="B190" s="323"/>
      <c r="C190" s="323"/>
      <c r="D190" s="323"/>
      <c r="E190" s="323"/>
      <c r="F190" s="323"/>
      <c r="G190" s="323"/>
      <c r="H190" s="323"/>
      <c r="I190" s="323"/>
      <c r="J190" s="323"/>
      <c r="K190" s="323"/>
      <c r="L190" s="323"/>
      <c r="M190" s="324"/>
      <c r="N190" s="340" t="s">
        <v>66</v>
      </c>
      <c r="O190" s="341"/>
      <c r="P190" s="341"/>
      <c r="Q190" s="341"/>
      <c r="R190" s="341"/>
      <c r="S190" s="341"/>
      <c r="T190" s="342"/>
      <c r="U190" s="37" t="s">
        <v>65</v>
      </c>
      <c r="V190" s="314">
        <f>IFERROR(SUM(V172:V188),"0")</f>
        <v>0</v>
      </c>
      <c r="W190" s="314">
        <f>IFERROR(SUM(W172:W188),"0")</f>
        <v>0</v>
      </c>
      <c r="X190" s="37"/>
      <c r="Y190" s="315"/>
      <c r="Z190" s="315"/>
    </row>
    <row r="191" spans="1:53" ht="14.25" hidden="1" customHeight="1" x14ac:dyDescent="0.25">
      <c r="A191" s="347" t="s">
        <v>220</v>
      </c>
      <c r="B191" s="323"/>
      <c r="C191" s="323"/>
      <c r="D191" s="323"/>
      <c r="E191" s="323"/>
      <c r="F191" s="323"/>
      <c r="G191" s="323"/>
      <c r="H191" s="323"/>
      <c r="I191" s="323"/>
      <c r="J191" s="323"/>
      <c r="K191" s="323"/>
      <c r="L191" s="323"/>
      <c r="M191" s="323"/>
      <c r="N191" s="323"/>
      <c r="O191" s="323"/>
      <c r="P191" s="323"/>
      <c r="Q191" s="323"/>
      <c r="R191" s="323"/>
      <c r="S191" s="323"/>
      <c r="T191" s="323"/>
      <c r="U191" s="323"/>
      <c r="V191" s="323"/>
      <c r="W191" s="323"/>
      <c r="X191" s="323"/>
      <c r="Y191" s="307"/>
      <c r="Z191" s="307"/>
    </row>
    <row r="192" spans="1:53" ht="16.5" hidden="1" customHeight="1" x14ac:dyDescent="0.25">
      <c r="A192" s="54" t="s">
        <v>327</v>
      </c>
      <c r="B192" s="54" t="s">
        <v>328</v>
      </c>
      <c r="C192" s="31">
        <v>4301060360</v>
      </c>
      <c r="D192" s="320">
        <v>4680115882874</v>
      </c>
      <c r="E192" s="321"/>
      <c r="F192" s="311">
        <v>0.8</v>
      </c>
      <c r="G192" s="32">
        <v>4</v>
      </c>
      <c r="H192" s="311">
        <v>3.2</v>
      </c>
      <c r="I192" s="311">
        <v>3.4660000000000002</v>
      </c>
      <c r="J192" s="32">
        <v>120</v>
      </c>
      <c r="K192" s="32" t="s">
        <v>63</v>
      </c>
      <c r="L192" s="33" t="s">
        <v>64</v>
      </c>
      <c r="M192" s="32">
        <v>30</v>
      </c>
      <c r="N192" s="569" t="s">
        <v>329</v>
      </c>
      <c r="O192" s="326"/>
      <c r="P192" s="326"/>
      <c r="Q192" s="326"/>
      <c r="R192" s="321"/>
      <c r="S192" s="34"/>
      <c r="T192" s="34"/>
      <c r="U192" s="35" t="s">
        <v>65</v>
      </c>
      <c r="V192" s="312">
        <v>0</v>
      </c>
      <c r="W192" s="313">
        <f>IFERROR(IF(V192="",0,CEILING((V192/$H192),1)*$H192),"")</f>
        <v>0</v>
      </c>
      <c r="X192" s="36" t="str">
        <f>IFERROR(IF(W192=0,"",ROUNDUP(W192/H192,0)*0.00937),"")</f>
        <v/>
      </c>
      <c r="Y192" s="56"/>
      <c r="Z192" s="57"/>
      <c r="AD192" s="58"/>
      <c r="BA192" s="163" t="s">
        <v>1</v>
      </c>
    </row>
    <row r="193" spans="1:53" ht="16.5" hidden="1" customHeight="1" x14ac:dyDescent="0.25">
      <c r="A193" s="54" t="s">
        <v>330</v>
      </c>
      <c r="B193" s="54" t="s">
        <v>331</v>
      </c>
      <c r="C193" s="31">
        <v>4301060359</v>
      </c>
      <c r="D193" s="320">
        <v>4680115884434</v>
      </c>
      <c r="E193" s="321"/>
      <c r="F193" s="311">
        <v>0.8</v>
      </c>
      <c r="G193" s="32">
        <v>4</v>
      </c>
      <c r="H193" s="311">
        <v>3.2</v>
      </c>
      <c r="I193" s="311">
        <v>3.4660000000000002</v>
      </c>
      <c r="J193" s="32">
        <v>120</v>
      </c>
      <c r="K193" s="32" t="s">
        <v>63</v>
      </c>
      <c r="L193" s="33" t="s">
        <v>64</v>
      </c>
      <c r="M193" s="32">
        <v>30</v>
      </c>
      <c r="N193" s="434" t="s">
        <v>332</v>
      </c>
      <c r="O193" s="326"/>
      <c r="P193" s="326"/>
      <c r="Q193" s="326"/>
      <c r="R193" s="321"/>
      <c r="S193" s="34"/>
      <c r="T193" s="34"/>
      <c r="U193" s="35" t="s">
        <v>65</v>
      </c>
      <c r="V193" s="312">
        <v>0</v>
      </c>
      <c r="W193" s="313">
        <f>IFERROR(IF(V193="",0,CEILING((V193/$H193),1)*$H193),"")</f>
        <v>0</v>
      </c>
      <c r="X193" s="36" t="str">
        <f>IFERROR(IF(W193=0,"",ROUNDUP(W193/H193,0)*0.00937),"")</f>
        <v/>
      </c>
      <c r="Y193" s="56"/>
      <c r="Z193" s="57"/>
      <c r="AD193" s="58"/>
      <c r="BA193" s="164" t="s">
        <v>1</v>
      </c>
    </row>
    <row r="194" spans="1:53" ht="16.5" hidden="1" customHeight="1" x14ac:dyDescent="0.25">
      <c r="A194" s="54" t="s">
        <v>333</v>
      </c>
      <c r="B194" s="54" t="s">
        <v>334</v>
      </c>
      <c r="C194" s="31">
        <v>4301060338</v>
      </c>
      <c r="D194" s="320">
        <v>4680115880801</v>
      </c>
      <c r="E194" s="321"/>
      <c r="F194" s="311">
        <v>0.4</v>
      </c>
      <c r="G194" s="32">
        <v>6</v>
      </c>
      <c r="H194" s="311">
        <v>2.4</v>
      </c>
      <c r="I194" s="311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1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4" s="326"/>
      <c r="P194" s="326"/>
      <c r="Q194" s="326"/>
      <c r="R194" s="321"/>
      <c r="S194" s="34"/>
      <c r="T194" s="34"/>
      <c r="U194" s="35" t="s">
        <v>65</v>
      </c>
      <c r="V194" s="312">
        <v>0</v>
      </c>
      <c r="W194" s="313">
        <f>IFERROR(IF(V194="",0,CEILING((V194/$H194),1)*$H194),"")</f>
        <v>0</v>
      </c>
      <c r="X194" s="36" t="str">
        <f>IFERROR(IF(W194=0,"",ROUNDUP(W194/H194,0)*0.00753),"")</f>
        <v/>
      </c>
      <c r="Y194" s="56"/>
      <c r="Z194" s="57"/>
      <c r="AD194" s="58"/>
      <c r="BA194" s="165" t="s">
        <v>1</v>
      </c>
    </row>
    <row r="195" spans="1:53" ht="27" hidden="1" customHeight="1" x14ac:dyDescent="0.25">
      <c r="A195" s="54" t="s">
        <v>335</v>
      </c>
      <c r="B195" s="54" t="s">
        <v>336</v>
      </c>
      <c r="C195" s="31">
        <v>4301060339</v>
      </c>
      <c r="D195" s="320">
        <v>4680115880818</v>
      </c>
      <c r="E195" s="321"/>
      <c r="F195" s="311">
        <v>0.4</v>
      </c>
      <c r="G195" s="32">
        <v>6</v>
      </c>
      <c r="H195" s="311">
        <v>2.4</v>
      </c>
      <c r="I195" s="311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58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5" s="326"/>
      <c r="P195" s="326"/>
      <c r="Q195" s="326"/>
      <c r="R195" s="321"/>
      <c r="S195" s="34"/>
      <c r="T195" s="34"/>
      <c r="U195" s="35" t="s">
        <v>65</v>
      </c>
      <c r="V195" s="312">
        <v>0</v>
      </c>
      <c r="W195" s="313">
        <f>IFERROR(IF(V195="",0,CEILING((V195/$H195),1)*$H195),"")</f>
        <v>0</v>
      </c>
      <c r="X195" s="36" t="str">
        <f>IFERROR(IF(W195=0,"",ROUNDUP(W195/H195,0)*0.00753),"")</f>
        <v/>
      </c>
      <c r="Y195" s="56"/>
      <c r="Z195" s="57"/>
      <c r="AD195" s="58"/>
      <c r="BA195" s="166" t="s">
        <v>1</v>
      </c>
    </row>
    <row r="196" spans="1:53" hidden="1" x14ac:dyDescent="0.2">
      <c r="A196" s="322"/>
      <c r="B196" s="323"/>
      <c r="C196" s="323"/>
      <c r="D196" s="323"/>
      <c r="E196" s="323"/>
      <c r="F196" s="323"/>
      <c r="G196" s="323"/>
      <c r="H196" s="323"/>
      <c r="I196" s="323"/>
      <c r="J196" s="323"/>
      <c r="K196" s="323"/>
      <c r="L196" s="323"/>
      <c r="M196" s="324"/>
      <c r="N196" s="340" t="s">
        <v>66</v>
      </c>
      <c r="O196" s="341"/>
      <c r="P196" s="341"/>
      <c r="Q196" s="341"/>
      <c r="R196" s="341"/>
      <c r="S196" s="341"/>
      <c r="T196" s="342"/>
      <c r="U196" s="37" t="s">
        <v>67</v>
      </c>
      <c r="V196" s="314">
        <f>IFERROR(V192/H192,"0")+IFERROR(V193/H193,"0")+IFERROR(V194/H194,"0")+IFERROR(V195/H195,"0")</f>
        <v>0</v>
      </c>
      <c r="W196" s="314">
        <f>IFERROR(W192/H192,"0")+IFERROR(W193/H193,"0")+IFERROR(W194/H194,"0")+IFERROR(W195/H195,"0")</f>
        <v>0</v>
      </c>
      <c r="X196" s="314">
        <f>IFERROR(IF(X192="",0,X192),"0")+IFERROR(IF(X193="",0,X193),"0")+IFERROR(IF(X194="",0,X194),"0")+IFERROR(IF(X195="",0,X195),"0")</f>
        <v>0</v>
      </c>
      <c r="Y196" s="315"/>
      <c r="Z196" s="315"/>
    </row>
    <row r="197" spans="1:53" hidden="1" x14ac:dyDescent="0.2">
      <c r="A197" s="323"/>
      <c r="B197" s="323"/>
      <c r="C197" s="323"/>
      <c r="D197" s="323"/>
      <c r="E197" s="323"/>
      <c r="F197" s="323"/>
      <c r="G197" s="323"/>
      <c r="H197" s="323"/>
      <c r="I197" s="323"/>
      <c r="J197" s="323"/>
      <c r="K197" s="323"/>
      <c r="L197" s="323"/>
      <c r="M197" s="324"/>
      <c r="N197" s="340" t="s">
        <v>66</v>
      </c>
      <c r="O197" s="341"/>
      <c r="P197" s="341"/>
      <c r="Q197" s="341"/>
      <c r="R197" s="341"/>
      <c r="S197" s="341"/>
      <c r="T197" s="342"/>
      <c r="U197" s="37" t="s">
        <v>65</v>
      </c>
      <c r="V197" s="314">
        <f>IFERROR(SUM(V192:V195),"0")</f>
        <v>0</v>
      </c>
      <c r="W197" s="314">
        <f>IFERROR(SUM(W192:W195),"0")</f>
        <v>0</v>
      </c>
      <c r="X197" s="37"/>
      <c r="Y197" s="315"/>
      <c r="Z197" s="315"/>
    </row>
    <row r="198" spans="1:53" ht="16.5" hidden="1" customHeight="1" x14ac:dyDescent="0.25">
      <c r="A198" s="346" t="s">
        <v>337</v>
      </c>
      <c r="B198" s="323"/>
      <c r="C198" s="323"/>
      <c r="D198" s="323"/>
      <c r="E198" s="323"/>
      <c r="F198" s="323"/>
      <c r="G198" s="323"/>
      <c r="H198" s="323"/>
      <c r="I198" s="323"/>
      <c r="J198" s="323"/>
      <c r="K198" s="323"/>
      <c r="L198" s="323"/>
      <c r="M198" s="323"/>
      <c r="N198" s="323"/>
      <c r="O198" s="323"/>
      <c r="P198" s="323"/>
      <c r="Q198" s="323"/>
      <c r="R198" s="323"/>
      <c r="S198" s="323"/>
      <c r="T198" s="323"/>
      <c r="U198" s="323"/>
      <c r="V198" s="323"/>
      <c r="W198" s="323"/>
      <c r="X198" s="323"/>
      <c r="Y198" s="308"/>
      <c r="Z198" s="308"/>
    </row>
    <row r="199" spans="1:53" ht="14.25" hidden="1" customHeight="1" x14ac:dyDescent="0.25">
      <c r="A199" s="347" t="s">
        <v>60</v>
      </c>
      <c r="B199" s="323"/>
      <c r="C199" s="323"/>
      <c r="D199" s="323"/>
      <c r="E199" s="323"/>
      <c r="F199" s="323"/>
      <c r="G199" s="323"/>
      <c r="H199" s="323"/>
      <c r="I199" s="323"/>
      <c r="J199" s="323"/>
      <c r="K199" s="323"/>
      <c r="L199" s="323"/>
      <c r="M199" s="323"/>
      <c r="N199" s="323"/>
      <c r="O199" s="323"/>
      <c r="P199" s="323"/>
      <c r="Q199" s="323"/>
      <c r="R199" s="323"/>
      <c r="S199" s="323"/>
      <c r="T199" s="323"/>
      <c r="U199" s="323"/>
      <c r="V199" s="323"/>
      <c r="W199" s="323"/>
      <c r="X199" s="323"/>
      <c r="Y199" s="307"/>
      <c r="Z199" s="307"/>
    </row>
    <row r="200" spans="1:53" ht="27" hidden="1" customHeight="1" x14ac:dyDescent="0.25">
      <c r="A200" s="54" t="s">
        <v>338</v>
      </c>
      <c r="B200" s="54" t="s">
        <v>339</v>
      </c>
      <c r="C200" s="31">
        <v>4301031151</v>
      </c>
      <c r="D200" s="320">
        <v>4607091389845</v>
      </c>
      <c r="E200" s="321"/>
      <c r="F200" s="311">
        <v>0.35</v>
      </c>
      <c r="G200" s="32">
        <v>6</v>
      </c>
      <c r="H200" s="311">
        <v>2.1</v>
      </c>
      <c r="I200" s="311">
        <v>2.2000000000000002</v>
      </c>
      <c r="J200" s="32">
        <v>234</v>
      </c>
      <c r="K200" s="32" t="s">
        <v>174</v>
      </c>
      <c r="L200" s="33" t="s">
        <v>64</v>
      </c>
      <c r="M200" s="32">
        <v>40</v>
      </c>
      <c r="N200" s="50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0" s="326"/>
      <c r="P200" s="326"/>
      <c r="Q200" s="326"/>
      <c r="R200" s="321"/>
      <c r="S200" s="34"/>
      <c r="T200" s="34"/>
      <c r="U200" s="35" t="s">
        <v>65</v>
      </c>
      <c r="V200" s="312">
        <v>0</v>
      </c>
      <c r="W200" s="313">
        <f>IFERROR(IF(V200="",0,CEILING((V200/$H200),1)*$H200),"")</f>
        <v>0</v>
      </c>
      <c r="X200" s="36" t="str">
        <f>IFERROR(IF(W200=0,"",ROUNDUP(W200/H200,0)*0.00502),"")</f>
        <v/>
      </c>
      <c r="Y200" s="56"/>
      <c r="Z200" s="57"/>
      <c r="AD200" s="58"/>
      <c r="BA200" s="167" t="s">
        <v>1</v>
      </c>
    </row>
    <row r="201" spans="1:53" hidden="1" x14ac:dyDescent="0.2">
      <c r="A201" s="322"/>
      <c r="B201" s="323"/>
      <c r="C201" s="323"/>
      <c r="D201" s="323"/>
      <c r="E201" s="323"/>
      <c r="F201" s="323"/>
      <c r="G201" s="323"/>
      <c r="H201" s="323"/>
      <c r="I201" s="323"/>
      <c r="J201" s="323"/>
      <c r="K201" s="323"/>
      <c r="L201" s="323"/>
      <c r="M201" s="324"/>
      <c r="N201" s="340" t="s">
        <v>66</v>
      </c>
      <c r="O201" s="341"/>
      <c r="P201" s="341"/>
      <c r="Q201" s="341"/>
      <c r="R201" s="341"/>
      <c r="S201" s="341"/>
      <c r="T201" s="342"/>
      <c r="U201" s="37" t="s">
        <v>67</v>
      </c>
      <c r="V201" s="314">
        <f>IFERROR(V200/H200,"0")</f>
        <v>0</v>
      </c>
      <c r="W201" s="314">
        <f>IFERROR(W200/H200,"0")</f>
        <v>0</v>
      </c>
      <c r="X201" s="314">
        <f>IFERROR(IF(X200="",0,X200),"0")</f>
        <v>0</v>
      </c>
      <c r="Y201" s="315"/>
      <c r="Z201" s="315"/>
    </row>
    <row r="202" spans="1:53" hidden="1" x14ac:dyDescent="0.2">
      <c r="A202" s="323"/>
      <c r="B202" s="323"/>
      <c r="C202" s="323"/>
      <c r="D202" s="323"/>
      <c r="E202" s="323"/>
      <c r="F202" s="323"/>
      <c r="G202" s="323"/>
      <c r="H202" s="323"/>
      <c r="I202" s="323"/>
      <c r="J202" s="323"/>
      <c r="K202" s="323"/>
      <c r="L202" s="323"/>
      <c r="M202" s="324"/>
      <c r="N202" s="340" t="s">
        <v>66</v>
      </c>
      <c r="O202" s="341"/>
      <c r="P202" s="341"/>
      <c r="Q202" s="341"/>
      <c r="R202" s="341"/>
      <c r="S202" s="341"/>
      <c r="T202" s="342"/>
      <c r="U202" s="37" t="s">
        <v>65</v>
      </c>
      <c r="V202" s="314">
        <f>IFERROR(SUM(V200:V200),"0")</f>
        <v>0</v>
      </c>
      <c r="W202" s="314">
        <f>IFERROR(SUM(W200:W200),"0")</f>
        <v>0</v>
      </c>
      <c r="X202" s="37"/>
      <c r="Y202" s="315"/>
      <c r="Z202" s="315"/>
    </row>
    <row r="203" spans="1:53" ht="16.5" hidden="1" customHeight="1" x14ac:dyDescent="0.25">
      <c r="A203" s="346" t="s">
        <v>340</v>
      </c>
      <c r="B203" s="323"/>
      <c r="C203" s="323"/>
      <c r="D203" s="323"/>
      <c r="E203" s="323"/>
      <c r="F203" s="323"/>
      <c r="G203" s="323"/>
      <c r="H203" s="323"/>
      <c r="I203" s="323"/>
      <c r="J203" s="323"/>
      <c r="K203" s="323"/>
      <c r="L203" s="323"/>
      <c r="M203" s="323"/>
      <c r="N203" s="323"/>
      <c r="O203" s="323"/>
      <c r="P203" s="323"/>
      <c r="Q203" s="323"/>
      <c r="R203" s="323"/>
      <c r="S203" s="323"/>
      <c r="T203" s="323"/>
      <c r="U203" s="323"/>
      <c r="V203" s="323"/>
      <c r="W203" s="323"/>
      <c r="X203" s="323"/>
      <c r="Y203" s="308"/>
      <c r="Z203" s="308"/>
    </row>
    <row r="204" spans="1:53" ht="14.25" hidden="1" customHeight="1" x14ac:dyDescent="0.25">
      <c r="A204" s="347" t="s">
        <v>106</v>
      </c>
      <c r="B204" s="323"/>
      <c r="C204" s="323"/>
      <c r="D204" s="323"/>
      <c r="E204" s="323"/>
      <c r="F204" s="323"/>
      <c r="G204" s="323"/>
      <c r="H204" s="323"/>
      <c r="I204" s="323"/>
      <c r="J204" s="323"/>
      <c r="K204" s="323"/>
      <c r="L204" s="323"/>
      <c r="M204" s="323"/>
      <c r="N204" s="323"/>
      <c r="O204" s="323"/>
      <c r="P204" s="323"/>
      <c r="Q204" s="323"/>
      <c r="R204" s="323"/>
      <c r="S204" s="323"/>
      <c r="T204" s="323"/>
      <c r="U204" s="323"/>
      <c r="V204" s="323"/>
      <c r="W204" s="323"/>
      <c r="X204" s="323"/>
      <c r="Y204" s="307"/>
      <c r="Z204" s="307"/>
    </row>
    <row r="205" spans="1:53" ht="27" hidden="1" customHeight="1" x14ac:dyDescent="0.25">
      <c r="A205" s="54" t="s">
        <v>341</v>
      </c>
      <c r="B205" s="54" t="s">
        <v>342</v>
      </c>
      <c r="C205" s="31">
        <v>4301011346</v>
      </c>
      <c r="D205" s="320">
        <v>4607091387445</v>
      </c>
      <c r="E205" s="321"/>
      <c r="F205" s="311">
        <v>0.9</v>
      </c>
      <c r="G205" s="32">
        <v>10</v>
      </c>
      <c r="H205" s="311">
        <v>9</v>
      </c>
      <c r="I205" s="311">
        <v>9.6300000000000008</v>
      </c>
      <c r="J205" s="32">
        <v>56</v>
      </c>
      <c r="K205" s="32" t="s">
        <v>101</v>
      </c>
      <c r="L205" s="33" t="s">
        <v>102</v>
      </c>
      <c r="M205" s="32">
        <v>31</v>
      </c>
      <c r="N205" s="54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5" s="326"/>
      <c r="P205" s="326"/>
      <c r="Q205" s="326"/>
      <c r="R205" s="321"/>
      <c r="S205" s="34"/>
      <c r="T205" s="34"/>
      <c r="U205" s="35" t="s">
        <v>65</v>
      </c>
      <c r="V205" s="312">
        <v>0</v>
      </c>
      <c r="W205" s="313">
        <f t="shared" ref="W205:W219" si="11">IFERROR(IF(V205="",0,CEILING((V205/$H205),1)*$H205),"")</f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hidden="1" customHeight="1" x14ac:dyDescent="0.25">
      <c r="A206" s="54" t="s">
        <v>343</v>
      </c>
      <c r="B206" s="54" t="s">
        <v>344</v>
      </c>
      <c r="C206" s="31">
        <v>4301011362</v>
      </c>
      <c r="D206" s="320">
        <v>4607091386004</v>
      </c>
      <c r="E206" s="321"/>
      <c r="F206" s="311">
        <v>1.35</v>
      </c>
      <c r="G206" s="32">
        <v>8</v>
      </c>
      <c r="H206" s="311">
        <v>10.8</v>
      </c>
      <c r="I206" s="311">
        <v>11.28</v>
      </c>
      <c r="J206" s="32">
        <v>48</v>
      </c>
      <c r="K206" s="32" t="s">
        <v>101</v>
      </c>
      <c r="L206" s="33" t="s">
        <v>110</v>
      </c>
      <c r="M206" s="32">
        <v>55</v>
      </c>
      <c r="N206" s="43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6" s="326"/>
      <c r="P206" s="326"/>
      <c r="Q206" s="326"/>
      <c r="R206" s="321"/>
      <c r="S206" s="34"/>
      <c r="T206" s="34"/>
      <c r="U206" s="35" t="s">
        <v>65</v>
      </c>
      <c r="V206" s="312">
        <v>0</v>
      </c>
      <c r="W206" s="313">
        <f t="shared" si="11"/>
        <v>0</v>
      </c>
      <c r="X206" s="36" t="str">
        <f>IFERROR(IF(W206=0,"",ROUNDUP(W206/H206,0)*0.02039),"")</f>
        <v/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343</v>
      </c>
      <c r="B207" s="54" t="s">
        <v>345</v>
      </c>
      <c r="C207" s="31">
        <v>4301011308</v>
      </c>
      <c r="D207" s="320">
        <v>4607091386004</v>
      </c>
      <c r="E207" s="321"/>
      <c r="F207" s="311">
        <v>1.35</v>
      </c>
      <c r="G207" s="32">
        <v>8</v>
      </c>
      <c r="H207" s="311">
        <v>10.8</v>
      </c>
      <c r="I207" s="311">
        <v>11.28</v>
      </c>
      <c r="J207" s="32">
        <v>56</v>
      </c>
      <c r="K207" s="32" t="s">
        <v>101</v>
      </c>
      <c r="L207" s="33" t="s">
        <v>102</v>
      </c>
      <c r="M207" s="32">
        <v>55</v>
      </c>
      <c r="N207" s="59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7" s="326"/>
      <c r="P207" s="326"/>
      <c r="Q207" s="326"/>
      <c r="R207" s="321"/>
      <c r="S207" s="34"/>
      <c r="T207" s="34"/>
      <c r="U207" s="35" t="s">
        <v>65</v>
      </c>
      <c r="V207" s="312">
        <v>0</v>
      </c>
      <c r="W207" s="313">
        <f t="shared" si="11"/>
        <v>0</v>
      </c>
      <c r="X207" s="36" t="str">
        <f>IFERROR(IF(W207=0,"",ROUNDUP(W207/H207,0)*0.02175),"")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346</v>
      </c>
      <c r="B208" s="54" t="s">
        <v>347</v>
      </c>
      <c r="C208" s="31">
        <v>4301011347</v>
      </c>
      <c r="D208" s="320">
        <v>4607091386073</v>
      </c>
      <c r="E208" s="321"/>
      <c r="F208" s="311">
        <v>0.9</v>
      </c>
      <c r="G208" s="32">
        <v>10</v>
      </c>
      <c r="H208" s="311">
        <v>9</v>
      </c>
      <c r="I208" s="311">
        <v>9.6300000000000008</v>
      </c>
      <c r="J208" s="32">
        <v>56</v>
      </c>
      <c r="K208" s="32" t="s">
        <v>101</v>
      </c>
      <c r="L208" s="33" t="s">
        <v>102</v>
      </c>
      <c r="M208" s="32">
        <v>31</v>
      </c>
      <c r="N208" s="41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8" s="326"/>
      <c r="P208" s="326"/>
      <c r="Q208" s="326"/>
      <c r="R208" s="321"/>
      <c r="S208" s="34"/>
      <c r="T208" s="34"/>
      <c r="U208" s="35" t="s">
        <v>65</v>
      </c>
      <c r="V208" s="312">
        <v>0</v>
      </c>
      <c r="W208" s="313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348</v>
      </c>
      <c r="B209" s="54" t="s">
        <v>349</v>
      </c>
      <c r="C209" s="31">
        <v>4301011395</v>
      </c>
      <c r="D209" s="320">
        <v>4607091387322</v>
      </c>
      <c r="E209" s="321"/>
      <c r="F209" s="311">
        <v>1.35</v>
      </c>
      <c r="G209" s="32">
        <v>8</v>
      </c>
      <c r="H209" s="311">
        <v>10.8</v>
      </c>
      <c r="I209" s="311">
        <v>11.28</v>
      </c>
      <c r="J209" s="32">
        <v>48</v>
      </c>
      <c r="K209" s="32" t="s">
        <v>101</v>
      </c>
      <c r="L209" s="33" t="s">
        <v>110</v>
      </c>
      <c r="M209" s="32">
        <v>55</v>
      </c>
      <c r="N209" s="42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9" s="326"/>
      <c r="P209" s="326"/>
      <c r="Q209" s="326"/>
      <c r="R209" s="321"/>
      <c r="S209" s="34"/>
      <c r="T209" s="34"/>
      <c r="U209" s="35" t="s">
        <v>65</v>
      </c>
      <c r="V209" s="312">
        <v>0</v>
      </c>
      <c r="W209" s="313">
        <f t="shared" si="11"/>
        <v>0</v>
      </c>
      <c r="X209" s="36" t="str">
        <f>IFERROR(IF(W209=0,"",ROUNDUP(W209/H209,0)*0.02039),"")</f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348</v>
      </c>
      <c r="B210" s="54" t="s">
        <v>350</v>
      </c>
      <c r="C210" s="31">
        <v>4301010928</v>
      </c>
      <c r="D210" s="320">
        <v>4607091387322</v>
      </c>
      <c r="E210" s="321"/>
      <c r="F210" s="311">
        <v>1.35</v>
      </c>
      <c r="G210" s="32">
        <v>8</v>
      </c>
      <c r="H210" s="311">
        <v>10.8</v>
      </c>
      <c r="I210" s="311">
        <v>11.28</v>
      </c>
      <c r="J210" s="32">
        <v>56</v>
      </c>
      <c r="K210" s="32" t="s">
        <v>101</v>
      </c>
      <c r="L210" s="33" t="s">
        <v>102</v>
      </c>
      <c r="M210" s="32">
        <v>55</v>
      </c>
      <c r="N210" s="56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0" s="326"/>
      <c r="P210" s="326"/>
      <c r="Q210" s="326"/>
      <c r="R210" s="321"/>
      <c r="S210" s="34"/>
      <c r="T210" s="34"/>
      <c r="U210" s="35" t="s">
        <v>65</v>
      </c>
      <c r="V210" s="312">
        <v>0</v>
      </c>
      <c r="W210" s="313">
        <f t="shared" si="11"/>
        <v>0</v>
      </c>
      <c r="X210" s="36" t="str">
        <f>IFERROR(IF(W210=0,"",ROUNDUP(W210/H210,0)*0.02175),"")</f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351</v>
      </c>
      <c r="B211" s="54" t="s">
        <v>352</v>
      </c>
      <c r="C211" s="31">
        <v>4301011311</v>
      </c>
      <c r="D211" s="320">
        <v>4607091387377</v>
      </c>
      <c r="E211" s="321"/>
      <c r="F211" s="311">
        <v>1.35</v>
      </c>
      <c r="G211" s="32">
        <v>8</v>
      </c>
      <c r="H211" s="311">
        <v>10.8</v>
      </c>
      <c r="I211" s="311">
        <v>11.28</v>
      </c>
      <c r="J211" s="32">
        <v>56</v>
      </c>
      <c r="K211" s="32" t="s">
        <v>101</v>
      </c>
      <c r="L211" s="33" t="s">
        <v>102</v>
      </c>
      <c r="M211" s="32">
        <v>55</v>
      </c>
      <c r="N211" s="42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1" s="326"/>
      <c r="P211" s="326"/>
      <c r="Q211" s="326"/>
      <c r="R211" s="321"/>
      <c r="S211" s="34"/>
      <c r="T211" s="34"/>
      <c r="U211" s="35" t="s">
        <v>65</v>
      </c>
      <c r="V211" s="312">
        <v>0</v>
      </c>
      <c r="W211" s="313">
        <f t="shared" si="11"/>
        <v>0</v>
      </c>
      <c r="X211" s="36" t="str">
        <f>IFERROR(IF(W211=0,"",ROUNDUP(W211/H211,0)*0.02175),"")</f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353</v>
      </c>
      <c r="B212" s="54" t="s">
        <v>354</v>
      </c>
      <c r="C212" s="31">
        <v>4301010945</v>
      </c>
      <c r="D212" s="320">
        <v>4607091387353</v>
      </c>
      <c r="E212" s="321"/>
      <c r="F212" s="311">
        <v>1.35</v>
      </c>
      <c r="G212" s="32">
        <v>8</v>
      </c>
      <c r="H212" s="311">
        <v>10.8</v>
      </c>
      <c r="I212" s="311">
        <v>11.28</v>
      </c>
      <c r="J212" s="32">
        <v>56</v>
      </c>
      <c r="K212" s="32" t="s">
        <v>101</v>
      </c>
      <c r="L212" s="33" t="s">
        <v>102</v>
      </c>
      <c r="M212" s="32">
        <v>55</v>
      </c>
      <c r="N212" s="40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2" s="326"/>
      <c r="P212" s="326"/>
      <c r="Q212" s="326"/>
      <c r="R212" s="321"/>
      <c r="S212" s="34"/>
      <c r="T212" s="34"/>
      <c r="U212" s="35" t="s">
        <v>65</v>
      </c>
      <c r="V212" s="312">
        <v>0</v>
      </c>
      <c r="W212" s="313">
        <f t="shared" si="11"/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355</v>
      </c>
      <c r="B213" s="54" t="s">
        <v>356</v>
      </c>
      <c r="C213" s="31">
        <v>4301011328</v>
      </c>
      <c r="D213" s="320">
        <v>4607091386011</v>
      </c>
      <c r="E213" s="321"/>
      <c r="F213" s="311">
        <v>0.5</v>
      </c>
      <c r="G213" s="32">
        <v>10</v>
      </c>
      <c r="H213" s="311">
        <v>5</v>
      </c>
      <c r="I213" s="311">
        <v>5.21</v>
      </c>
      <c r="J213" s="32">
        <v>120</v>
      </c>
      <c r="K213" s="32" t="s">
        <v>63</v>
      </c>
      <c r="L213" s="33" t="s">
        <v>64</v>
      </c>
      <c r="M213" s="32">
        <v>55</v>
      </c>
      <c r="N213" s="50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3" s="326"/>
      <c r="P213" s="326"/>
      <c r="Q213" s="326"/>
      <c r="R213" s="321"/>
      <c r="S213" s="34"/>
      <c r="T213" s="34"/>
      <c r="U213" s="35" t="s">
        <v>65</v>
      </c>
      <c r="V213" s="312">
        <v>0</v>
      </c>
      <c r="W213" s="313">
        <f t="shared" si="11"/>
        <v>0</v>
      </c>
      <c r="X213" s="36" t="str">
        <f t="shared" ref="X213:X219" si="12">IFERROR(IF(W213=0,"",ROUNDUP(W213/H213,0)*0.00937),"")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357</v>
      </c>
      <c r="B214" s="54" t="s">
        <v>358</v>
      </c>
      <c r="C214" s="31">
        <v>4301011329</v>
      </c>
      <c r="D214" s="320">
        <v>4607091387308</v>
      </c>
      <c r="E214" s="321"/>
      <c r="F214" s="311">
        <v>0.5</v>
      </c>
      <c r="G214" s="32">
        <v>10</v>
      </c>
      <c r="H214" s="311">
        <v>5</v>
      </c>
      <c r="I214" s="311">
        <v>5.21</v>
      </c>
      <c r="J214" s="32">
        <v>120</v>
      </c>
      <c r="K214" s="32" t="s">
        <v>63</v>
      </c>
      <c r="L214" s="33" t="s">
        <v>64</v>
      </c>
      <c r="M214" s="32">
        <v>55</v>
      </c>
      <c r="N214" s="41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4" s="326"/>
      <c r="P214" s="326"/>
      <c r="Q214" s="326"/>
      <c r="R214" s="321"/>
      <c r="S214" s="34"/>
      <c r="T214" s="34"/>
      <c r="U214" s="35" t="s">
        <v>65</v>
      </c>
      <c r="V214" s="312">
        <v>0</v>
      </c>
      <c r="W214" s="313">
        <f t="shared" si="11"/>
        <v>0</v>
      </c>
      <c r="X214" s="36" t="str">
        <f t="shared" si="12"/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359</v>
      </c>
      <c r="B215" s="54" t="s">
        <v>360</v>
      </c>
      <c r="C215" s="31">
        <v>4301011049</v>
      </c>
      <c r="D215" s="320">
        <v>4607091387339</v>
      </c>
      <c r="E215" s="321"/>
      <c r="F215" s="311">
        <v>0.5</v>
      </c>
      <c r="G215" s="32">
        <v>10</v>
      </c>
      <c r="H215" s="311">
        <v>5</v>
      </c>
      <c r="I215" s="311">
        <v>5.24</v>
      </c>
      <c r="J215" s="32">
        <v>120</v>
      </c>
      <c r="K215" s="32" t="s">
        <v>63</v>
      </c>
      <c r="L215" s="33" t="s">
        <v>102</v>
      </c>
      <c r="M215" s="32">
        <v>55</v>
      </c>
      <c r="N215" s="47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5" s="326"/>
      <c r="P215" s="326"/>
      <c r="Q215" s="326"/>
      <c r="R215" s="321"/>
      <c r="S215" s="34"/>
      <c r="T215" s="34"/>
      <c r="U215" s="35" t="s">
        <v>65</v>
      </c>
      <c r="V215" s="312">
        <v>0</v>
      </c>
      <c r="W215" s="313">
        <f t="shared" si="11"/>
        <v>0</v>
      </c>
      <c r="X215" s="36" t="str">
        <f t="shared" si="12"/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361</v>
      </c>
      <c r="B216" s="54" t="s">
        <v>362</v>
      </c>
      <c r="C216" s="31">
        <v>4301011433</v>
      </c>
      <c r="D216" s="320">
        <v>4680115882638</v>
      </c>
      <c r="E216" s="321"/>
      <c r="F216" s="311">
        <v>0.4</v>
      </c>
      <c r="G216" s="32">
        <v>10</v>
      </c>
      <c r="H216" s="311">
        <v>4</v>
      </c>
      <c r="I216" s="311">
        <v>4.24</v>
      </c>
      <c r="J216" s="32">
        <v>120</v>
      </c>
      <c r="K216" s="32" t="s">
        <v>63</v>
      </c>
      <c r="L216" s="33" t="s">
        <v>102</v>
      </c>
      <c r="M216" s="32">
        <v>90</v>
      </c>
      <c r="N216" s="44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6" s="326"/>
      <c r="P216" s="326"/>
      <c r="Q216" s="326"/>
      <c r="R216" s="321"/>
      <c r="S216" s="34"/>
      <c r="T216" s="34"/>
      <c r="U216" s="35" t="s">
        <v>65</v>
      </c>
      <c r="V216" s="312">
        <v>0</v>
      </c>
      <c r="W216" s="313">
        <f t="shared" si="11"/>
        <v>0</v>
      </c>
      <c r="X216" s="36" t="str">
        <f t="shared" si="12"/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363</v>
      </c>
      <c r="B217" s="54" t="s">
        <v>364</v>
      </c>
      <c r="C217" s="31">
        <v>4301011573</v>
      </c>
      <c r="D217" s="320">
        <v>4680115881938</v>
      </c>
      <c r="E217" s="321"/>
      <c r="F217" s="311">
        <v>0.4</v>
      </c>
      <c r="G217" s="32">
        <v>10</v>
      </c>
      <c r="H217" s="311">
        <v>4</v>
      </c>
      <c r="I217" s="311">
        <v>4.24</v>
      </c>
      <c r="J217" s="32">
        <v>120</v>
      </c>
      <c r="K217" s="32" t="s">
        <v>63</v>
      </c>
      <c r="L217" s="33" t="s">
        <v>102</v>
      </c>
      <c r="M217" s="32">
        <v>90</v>
      </c>
      <c r="N217" s="35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7" s="326"/>
      <c r="P217" s="326"/>
      <c r="Q217" s="326"/>
      <c r="R217" s="321"/>
      <c r="S217" s="34"/>
      <c r="T217" s="34"/>
      <c r="U217" s="35" t="s">
        <v>65</v>
      </c>
      <c r="V217" s="312">
        <v>0</v>
      </c>
      <c r="W217" s="313">
        <f t="shared" si="11"/>
        <v>0</v>
      </c>
      <c r="X217" s="36" t="str">
        <f t="shared" si="12"/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365</v>
      </c>
      <c r="B218" s="54" t="s">
        <v>366</v>
      </c>
      <c r="C218" s="31">
        <v>4301010944</v>
      </c>
      <c r="D218" s="320">
        <v>4607091387346</v>
      </c>
      <c r="E218" s="321"/>
      <c r="F218" s="311">
        <v>0.4</v>
      </c>
      <c r="G218" s="32">
        <v>10</v>
      </c>
      <c r="H218" s="311">
        <v>4</v>
      </c>
      <c r="I218" s="311">
        <v>4.24</v>
      </c>
      <c r="J218" s="32">
        <v>120</v>
      </c>
      <c r="K218" s="32" t="s">
        <v>63</v>
      </c>
      <c r="L218" s="33" t="s">
        <v>102</v>
      </c>
      <c r="M218" s="32">
        <v>55</v>
      </c>
      <c r="N218" s="54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8" s="326"/>
      <c r="P218" s="326"/>
      <c r="Q218" s="326"/>
      <c r="R218" s="321"/>
      <c r="S218" s="34"/>
      <c r="T218" s="34"/>
      <c r="U218" s="35" t="s">
        <v>65</v>
      </c>
      <c r="V218" s="312">
        <v>0</v>
      </c>
      <c r="W218" s="313">
        <f t="shared" si="11"/>
        <v>0</v>
      </c>
      <c r="X218" s="36" t="str">
        <f t="shared" si="12"/>
        <v/>
      </c>
      <c r="Y218" s="56"/>
      <c r="Z218" s="57"/>
      <c r="AD218" s="58"/>
      <c r="BA218" s="181" t="s">
        <v>1</v>
      </c>
    </row>
    <row r="219" spans="1:53" ht="27" hidden="1" customHeight="1" x14ac:dyDescent="0.25">
      <c r="A219" s="54" t="s">
        <v>367</v>
      </c>
      <c r="B219" s="54" t="s">
        <v>368</v>
      </c>
      <c r="C219" s="31">
        <v>4301011353</v>
      </c>
      <c r="D219" s="320">
        <v>4607091389807</v>
      </c>
      <c r="E219" s="321"/>
      <c r="F219" s="311">
        <v>0.4</v>
      </c>
      <c r="G219" s="32">
        <v>10</v>
      </c>
      <c r="H219" s="311">
        <v>4</v>
      </c>
      <c r="I219" s="311">
        <v>4.24</v>
      </c>
      <c r="J219" s="32">
        <v>120</v>
      </c>
      <c r="K219" s="32" t="s">
        <v>63</v>
      </c>
      <c r="L219" s="33" t="s">
        <v>102</v>
      </c>
      <c r="M219" s="32">
        <v>55</v>
      </c>
      <c r="N219" s="51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9" s="326"/>
      <c r="P219" s="326"/>
      <c r="Q219" s="326"/>
      <c r="R219" s="321"/>
      <c r="S219" s="34"/>
      <c r="T219" s="34"/>
      <c r="U219" s="35" t="s">
        <v>65</v>
      </c>
      <c r="V219" s="312">
        <v>0</v>
      </c>
      <c r="W219" s="313">
        <f t="shared" si="11"/>
        <v>0</v>
      </c>
      <c r="X219" s="36" t="str">
        <f t="shared" si="12"/>
        <v/>
      </c>
      <c r="Y219" s="56"/>
      <c r="Z219" s="57"/>
      <c r="AD219" s="58"/>
      <c r="BA219" s="182" t="s">
        <v>1</v>
      </c>
    </row>
    <row r="220" spans="1:53" hidden="1" x14ac:dyDescent="0.2">
      <c r="A220" s="322"/>
      <c r="B220" s="323"/>
      <c r="C220" s="323"/>
      <c r="D220" s="323"/>
      <c r="E220" s="323"/>
      <c r="F220" s="323"/>
      <c r="G220" s="323"/>
      <c r="H220" s="323"/>
      <c r="I220" s="323"/>
      <c r="J220" s="323"/>
      <c r="K220" s="323"/>
      <c r="L220" s="323"/>
      <c r="M220" s="324"/>
      <c r="N220" s="340" t="s">
        <v>66</v>
      </c>
      <c r="O220" s="341"/>
      <c r="P220" s="341"/>
      <c r="Q220" s="341"/>
      <c r="R220" s="341"/>
      <c r="S220" s="341"/>
      <c r="T220" s="342"/>
      <c r="U220" s="37" t="s">
        <v>67</v>
      </c>
      <c r="V220" s="314">
        <f>IFERROR(V205/H205,"0")+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</f>
        <v>0</v>
      </c>
      <c r="W220" s="314">
        <f>IFERROR(W205/H205,"0")+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</f>
        <v>0</v>
      </c>
      <c r="X220" s="314">
        <f>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</f>
        <v>0</v>
      </c>
      <c r="Y220" s="315"/>
      <c r="Z220" s="315"/>
    </row>
    <row r="221" spans="1:53" hidden="1" x14ac:dyDescent="0.2">
      <c r="A221" s="323"/>
      <c r="B221" s="323"/>
      <c r="C221" s="323"/>
      <c r="D221" s="323"/>
      <c r="E221" s="323"/>
      <c r="F221" s="323"/>
      <c r="G221" s="323"/>
      <c r="H221" s="323"/>
      <c r="I221" s="323"/>
      <c r="J221" s="323"/>
      <c r="K221" s="323"/>
      <c r="L221" s="323"/>
      <c r="M221" s="324"/>
      <c r="N221" s="340" t="s">
        <v>66</v>
      </c>
      <c r="O221" s="341"/>
      <c r="P221" s="341"/>
      <c r="Q221" s="341"/>
      <c r="R221" s="341"/>
      <c r="S221" s="341"/>
      <c r="T221" s="342"/>
      <c r="U221" s="37" t="s">
        <v>65</v>
      </c>
      <c r="V221" s="314">
        <f>IFERROR(SUM(V205:V219),"0")</f>
        <v>0</v>
      </c>
      <c r="W221" s="314">
        <f>IFERROR(SUM(W205:W219),"0")</f>
        <v>0</v>
      </c>
      <c r="X221" s="37"/>
      <c r="Y221" s="315"/>
      <c r="Z221" s="315"/>
    </row>
    <row r="222" spans="1:53" ht="14.25" hidden="1" customHeight="1" x14ac:dyDescent="0.25">
      <c r="A222" s="347" t="s">
        <v>98</v>
      </c>
      <c r="B222" s="323"/>
      <c r="C222" s="323"/>
      <c r="D222" s="323"/>
      <c r="E222" s="323"/>
      <c r="F222" s="323"/>
      <c r="G222" s="323"/>
      <c r="H222" s="323"/>
      <c r="I222" s="323"/>
      <c r="J222" s="323"/>
      <c r="K222" s="323"/>
      <c r="L222" s="323"/>
      <c r="M222" s="323"/>
      <c r="N222" s="323"/>
      <c r="O222" s="323"/>
      <c r="P222" s="323"/>
      <c r="Q222" s="323"/>
      <c r="R222" s="323"/>
      <c r="S222" s="323"/>
      <c r="T222" s="323"/>
      <c r="U222" s="323"/>
      <c r="V222" s="323"/>
      <c r="W222" s="323"/>
      <c r="X222" s="323"/>
      <c r="Y222" s="307"/>
      <c r="Z222" s="307"/>
    </row>
    <row r="223" spans="1:53" ht="27" hidden="1" customHeight="1" x14ac:dyDescent="0.25">
      <c r="A223" s="54" t="s">
        <v>369</v>
      </c>
      <c r="B223" s="54" t="s">
        <v>370</v>
      </c>
      <c r="C223" s="31">
        <v>4301020254</v>
      </c>
      <c r="D223" s="320">
        <v>4680115881914</v>
      </c>
      <c r="E223" s="321"/>
      <c r="F223" s="311">
        <v>0.4</v>
      </c>
      <c r="G223" s="32">
        <v>10</v>
      </c>
      <c r="H223" s="311">
        <v>4</v>
      </c>
      <c r="I223" s="311">
        <v>4.24</v>
      </c>
      <c r="J223" s="32">
        <v>120</v>
      </c>
      <c r="K223" s="32" t="s">
        <v>63</v>
      </c>
      <c r="L223" s="33" t="s">
        <v>102</v>
      </c>
      <c r="M223" s="32">
        <v>90</v>
      </c>
      <c r="N223" s="54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3" s="326"/>
      <c r="P223" s="326"/>
      <c r="Q223" s="326"/>
      <c r="R223" s="321"/>
      <c r="S223" s="34"/>
      <c r="T223" s="34"/>
      <c r="U223" s="35" t="s">
        <v>65</v>
      </c>
      <c r="V223" s="312">
        <v>0</v>
      </c>
      <c r="W223" s="313">
        <f>IFERROR(IF(V223="",0,CEILING((V223/$H223),1)*$H223),"")</f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idden="1" x14ac:dyDescent="0.2">
      <c r="A224" s="322"/>
      <c r="B224" s="323"/>
      <c r="C224" s="323"/>
      <c r="D224" s="323"/>
      <c r="E224" s="323"/>
      <c r="F224" s="323"/>
      <c r="G224" s="323"/>
      <c r="H224" s="323"/>
      <c r="I224" s="323"/>
      <c r="J224" s="323"/>
      <c r="K224" s="323"/>
      <c r="L224" s="323"/>
      <c r="M224" s="324"/>
      <c r="N224" s="340" t="s">
        <v>66</v>
      </c>
      <c r="O224" s="341"/>
      <c r="P224" s="341"/>
      <c r="Q224" s="341"/>
      <c r="R224" s="341"/>
      <c r="S224" s="341"/>
      <c r="T224" s="342"/>
      <c r="U224" s="37" t="s">
        <v>67</v>
      </c>
      <c r="V224" s="314">
        <f>IFERROR(V223/H223,"0")</f>
        <v>0</v>
      </c>
      <c r="W224" s="314">
        <f>IFERROR(W223/H223,"0")</f>
        <v>0</v>
      </c>
      <c r="X224" s="314">
        <f>IFERROR(IF(X223="",0,X223),"0")</f>
        <v>0</v>
      </c>
      <c r="Y224" s="315"/>
      <c r="Z224" s="315"/>
    </row>
    <row r="225" spans="1:53" hidden="1" x14ac:dyDescent="0.2">
      <c r="A225" s="323"/>
      <c r="B225" s="323"/>
      <c r="C225" s="323"/>
      <c r="D225" s="323"/>
      <c r="E225" s="323"/>
      <c r="F225" s="323"/>
      <c r="G225" s="323"/>
      <c r="H225" s="323"/>
      <c r="I225" s="323"/>
      <c r="J225" s="323"/>
      <c r="K225" s="323"/>
      <c r="L225" s="323"/>
      <c r="M225" s="324"/>
      <c r="N225" s="340" t="s">
        <v>66</v>
      </c>
      <c r="O225" s="341"/>
      <c r="P225" s="341"/>
      <c r="Q225" s="341"/>
      <c r="R225" s="341"/>
      <c r="S225" s="341"/>
      <c r="T225" s="342"/>
      <c r="U225" s="37" t="s">
        <v>65</v>
      </c>
      <c r="V225" s="314">
        <f>IFERROR(SUM(V223:V223),"0")</f>
        <v>0</v>
      </c>
      <c r="W225" s="314">
        <f>IFERROR(SUM(W223:W223),"0")</f>
        <v>0</v>
      </c>
      <c r="X225" s="37"/>
      <c r="Y225" s="315"/>
      <c r="Z225" s="315"/>
    </row>
    <row r="226" spans="1:53" ht="14.25" hidden="1" customHeight="1" x14ac:dyDescent="0.25">
      <c r="A226" s="347" t="s">
        <v>60</v>
      </c>
      <c r="B226" s="323"/>
      <c r="C226" s="323"/>
      <c r="D226" s="323"/>
      <c r="E226" s="323"/>
      <c r="F226" s="323"/>
      <c r="G226" s="323"/>
      <c r="H226" s="323"/>
      <c r="I226" s="323"/>
      <c r="J226" s="323"/>
      <c r="K226" s="323"/>
      <c r="L226" s="323"/>
      <c r="M226" s="323"/>
      <c r="N226" s="323"/>
      <c r="O226" s="323"/>
      <c r="P226" s="323"/>
      <c r="Q226" s="323"/>
      <c r="R226" s="323"/>
      <c r="S226" s="323"/>
      <c r="T226" s="323"/>
      <c r="U226" s="323"/>
      <c r="V226" s="323"/>
      <c r="W226" s="323"/>
      <c r="X226" s="323"/>
      <c r="Y226" s="307"/>
      <c r="Z226" s="307"/>
    </row>
    <row r="227" spans="1:53" ht="27" hidden="1" customHeight="1" x14ac:dyDescent="0.25">
      <c r="A227" s="54" t="s">
        <v>371</v>
      </c>
      <c r="B227" s="54" t="s">
        <v>372</v>
      </c>
      <c r="C227" s="31">
        <v>4301030878</v>
      </c>
      <c r="D227" s="320">
        <v>4607091387193</v>
      </c>
      <c r="E227" s="321"/>
      <c r="F227" s="311">
        <v>0.7</v>
      </c>
      <c r="G227" s="32">
        <v>6</v>
      </c>
      <c r="H227" s="311">
        <v>4.2</v>
      </c>
      <c r="I227" s="311">
        <v>4.46</v>
      </c>
      <c r="J227" s="32">
        <v>156</v>
      </c>
      <c r="K227" s="32" t="s">
        <v>63</v>
      </c>
      <c r="L227" s="33" t="s">
        <v>64</v>
      </c>
      <c r="M227" s="32">
        <v>35</v>
      </c>
      <c r="N227" s="40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7" s="326"/>
      <c r="P227" s="326"/>
      <c r="Q227" s="326"/>
      <c r="R227" s="321"/>
      <c r="S227" s="34"/>
      <c r="T227" s="34"/>
      <c r="U227" s="35" t="s">
        <v>65</v>
      </c>
      <c r="V227" s="312">
        <v>0</v>
      </c>
      <c r="W227" s="313">
        <f>IFERROR(IF(V227="",0,CEILING((V227/$H227),1)*$H227),"")</f>
        <v>0</v>
      </c>
      <c r="X227" s="36" t="str">
        <f>IFERROR(IF(W227=0,"",ROUNDUP(W227/H227,0)*0.00753),"")</f>
        <v/>
      </c>
      <c r="Y227" s="56"/>
      <c r="Z227" s="57"/>
      <c r="AD227" s="58"/>
      <c r="BA227" s="184" t="s">
        <v>1</v>
      </c>
    </row>
    <row r="228" spans="1:53" ht="27" hidden="1" customHeight="1" x14ac:dyDescent="0.25">
      <c r="A228" s="54" t="s">
        <v>373</v>
      </c>
      <c r="B228" s="54" t="s">
        <v>374</v>
      </c>
      <c r="C228" s="31">
        <v>4301031153</v>
      </c>
      <c r="D228" s="320">
        <v>4607091387230</v>
      </c>
      <c r="E228" s="321"/>
      <c r="F228" s="311">
        <v>0.7</v>
      </c>
      <c r="G228" s="32">
        <v>6</v>
      </c>
      <c r="H228" s="311">
        <v>4.2</v>
      </c>
      <c r="I228" s="311">
        <v>4.46</v>
      </c>
      <c r="J228" s="32">
        <v>156</v>
      </c>
      <c r="K228" s="32" t="s">
        <v>63</v>
      </c>
      <c r="L228" s="33" t="s">
        <v>64</v>
      </c>
      <c r="M228" s="32">
        <v>40</v>
      </c>
      <c r="N228" s="5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8" s="326"/>
      <c r="P228" s="326"/>
      <c r="Q228" s="326"/>
      <c r="R228" s="321"/>
      <c r="S228" s="34"/>
      <c r="T228" s="34"/>
      <c r="U228" s="35" t="s">
        <v>65</v>
      </c>
      <c r="V228" s="312">
        <v>0</v>
      </c>
      <c r="W228" s="313">
        <f>IFERROR(IF(V228="",0,CEILING((V228/$H228),1)*$H228),"")</f>
        <v>0</v>
      </c>
      <c r="X228" s="36" t="str">
        <f>IFERROR(IF(W228=0,"",ROUNDUP(W228/H228,0)*0.00753),"")</f>
        <v/>
      </c>
      <c r="Y228" s="56"/>
      <c r="Z228" s="57"/>
      <c r="AD228" s="58"/>
      <c r="BA228" s="185" t="s">
        <v>1</v>
      </c>
    </row>
    <row r="229" spans="1:53" ht="27" hidden="1" customHeight="1" x14ac:dyDescent="0.25">
      <c r="A229" s="54" t="s">
        <v>375</v>
      </c>
      <c r="B229" s="54" t="s">
        <v>376</v>
      </c>
      <c r="C229" s="31">
        <v>4301031152</v>
      </c>
      <c r="D229" s="320">
        <v>4607091387285</v>
      </c>
      <c r="E229" s="321"/>
      <c r="F229" s="311">
        <v>0.35</v>
      </c>
      <c r="G229" s="32">
        <v>6</v>
      </c>
      <c r="H229" s="311">
        <v>2.1</v>
      </c>
      <c r="I229" s="311">
        <v>2.23</v>
      </c>
      <c r="J229" s="32">
        <v>234</v>
      </c>
      <c r="K229" s="32" t="s">
        <v>174</v>
      </c>
      <c r="L229" s="33" t="s">
        <v>64</v>
      </c>
      <c r="M229" s="32">
        <v>40</v>
      </c>
      <c r="N229" s="49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9" s="326"/>
      <c r="P229" s="326"/>
      <c r="Q229" s="326"/>
      <c r="R229" s="321"/>
      <c r="S229" s="34"/>
      <c r="T229" s="34"/>
      <c r="U229" s="35" t="s">
        <v>65</v>
      </c>
      <c r="V229" s="312">
        <v>0</v>
      </c>
      <c r="W229" s="313">
        <f>IFERROR(IF(V229="",0,CEILING((V229/$H229),1)*$H229),"")</f>
        <v>0</v>
      </c>
      <c r="X229" s="36" t="str">
        <f>IFERROR(IF(W229=0,"",ROUNDUP(W229/H229,0)*0.00502),"")</f>
        <v/>
      </c>
      <c r="Y229" s="56"/>
      <c r="Z229" s="57"/>
      <c r="AD229" s="58"/>
      <c r="BA229" s="186" t="s">
        <v>1</v>
      </c>
    </row>
    <row r="230" spans="1:53" hidden="1" x14ac:dyDescent="0.2">
      <c r="A230" s="322"/>
      <c r="B230" s="323"/>
      <c r="C230" s="323"/>
      <c r="D230" s="323"/>
      <c r="E230" s="323"/>
      <c r="F230" s="323"/>
      <c r="G230" s="323"/>
      <c r="H230" s="323"/>
      <c r="I230" s="323"/>
      <c r="J230" s="323"/>
      <c r="K230" s="323"/>
      <c r="L230" s="323"/>
      <c r="M230" s="324"/>
      <c r="N230" s="340" t="s">
        <v>66</v>
      </c>
      <c r="O230" s="341"/>
      <c r="P230" s="341"/>
      <c r="Q230" s="341"/>
      <c r="R230" s="341"/>
      <c r="S230" s="341"/>
      <c r="T230" s="342"/>
      <c r="U230" s="37" t="s">
        <v>67</v>
      </c>
      <c r="V230" s="314">
        <f>IFERROR(V227/H227,"0")+IFERROR(V228/H228,"0")+IFERROR(V229/H229,"0")</f>
        <v>0</v>
      </c>
      <c r="W230" s="314">
        <f>IFERROR(W227/H227,"0")+IFERROR(W228/H228,"0")+IFERROR(W229/H229,"0")</f>
        <v>0</v>
      </c>
      <c r="X230" s="314">
        <f>IFERROR(IF(X227="",0,X227),"0")+IFERROR(IF(X228="",0,X228),"0")+IFERROR(IF(X229="",0,X229),"0")</f>
        <v>0</v>
      </c>
      <c r="Y230" s="315"/>
      <c r="Z230" s="315"/>
    </row>
    <row r="231" spans="1:53" hidden="1" x14ac:dyDescent="0.2">
      <c r="A231" s="323"/>
      <c r="B231" s="323"/>
      <c r="C231" s="323"/>
      <c r="D231" s="323"/>
      <c r="E231" s="323"/>
      <c r="F231" s="323"/>
      <c r="G231" s="323"/>
      <c r="H231" s="323"/>
      <c r="I231" s="323"/>
      <c r="J231" s="323"/>
      <c r="K231" s="323"/>
      <c r="L231" s="323"/>
      <c r="M231" s="324"/>
      <c r="N231" s="340" t="s">
        <v>66</v>
      </c>
      <c r="O231" s="341"/>
      <c r="P231" s="341"/>
      <c r="Q231" s="341"/>
      <c r="R231" s="341"/>
      <c r="S231" s="341"/>
      <c r="T231" s="342"/>
      <c r="U231" s="37" t="s">
        <v>65</v>
      </c>
      <c r="V231" s="314">
        <f>IFERROR(SUM(V227:V229),"0")</f>
        <v>0</v>
      </c>
      <c r="W231" s="314">
        <f>IFERROR(SUM(W227:W229),"0")</f>
        <v>0</v>
      </c>
      <c r="X231" s="37"/>
      <c r="Y231" s="315"/>
      <c r="Z231" s="315"/>
    </row>
    <row r="232" spans="1:53" ht="14.25" hidden="1" customHeight="1" x14ac:dyDescent="0.25">
      <c r="A232" s="347" t="s">
        <v>68</v>
      </c>
      <c r="B232" s="323"/>
      <c r="C232" s="323"/>
      <c r="D232" s="323"/>
      <c r="E232" s="323"/>
      <c r="F232" s="323"/>
      <c r="G232" s="323"/>
      <c r="H232" s="323"/>
      <c r="I232" s="323"/>
      <c r="J232" s="323"/>
      <c r="K232" s="323"/>
      <c r="L232" s="323"/>
      <c r="M232" s="323"/>
      <c r="N232" s="323"/>
      <c r="O232" s="323"/>
      <c r="P232" s="323"/>
      <c r="Q232" s="323"/>
      <c r="R232" s="323"/>
      <c r="S232" s="323"/>
      <c r="T232" s="323"/>
      <c r="U232" s="323"/>
      <c r="V232" s="323"/>
      <c r="W232" s="323"/>
      <c r="X232" s="323"/>
      <c r="Y232" s="307"/>
      <c r="Z232" s="307"/>
    </row>
    <row r="233" spans="1:53" ht="16.5" hidden="1" customHeight="1" x14ac:dyDescent="0.25">
      <c r="A233" s="54" t="s">
        <v>377</v>
      </c>
      <c r="B233" s="54" t="s">
        <v>378</v>
      </c>
      <c r="C233" s="31">
        <v>4301051100</v>
      </c>
      <c r="D233" s="320">
        <v>4607091387766</v>
      </c>
      <c r="E233" s="321"/>
      <c r="F233" s="311">
        <v>1.3</v>
      </c>
      <c r="G233" s="32">
        <v>6</v>
      </c>
      <c r="H233" s="311">
        <v>7.8</v>
      </c>
      <c r="I233" s="311">
        <v>8.3580000000000005</v>
      </c>
      <c r="J233" s="32">
        <v>56</v>
      </c>
      <c r="K233" s="32" t="s">
        <v>101</v>
      </c>
      <c r="L233" s="33" t="s">
        <v>130</v>
      </c>
      <c r="M233" s="32">
        <v>40</v>
      </c>
      <c r="N233" s="39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3" s="326"/>
      <c r="P233" s="326"/>
      <c r="Q233" s="326"/>
      <c r="R233" s="321"/>
      <c r="S233" s="34"/>
      <c r="T233" s="34"/>
      <c r="U233" s="35" t="s">
        <v>65</v>
      </c>
      <c r="V233" s="312">
        <v>0</v>
      </c>
      <c r="W233" s="313">
        <f t="shared" ref="W233:W241" si="13">IFERROR(IF(V233="",0,CEILING((V233/$H233),1)*$H233),"")</f>
        <v>0</v>
      </c>
      <c r="X233" s="36" t="str">
        <f>IFERROR(IF(W233=0,"",ROUNDUP(W233/H233,0)*0.02175),"")</f>
        <v/>
      </c>
      <c r="Y233" s="56"/>
      <c r="Z233" s="57"/>
      <c r="AD233" s="58"/>
      <c r="BA233" s="187" t="s">
        <v>1</v>
      </c>
    </row>
    <row r="234" spans="1:53" ht="27" hidden="1" customHeight="1" x14ac:dyDescent="0.25">
      <c r="A234" s="54" t="s">
        <v>379</v>
      </c>
      <c r="B234" s="54" t="s">
        <v>380</v>
      </c>
      <c r="C234" s="31">
        <v>4301051116</v>
      </c>
      <c r="D234" s="320">
        <v>4607091387957</v>
      </c>
      <c r="E234" s="321"/>
      <c r="F234" s="311">
        <v>1.3</v>
      </c>
      <c r="G234" s="32">
        <v>6</v>
      </c>
      <c r="H234" s="311">
        <v>7.8</v>
      </c>
      <c r="I234" s="311">
        <v>8.3640000000000008</v>
      </c>
      <c r="J234" s="32">
        <v>56</v>
      </c>
      <c r="K234" s="32" t="s">
        <v>101</v>
      </c>
      <c r="L234" s="33" t="s">
        <v>64</v>
      </c>
      <c r="M234" s="32">
        <v>40</v>
      </c>
      <c r="N234" s="47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4" s="326"/>
      <c r="P234" s="326"/>
      <c r="Q234" s="326"/>
      <c r="R234" s="321"/>
      <c r="S234" s="34"/>
      <c r="T234" s="34"/>
      <c r="U234" s="35" t="s">
        <v>65</v>
      </c>
      <c r="V234" s="312">
        <v>0</v>
      </c>
      <c r="W234" s="313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381</v>
      </c>
      <c r="B235" s="54" t="s">
        <v>382</v>
      </c>
      <c r="C235" s="31">
        <v>4301051115</v>
      </c>
      <c r="D235" s="320">
        <v>4607091387964</v>
      </c>
      <c r="E235" s="321"/>
      <c r="F235" s="311">
        <v>1.35</v>
      </c>
      <c r="G235" s="32">
        <v>6</v>
      </c>
      <c r="H235" s="311">
        <v>8.1</v>
      </c>
      <c r="I235" s="311">
        <v>8.6460000000000008</v>
      </c>
      <c r="J235" s="32">
        <v>56</v>
      </c>
      <c r="K235" s="32" t="s">
        <v>101</v>
      </c>
      <c r="L235" s="33" t="s">
        <v>64</v>
      </c>
      <c r="M235" s="32">
        <v>40</v>
      </c>
      <c r="N235" s="37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5" s="326"/>
      <c r="P235" s="326"/>
      <c r="Q235" s="326"/>
      <c r="R235" s="321"/>
      <c r="S235" s="34"/>
      <c r="T235" s="34"/>
      <c r="U235" s="35" t="s">
        <v>65</v>
      </c>
      <c r="V235" s="312">
        <v>0</v>
      </c>
      <c r="W235" s="313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89" t="s">
        <v>1</v>
      </c>
    </row>
    <row r="236" spans="1:53" ht="27" hidden="1" customHeight="1" x14ac:dyDescent="0.25">
      <c r="A236" s="54" t="s">
        <v>383</v>
      </c>
      <c r="B236" s="54" t="s">
        <v>384</v>
      </c>
      <c r="C236" s="31">
        <v>4301051461</v>
      </c>
      <c r="D236" s="320">
        <v>4680115883604</v>
      </c>
      <c r="E236" s="321"/>
      <c r="F236" s="311">
        <v>0.35</v>
      </c>
      <c r="G236" s="32">
        <v>6</v>
      </c>
      <c r="H236" s="311">
        <v>2.1</v>
      </c>
      <c r="I236" s="311">
        <v>2.3719999999999999</v>
      </c>
      <c r="J236" s="32">
        <v>156</v>
      </c>
      <c r="K236" s="32" t="s">
        <v>63</v>
      </c>
      <c r="L236" s="33" t="s">
        <v>130</v>
      </c>
      <c r="M236" s="32">
        <v>45</v>
      </c>
      <c r="N236" s="564" t="s">
        <v>385</v>
      </c>
      <c r="O236" s="326"/>
      <c r="P236" s="326"/>
      <c r="Q236" s="326"/>
      <c r="R236" s="321"/>
      <c r="S236" s="34"/>
      <c r="T236" s="34"/>
      <c r="U236" s="35" t="s">
        <v>65</v>
      </c>
      <c r="V236" s="312">
        <v>0</v>
      </c>
      <c r="W236" s="313">
        <f t="shared" si="13"/>
        <v>0</v>
      </c>
      <c r="X236" s="36" t="str">
        <f>IFERROR(IF(W236=0,"",ROUNDUP(W236/H236,0)*0.00753),"")</f>
        <v/>
      </c>
      <c r="Y236" s="56"/>
      <c r="Z236" s="57"/>
      <c r="AD236" s="58"/>
      <c r="BA236" s="190" t="s">
        <v>1</v>
      </c>
    </row>
    <row r="237" spans="1:53" ht="27" hidden="1" customHeight="1" x14ac:dyDescent="0.25">
      <c r="A237" s="54" t="s">
        <v>386</v>
      </c>
      <c r="B237" s="54" t="s">
        <v>387</v>
      </c>
      <c r="C237" s="31">
        <v>4301051485</v>
      </c>
      <c r="D237" s="320">
        <v>4680115883567</v>
      </c>
      <c r="E237" s="321"/>
      <c r="F237" s="311">
        <v>0.35</v>
      </c>
      <c r="G237" s="32">
        <v>6</v>
      </c>
      <c r="H237" s="311">
        <v>2.1</v>
      </c>
      <c r="I237" s="311">
        <v>2.36</v>
      </c>
      <c r="J237" s="32">
        <v>156</v>
      </c>
      <c r="K237" s="32" t="s">
        <v>63</v>
      </c>
      <c r="L237" s="33" t="s">
        <v>64</v>
      </c>
      <c r="M237" s="32">
        <v>40</v>
      </c>
      <c r="N237" s="404" t="s">
        <v>388</v>
      </c>
      <c r="O237" s="326"/>
      <c r="P237" s="326"/>
      <c r="Q237" s="326"/>
      <c r="R237" s="321"/>
      <c r="S237" s="34"/>
      <c r="T237" s="34"/>
      <c r="U237" s="35" t="s">
        <v>65</v>
      </c>
      <c r="V237" s="312">
        <v>0</v>
      </c>
      <c r="W237" s="313">
        <f t="shared" si="13"/>
        <v>0</v>
      </c>
      <c r="X237" s="36" t="str">
        <f>IFERROR(IF(W237=0,"",ROUNDUP(W237/H237,0)*0.00753),"")</f>
        <v/>
      </c>
      <c r="Y237" s="56"/>
      <c r="Z237" s="57"/>
      <c r="AD237" s="58"/>
      <c r="BA237" s="191" t="s">
        <v>1</v>
      </c>
    </row>
    <row r="238" spans="1:53" ht="27" hidden="1" customHeight="1" x14ac:dyDescent="0.25">
      <c r="A238" s="54" t="s">
        <v>389</v>
      </c>
      <c r="B238" s="54" t="s">
        <v>390</v>
      </c>
      <c r="C238" s="31">
        <v>4301051134</v>
      </c>
      <c r="D238" s="320">
        <v>4607091381672</v>
      </c>
      <c r="E238" s="321"/>
      <c r="F238" s="311">
        <v>0.6</v>
      </c>
      <c r="G238" s="32">
        <v>6</v>
      </c>
      <c r="H238" s="311">
        <v>3.6</v>
      </c>
      <c r="I238" s="311">
        <v>3.8759999999999999</v>
      </c>
      <c r="J238" s="32">
        <v>120</v>
      </c>
      <c r="K238" s="32" t="s">
        <v>63</v>
      </c>
      <c r="L238" s="33" t="s">
        <v>64</v>
      </c>
      <c r="M238" s="32">
        <v>40</v>
      </c>
      <c r="N238" s="47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8" s="326"/>
      <c r="P238" s="326"/>
      <c r="Q238" s="326"/>
      <c r="R238" s="321"/>
      <c r="S238" s="34"/>
      <c r="T238" s="34"/>
      <c r="U238" s="35" t="s">
        <v>65</v>
      </c>
      <c r="V238" s="312">
        <v>0</v>
      </c>
      <c r="W238" s="313">
        <f t="shared" si="13"/>
        <v>0</v>
      </c>
      <c r="X238" s="36" t="str">
        <f>IFERROR(IF(W238=0,"",ROUNDUP(W238/H238,0)*0.00937),"")</f>
        <v/>
      </c>
      <c r="Y238" s="56"/>
      <c r="Z238" s="57"/>
      <c r="AD238" s="58"/>
      <c r="BA238" s="192" t="s">
        <v>1</v>
      </c>
    </row>
    <row r="239" spans="1:53" ht="27" hidden="1" customHeight="1" x14ac:dyDescent="0.25">
      <c r="A239" s="54" t="s">
        <v>391</v>
      </c>
      <c r="B239" s="54" t="s">
        <v>392</v>
      </c>
      <c r="C239" s="31">
        <v>4301051130</v>
      </c>
      <c r="D239" s="320">
        <v>4607091387537</v>
      </c>
      <c r="E239" s="321"/>
      <c r="F239" s="311">
        <v>0.45</v>
      </c>
      <c r="G239" s="32">
        <v>6</v>
      </c>
      <c r="H239" s="311">
        <v>2.7</v>
      </c>
      <c r="I239" s="311">
        <v>2.99</v>
      </c>
      <c r="J239" s="32">
        <v>156</v>
      </c>
      <c r="K239" s="32" t="s">
        <v>63</v>
      </c>
      <c r="L239" s="33" t="s">
        <v>64</v>
      </c>
      <c r="M239" s="32">
        <v>40</v>
      </c>
      <c r="N239" s="40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9" s="326"/>
      <c r="P239" s="326"/>
      <c r="Q239" s="326"/>
      <c r="R239" s="321"/>
      <c r="S239" s="34"/>
      <c r="T239" s="34"/>
      <c r="U239" s="35" t="s">
        <v>65</v>
      </c>
      <c r="V239" s="312">
        <v>0</v>
      </c>
      <c r="W239" s="313">
        <f t="shared" si="13"/>
        <v>0</v>
      </c>
      <c r="X239" s="36" t="str">
        <f>IFERROR(IF(W239=0,"",ROUNDUP(W239/H239,0)*0.00753),"")</f>
        <v/>
      </c>
      <c r="Y239" s="56"/>
      <c r="Z239" s="57"/>
      <c r="AD239" s="58"/>
      <c r="BA239" s="193" t="s">
        <v>1</v>
      </c>
    </row>
    <row r="240" spans="1:53" ht="27" hidden="1" customHeight="1" x14ac:dyDescent="0.25">
      <c r="A240" s="54" t="s">
        <v>393</v>
      </c>
      <c r="B240" s="54" t="s">
        <v>394</v>
      </c>
      <c r="C240" s="31">
        <v>4301051132</v>
      </c>
      <c r="D240" s="320">
        <v>4607091387513</v>
      </c>
      <c r="E240" s="321"/>
      <c r="F240" s="311">
        <v>0.45</v>
      </c>
      <c r="G240" s="32">
        <v>6</v>
      </c>
      <c r="H240" s="311">
        <v>2.7</v>
      </c>
      <c r="I240" s="311">
        <v>2.9780000000000002</v>
      </c>
      <c r="J240" s="32">
        <v>156</v>
      </c>
      <c r="K240" s="32" t="s">
        <v>63</v>
      </c>
      <c r="L240" s="33" t="s">
        <v>64</v>
      </c>
      <c r="M240" s="32">
        <v>40</v>
      </c>
      <c r="N240" s="47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0" s="326"/>
      <c r="P240" s="326"/>
      <c r="Q240" s="326"/>
      <c r="R240" s="321"/>
      <c r="S240" s="34"/>
      <c r="T240" s="34"/>
      <c r="U240" s="35" t="s">
        <v>65</v>
      </c>
      <c r="V240" s="312">
        <v>0</v>
      </c>
      <c r="W240" s="313">
        <f t="shared" si="13"/>
        <v>0</v>
      </c>
      <c r="X240" s="36" t="str">
        <f>IFERROR(IF(W240=0,"",ROUNDUP(W240/H240,0)*0.00753),"")</f>
        <v/>
      </c>
      <c r="Y240" s="56"/>
      <c r="Z240" s="57"/>
      <c r="AD240" s="58"/>
      <c r="BA240" s="194" t="s">
        <v>1</v>
      </c>
    </row>
    <row r="241" spans="1:53" ht="27" hidden="1" customHeight="1" x14ac:dyDescent="0.25">
      <c r="A241" s="54" t="s">
        <v>395</v>
      </c>
      <c r="B241" s="54" t="s">
        <v>396</v>
      </c>
      <c r="C241" s="31">
        <v>4301051277</v>
      </c>
      <c r="D241" s="320">
        <v>4680115880511</v>
      </c>
      <c r="E241" s="321"/>
      <c r="F241" s="311">
        <v>0.33</v>
      </c>
      <c r="G241" s="32">
        <v>6</v>
      </c>
      <c r="H241" s="311">
        <v>1.98</v>
      </c>
      <c r="I241" s="311">
        <v>2.1800000000000002</v>
      </c>
      <c r="J241" s="32">
        <v>156</v>
      </c>
      <c r="K241" s="32" t="s">
        <v>63</v>
      </c>
      <c r="L241" s="33" t="s">
        <v>130</v>
      </c>
      <c r="M241" s="32">
        <v>40</v>
      </c>
      <c r="N241" s="55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1" s="326"/>
      <c r="P241" s="326"/>
      <c r="Q241" s="326"/>
      <c r="R241" s="321"/>
      <c r="S241" s="34"/>
      <c r="T241" s="34"/>
      <c r="U241" s="35" t="s">
        <v>65</v>
      </c>
      <c r="V241" s="312">
        <v>0</v>
      </c>
      <c r="W241" s="313">
        <f t="shared" si="13"/>
        <v>0</v>
      </c>
      <c r="X241" s="36" t="str">
        <f>IFERROR(IF(W241=0,"",ROUNDUP(W241/H241,0)*0.00753),"")</f>
        <v/>
      </c>
      <c r="Y241" s="56"/>
      <c r="Z241" s="57"/>
      <c r="AD241" s="58"/>
      <c r="BA241" s="195" t="s">
        <v>1</v>
      </c>
    </row>
    <row r="242" spans="1:53" hidden="1" x14ac:dyDescent="0.2">
      <c r="A242" s="322"/>
      <c r="B242" s="323"/>
      <c r="C242" s="323"/>
      <c r="D242" s="323"/>
      <c r="E242" s="323"/>
      <c r="F242" s="323"/>
      <c r="G242" s="323"/>
      <c r="H242" s="323"/>
      <c r="I242" s="323"/>
      <c r="J242" s="323"/>
      <c r="K242" s="323"/>
      <c r="L242" s="323"/>
      <c r="M242" s="324"/>
      <c r="N242" s="340" t="s">
        <v>66</v>
      </c>
      <c r="O242" s="341"/>
      <c r="P242" s="341"/>
      <c r="Q242" s="341"/>
      <c r="R242" s="341"/>
      <c r="S242" s="341"/>
      <c r="T242" s="342"/>
      <c r="U242" s="37" t="s">
        <v>67</v>
      </c>
      <c r="V242" s="314">
        <f>IFERROR(V233/H233,"0")+IFERROR(V234/H234,"0")+IFERROR(V235/H235,"0")+IFERROR(V236/H236,"0")+IFERROR(V237/H237,"0")+IFERROR(V238/H238,"0")+IFERROR(V239/H239,"0")+IFERROR(V240/H240,"0")+IFERROR(V241/H241,"0")</f>
        <v>0</v>
      </c>
      <c r="W242" s="314">
        <f>IFERROR(W233/H233,"0")+IFERROR(W234/H234,"0")+IFERROR(W235/H235,"0")+IFERROR(W236/H236,"0")+IFERROR(W237/H237,"0")+IFERROR(W238/H238,"0")+IFERROR(W239/H239,"0")+IFERROR(W240/H240,"0")+IFERROR(W241/H241,"0")</f>
        <v>0</v>
      </c>
      <c r="X242" s="314">
        <f>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</v>
      </c>
      <c r="Y242" s="315"/>
      <c r="Z242" s="315"/>
    </row>
    <row r="243" spans="1:53" hidden="1" x14ac:dyDescent="0.2">
      <c r="A243" s="323"/>
      <c r="B243" s="323"/>
      <c r="C243" s="323"/>
      <c r="D243" s="323"/>
      <c r="E243" s="323"/>
      <c r="F243" s="323"/>
      <c r="G243" s="323"/>
      <c r="H243" s="323"/>
      <c r="I243" s="323"/>
      <c r="J243" s="323"/>
      <c r="K243" s="323"/>
      <c r="L243" s="323"/>
      <c r="M243" s="324"/>
      <c r="N243" s="340" t="s">
        <v>66</v>
      </c>
      <c r="O243" s="341"/>
      <c r="P243" s="341"/>
      <c r="Q243" s="341"/>
      <c r="R243" s="341"/>
      <c r="S243" s="341"/>
      <c r="T243" s="342"/>
      <c r="U243" s="37" t="s">
        <v>65</v>
      </c>
      <c r="V243" s="314">
        <f>IFERROR(SUM(V233:V241),"0")</f>
        <v>0</v>
      </c>
      <c r="W243" s="314">
        <f>IFERROR(SUM(W233:W241),"0")</f>
        <v>0</v>
      </c>
      <c r="X243" s="37"/>
      <c r="Y243" s="315"/>
      <c r="Z243" s="315"/>
    </row>
    <row r="244" spans="1:53" ht="14.25" hidden="1" customHeight="1" x14ac:dyDescent="0.25">
      <c r="A244" s="347" t="s">
        <v>220</v>
      </c>
      <c r="B244" s="323"/>
      <c r="C244" s="323"/>
      <c r="D244" s="323"/>
      <c r="E244" s="323"/>
      <c r="F244" s="323"/>
      <c r="G244" s="323"/>
      <c r="H244" s="323"/>
      <c r="I244" s="323"/>
      <c r="J244" s="323"/>
      <c r="K244" s="323"/>
      <c r="L244" s="323"/>
      <c r="M244" s="323"/>
      <c r="N244" s="323"/>
      <c r="O244" s="323"/>
      <c r="P244" s="323"/>
      <c r="Q244" s="323"/>
      <c r="R244" s="323"/>
      <c r="S244" s="323"/>
      <c r="T244" s="323"/>
      <c r="U244" s="323"/>
      <c r="V244" s="323"/>
      <c r="W244" s="323"/>
      <c r="X244" s="323"/>
      <c r="Y244" s="307"/>
      <c r="Z244" s="307"/>
    </row>
    <row r="245" spans="1:53" ht="16.5" hidden="1" customHeight="1" x14ac:dyDescent="0.25">
      <c r="A245" s="54" t="s">
        <v>397</v>
      </c>
      <c r="B245" s="54" t="s">
        <v>398</v>
      </c>
      <c r="C245" s="31">
        <v>4301060326</v>
      </c>
      <c r="D245" s="320">
        <v>4607091380880</v>
      </c>
      <c r="E245" s="321"/>
      <c r="F245" s="311">
        <v>1.4</v>
      </c>
      <c r="G245" s="32">
        <v>6</v>
      </c>
      <c r="H245" s="311">
        <v>8.4</v>
      </c>
      <c r="I245" s="311">
        <v>8.9640000000000004</v>
      </c>
      <c r="J245" s="32">
        <v>56</v>
      </c>
      <c r="K245" s="32" t="s">
        <v>101</v>
      </c>
      <c r="L245" s="33" t="s">
        <v>64</v>
      </c>
      <c r="M245" s="32">
        <v>30</v>
      </c>
      <c r="N245" s="52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5" s="326"/>
      <c r="P245" s="326"/>
      <c r="Q245" s="326"/>
      <c r="R245" s="321"/>
      <c r="S245" s="34"/>
      <c r="T245" s="34"/>
      <c r="U245" s="35" t="s">
        <v>65</v>
      </c>
      <c r="V245" s="312">
        <v>0</v>
      </c>
      <c r="W245" s="313">
        <f>IFERROR(IF(V245="",0,CEILING((V245/$H245),1)*$H245),"")</f>
        <v>0</v>
      </c>
      <c r="X245" s="36" t="str">
        <f>IFERROR(IF(W245=0,"",ROUNDUP(W245/H245,0)*0.02175),"")</f>
        <v/>
      </c>
      <c r="Y245" s="56"/>
      <c r="Z245" s="57"/>
      <c r="AD245" s="58"/>
      <c r="BA245" s="196" t="s">
        <v>1</v>
      </c>
    </row>
    <row r="246" spans="1:53" ht="27" hidden="1" customHeight="1" x14ac:dyDescent="0.25">
      <c r="A246" s="54" t="s">
        <v>399</v>
      </c>
      <c r="B246" s="54" t="s">
        <v>400</v>
      </c>
      <c r="C246" s="31">
        <v>4301060308</v>
      </c>
      <c r="D246" s="320">
        <v>4607091384482</v>
      </c>
      <c r="E246" s="321"/>
      <c r="F246" s="311">
        <v>1.3</v>
      </c>
      <c r="G246" s="32">
        <v>6</v>
      </c>
      <c r="H246" s="311">
        <v>7.8</v>
      </c>
      <c r="I246" s="311">
        <v>8.3640000000000008</v>
      </c>
      <c r="J246" s="32">
        <v>56</v>
      </c>
      <c r="K246" s="32" t="s">
        <v>101</v>
      </c>
      <c r="L246" s="33" t="s">
        <v>64</v>
      </c>
      <c r="M246" s="32">
        <v>30</v>
      </c>
      <c r="N246" s="38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6" s="326"/>
      <c r="P246" s="326"/>
      <c r="Q246" s="326"/>
      <c r="R246" s="321"/>
      <c r="S246" s="34"/>
      <c r="T246" s="34"/>
      <c r="U246" s="35" t="s">
        <v>65</v>
      </c>
      <c r="V246" s="312">
        <v>0</v>
      </c>
      <c r="W246" s="313">
        <f>IFERROR(IF(V246="",0,CEILING((V246/$H246),1)*$H246),"")</f>
        <v>0</v>
      </c>
      <c r="X246" s="36" t="str">
        <f>IFERROR(IF(W246=0,"",ROUNDUP(W246/H246,0)*0.02175),"")</f>
        <v/>
      </c>
      <c r="Y246" s="56"/>
      <c r="Z246" s="57"/>
      <c r="AD246" s="58"/>
      <c r="BA246" s="197" t="s">
        <v>1</v>
      </c>
    </row>
    <row r="247" spans="1:53" ht="16.5" hidden="1" customHeight="1" x14ac:dyDescent="0.25">
      <c r="A247" s="54" t="s">
        <v>401</v>
      </c>
      <c r="B247" s="54" t="s">
        <v>402</v>
      </c>
      <c r="C247" s="31">
        <v>4301060325</v>
      </c>
      <c r="D247" s="320">
        <v>4607091380897</v>
      </c>
      <c r="E247" s="321"/>
      <c r="F247" s="311">
        <v>1.4</v>
      </c>
      <c r="G247" s="32">
        <v>6</v>
      </c>
      <c r="H247" s="311">
        <v>8.4</v>
      </c>
      <c r="I247" s="311">
        <v>8.9640000000000004</v>
      </c>
      <c r="J247" s="32">
        <v>56</v>
      </c>
      <c r="K247" s="32" t="s">
        <v>101</v>
      </c>
      <c r="L247" s="33" t="s">
        <v>64</v>
      </c>
      <c r="M247" s="32">
        <v>30</v>
      </c>
      <c r="N247" s="34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7" s="326"/>
      <c r="P247" s="326"/>
      <c r="Q247" s="326"/>
      <c r="R247" s="321"/>
      <c r="S247" s="34"/>
      <c r="T247" s="34"/>
      <c r="U247" s="35" t="s">
        <v>65</v>
      </c>
      <c r="V247" s="312">
        <v>0</v>
      </c>
      <c r="W247" s="313">
        <f>IFERROR(IF(V247="",0,CEILING((V247/$H247),1)*$H247),"")</f>
        <v>0</v>
      </c>
      <c r="X247" s="36" t="str">
        <f>IFERROR(IF(W247=0,"",ROUNDUP(W247/H247,0)*0.02175),"")</f>
        <v/>
      </c>
      <c r="Y247" s="56"/>
      <c r="Z247" s="57"/>
      <c r="AD247" s="58"/>
      <c r="BA247" s="198" t="s">
        <v>1</v>
      </c>
    </row>
    <row r="248" spans="1:53" hidden="1" x14ac:dyDescent="0.2">
      <c r="A248" s="322"/>
      <c r="B248" s="323"/>
      <c r="C248" s="323"/>
      <c r="D248" s="323"/>
      <c r="E248" s="323"/>
      <c r="F248" s="323"/>
      <c r="G248" s="323"/>
      <c r="H248" s="323"/>
      <c r="I248" s="323"/>
      <c r="J248" s="323"/>
      <c r="K248" s="323"/>
      <c r="L248" s="323"/>
      <c r="M248" s="324"/>
      <c r="N248" s="340" t="s">
        <v>66</v>
      </c>
      <c r="O248" s="341"/>
      <c r="P248" s="341"/>
      <c r="Q248" s="341"/>
      <c r="R248" s="341"/>
      <c r="S248" s="341"/>
      <c r="T248" s="342"/>
      <c r="U248" s="37" t="s">
        <v>67</v>
      </c>
      <c r="V248" s="314">
        <f>IFERROR(V245/H245,"0")+IFERROR(V246/H246,"0")+IFERROR(V247/H247,"0")</f>
        <v>0</v>
      </c>
      <c r="W248" s="314">
        <f>IFERROR(W245/H245,"0")+IFERROR(W246/H246,"0")+IFERROR(W247/H247,"0")</f>
        <v>0</v>
      </c>
      <c r="X248" s="314">
        <f>IFERROR(IF(X245="",0,X245),"0")+IFERROR(IF(X246="",0,X246),"0")+IFERROR(IF(X247="",0,X247),"0")</f>
        <v>0</v>
      </c>
      <c r="Y248" s="315"/>
      <c r="Z248" s="315"/>
    </row>
    <row r="249" spans="1:53" hidden="1" x14ac:dyDescent="0.2">
      <c r="A249" s="323"/>
      <c r="B249" s="323"/>
      <c r="C249" s="323"/>
      <c r="D249" s="323"/>
      <c r="E249" s="323"/>
      <c r="F249" s="323"/>
      <c r="G249" s="323"/>
      <c r="H249" s="323"/>
      <c r="I249" s="323"/>
      <c r="J249" s="323"/>
      <c r="K249" s="323"/>
      <c r="L249" s="323"/>
      <c r="M249" s="324"/>
      <c r="N249" s="340" t="s">
        <v>66</v>
      </c>
      <c r="O249" s="341"/>
      <c r="P249" s="341"/>
      <c r="Q249" s="341"/>
      <c r="R249" s="341"/>
      <c r="S249" s="341"/>
      <c r="T249" s="342"/>
      <c r="U249" s="37" t="s">
        <v>65</v>
      </c>
      <c r="V249" s="314">
        <f>IFERROR(SUM(V245:V247),"0")</f>
        <v>0</v>
      </c>
      <c r="W249" s="314">
        <f>IFERROR(SUM(W245:W247),"0")</f>
        <v>0</v>
      </c>
      <c r="X249" s="37"/>
      <c r="Y249" s="315"/>
      <c r="Z249" s="315"/>
    </row>
    <row r="250" spans="1:53" ht="14.25" hidden="1" customHeight="1" x14ac:dyDescent="0.25">
      <c r="A250" s="347" t="s">
        <v>84</v>
      </c>
      <c r="B250" s="323"/>
      <c r="C250" s="323"/>
      <c r="D250" s="323"/>
      <c r="E250" s="323"/>
      <c r="F250" s="323"/>
      <c r="G250" s="323"/>
      <c r="H250" s="323"/>
      <c r="I250" s="323"/>
      <c r="J250" s="323"/>
      <c r="K250" s="323"/>
      <c r="L250" s="323"/>
      <c r="M250" s="323"/>
      <c r="N250" s="323"/>
      <c r="O250" s="323"/>
      <c r="P250" s="323"/>
      <c r="Q250" s="323"/>
      <c r="R250" s="323"/>
      <c r="S250" s="323"/>
      <c r="T250" s="323"/>
      <c r="U250" s="323"/>
      <c r="V250" s="323"/>
      <c r="W250" s="323"/>
      <c r="X250" s="323"/>
      <c r="Y250" s="307"/>
      <c r="Z250" s="307"/>
    </row>
    <row r="251" spans="1:53" ht="16.5" hidden="1" customHeight="1" x14ac:dyDescent="0.25">
      <c r="A251" s="54" t="s">
        <v>403</v>
      </c>
      <c r="B251" s="54" t="s">
        <v>404</v>
      </c>
      <c r="C251" s="31">
        <v>4301030232</v>
      </c>
      <c r="D251" s="320">
        <v>4607091388374</v>
      </c>
      <c r="E251" s="321"/>
      <c r="F251" s="311">
        <v>0.38</v>
      </c>
      <c r="G251" s="32">
        <v>8</v>
      </c>
      <c r="H251" s="311">
        <v>3.04</v>
      </c>
      <c r="I251" s="311">
        <v>3.28</v>
      </c>
      <c r="J251" s="32">
        <v>156</v>
      </c>
      <c r="K251" s="32" t="s">
        <v>63</v>
      </c>
      <c r="L251" s="33" t="s">
        <v>87</v>
      </c>
      <c r="M251" s="32">
        <v>180</v>
      </c>
      <c r="N251" s="382" t="s">
        <v>405</v>
      </c>
      <c r="O251" s="326"/>
      <c r="P251" s="326"/>
      <c r="Q251" s="326"/>
      <c r="R251" s="321"/>
      <c r="S251" s="34"/>
      <c r="T251" s="34"/>
      <c r="U251" s="35" t="s">
        <v>65</v>
      </c>
      <c r="V251" s="312">
        <v>0</v>
      </c>
      <c r="W251" s="313">
        <f>IFERROR(IF(V251="",0,CEILING((V251/$H251),1)*$H251),"")</f>
        <v>0</v>
      </c>
      <c r="X251" s="36" t="str">
        <f>IFERROR(IF(W251=0,"",ROUNDUP(W251/H251,0)*0.00753),"")</f>
        <v/>
      </c>
      <c r="Y251" s="56"/>
      <c r="Z251" s="57"/>
      <c r="AD251" s="58"/>
      <c r="BA251" s="199" t="s">
        <v>1</v>
      </c>
    </row>
    <row r="252" spans="1:53" ht="27" hidden="1" customHeight="1" x14ac:dyDescent="0.25">
      <c r="A252" s="54" t="s">
        <v>406</v>
      </c>
      <c r="B252" s="54" t="s">
        <v>407</v>
      </c>
      <c r="C252" s="31">
        <v>4301030235</v>
      </c>
      <c r="D252" s="320">
        <v>4607091388381</v>
      </c>
      <c r="E252" s="321"/>
      <c r="F252" s="311">
        <v>0.38</v>
      </c>
      <c r="G252" s="32">
        <v>8</v>
      </c>
      <c r="H252" s="311">
        <v>3.04</v>
      </c>
      <c r="I252" s="311">
        <v>3.32</v>
      </c>
      <c r="J252" s="32">
        <v>156</v>
      </c>
      <c r="K252" s="32" t="s">
        <v>63</v>
      </c>
      <c r="L252" s="33" t="s">
        <v>87</v>
      </c>
      <c r="M252" s="32">
        <v>180</v>
      </c>
      <c r="N252" s="627" t="s">
        <v>408</v>
      </c>
      <c r="O252" s="326"/>
      <c r="P252" s="326"/>
      <c r="Q252" s="326"/>
      <c r="R252" s="321"/>
      <c r="S252" s="34"/>
      <c r="T252" s="34"/>
      <c r="U252" s="35" t="s">
        <v>65</v>
      </c>
      <c r="V252" s="312">
        <v>0</v>
      </c>
      <c r="W252" s="313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0" t="s">
        <v>1</v>
      </c>
    </row>
    <row r="253" spans="1:53" ht="27" hidden="1" customHeight="1" x14ac:dyDescent="0.25">
      <c r="A253" s="54" t="s">
        <v>409</v>
      </c>
      <c r="B253" s="54" t="s">
        <v>410</v>
      </c>
      <c r="C253" s="31">
        <v>4301030233</v>
      </c>
      <c r="D253" s="320">
        <v>4607091388404</v>
      </c>
      <c r="E253" s="321"/>
      <c r="F253" s="311">
        <v>0.17</v>
      </c>
      <c r="G253" s="32">
        <v>15</v>
      </c>
      <c r="H253" s="311">
        <v>2.5499999999999998</v>
      </c>
      <c r="I253" s="311">
        <v>2.9</v>
      </c>
      <c r="J253" s="32">
        <v>156</v>
      </c>
      <c r="K253" s="32" t="s">
        <v>63</v>
      </c>
      <c r="L253" s="33" t="s">
        <v>87</v>
      </c>
      <c r="M253" s="32">
        <v>180</v>
      </c>
      <c r="N253" s="38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3" s="326"/>
      <c r="P253" s="326"/>
      <c r="Q253" s="326"/>
      <c r="R253" s="321"/>
      <c r="S253" s="34"/>
      <c r="T253" s="34"/>
      <c r="U253" s="35" t="s">
        <v>65</v>
      </c>
      <c r="V253" s="312">
        <v>0</v>
      </c>
      <c r="W253" s="313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1" t="s">
        <v>1</v>
      </c>
    </row>
    <row r="254" spans="1:53" hidden="1" x14ac:dyDescent="0.2">
      <c r="A254" s="322"/>
      <c r="B254" s="323"/>
      <c r="C254" s="323"/>
      <c r="D254" s="323"/>
      <c r="E254" s="323"/>
      <c r="F254" s="323"/>
      <c r="G254" s="323"/>
      <c r="H254" s="323"/>
      <c r="I254" s="323"/>
      <c r="J254" s="323"/>
      <c r="K254" s="323"/>
      <c r="L254" s="323"/>
      <c r="M254" s="324"/>
      <c r="N254" s="340" t="s">
        <v>66</v>
      </c>
      <c r="O254" s="341"/>
      <c r="P254" s="341"/>
      <c r="Q254" s="341"/>
      <c r="R254" s="341"/>
      <c r="S254" s="341"/>
      <c r="T254" s="342"/>
      <c r="U254" s="37" t="s">
        <v>67</v>
      </c>
      <c r="V254" s="314">
        <f>IFERROR(V251/H251,"0")+IFERROR(V252/H252,"0")+IFERROR(V253/H253,"0")</f>
        <v>0</v>
      </c>
      <c r="W254" s="314">
        <f>IFERROR(W251/H251,"0")+IFERROR(W252/H252,"0")+IFERROR(W253/H253,"0")</f>
        <v>0</v>
      </c>
      <c r="X254" s="314">
        <f>IFERROR(IF(X251="",0,X251),"0")+IFERROR(IF(X252="",0,X252),"0")+IFERROR(IF(X253="",0,X253),"0")</f>
        <v>0</v>
      </c>
      <c r="Y254" s="315"/>
      <c r="Z254" s="315"/>
    </row>
    <row r="255" spans="1:53" hidden="1" x14ac:dyDescent="0.2">
      <c r="A255" s="323"/>
      <c r="B255" s="323"/>
      <c r="C255" s="323"/>
      <c r="D255" s="323"/>
      <c r="E255" s="323"/>
      <c r="F255" s="323"/>
      <c r="G255" s="323"/>
      <c r="H255" s="323"/>
      <c r="I255" s="323"/>
      <c r="J255" s="323"/>
      <c r="K255" s="323"/>
      <c r="L255" s="323"/>
      <c r="M255" s="324"/>
      <c r="N255" s="340" t="s">
        <v>66</v>
      </c>
      <c r="O255" s="341"/>
      <c r="P255" s="341"/>
      <c r="Q255" s="341"/>
      <c r="R255" s="341"/>
      <c r="S255" s="341"/>
      <c r="T255" s="342"/>
      <c r="U255" s="37" t="s">
        <v>65</v>
      </c>
      <c r="V255" s="314">
        <f>IFERROR(SUM(V251:V253),"0")</f>
        <v>0</v>
      </c>
      <c r="W255" s="314">
        <f>IFERROR(SUM(W251:W253),"0")</f>
        <v>0</v>
      </c>
      <c r="X255" s="37"/>
      <c r="Y255" s="315"/>
      <c r="Z255" s="315"/>
    </row>
    <row r="256" spans="1:53" ht="14.25" hidden="1" customHeight="1" x14ac:dyDescent="0.25">
      <c r="A256" s="347" t="s">
        <v>411</v>
      </c>
      <c r="B256" s="323"/>
      <c r="C256" s="323"/>
      <c r="D256" s="323"/>
      <c r="E256" s="323"/>
      <c r="F256" s="323"/>
      <c r="G256" s="323"/>
      <c r="H256" s="323"/>
      <c r="I256" s="323"/>
      <c r="J256" s="323"/>
      <c r="K256" s="323"/>
      <c r="L256" s="323"/>
      <c r="M256" s="323"/>
      <c r="N256" s="323"/>
      <c r="O256" s="323"/>
      <c r="P256" s="323"/>
      <c r="Q256" s="323"/>
      <c r="R256" s="323"/>
      <c r="S256" s="323"/>
      <c r="T256" s="323"/>
      <c r="U256" s="323"/>
      <c r="V256" s="323"/>
      <c r="W256" s="323"/>
      <c r="X256" s="323"/>
      <c r="Y256" s="307"/>
      <c r="Z256" s="307"/>
    </row>
    <row r="257" spans="1:53" ht="16.5" hidden="1" customHeight="1" x14ac:dyDescent="0.25">
      <c r="A257" s="54" t="s">
        <v>412</v>
      </c>
      <c r="B257" s="54" t="s">
        <v>413</v>
      </c>
      <c r="C257" s="31">
        <v>4301180007</v>
      </c>
      <c r="D257" s="320">
        <v>4680115881808</v>
      </c>
      <c r="E257" s="321"/>
      <c r="F257" s="311">
        <v>0.1</v>
      </c>
      <c r="G257" s="32">
        <v>20</v>
      </c>
      <c r="H257" s="311">
        <v>2</v>
      </c>
      <c r="I257" s="311">
        <v>2.2400000000000002</v>
      </c>
      <c r="J257" s="32">
        <v>238</v>
      </c>
      <c r="K257" s="32" t="s">
        <v>414</v>
      </c>
      <c r="L257" s="33" t="s">
        <v>415</v>
      </c>
      <c r="M257" s="32">
        <v>730</v>
      </c>
      <c r="N257" s="62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7" s="326"/>
      <c r="P257" s="326"/>
      <c r="Q257" s="326"/>
      <c r="R257" s="321"/>
      <c r="S257" s="34"/>
      <c r="T257" s="34"/>
      <c r="U257" s="35" t="s">
        <v>65</v>
      </c>
      <c r="V257" s="312">
        <v>0</v>
      </c>
      <c r="W257" s="313">
        <f>IFERROR(IF(V257="",0,CEILING((V257/$H257),1)*$H257),"")</f>
        <v>0</v>
      </c>
      <c r="X257" s="36" t="str">
        <f>IFERROR(IF(W257=0,"",ROUNDUP(W257/H257,0)*0.00474),"")</f>
        <v/>
      </c>
      <c r="Y257" s="56"/>
      <c r="Z257" s="57"/>
      <c r="AD257" s="58"/>
      <c r="BA257" s="202" t="s">
        <v>1</v>
      </c>
    </row>
    <row r="258" spans="1:53" ht="27" hidden="1" customHeight="1" x14ac:dyDescent="0.25">
      <c r="A258" s="54" t="s">
        <v>416</v>
      </c>
      <c r="B258" s="54" t="s">
        <v>417</v>
      </c>
      <c r="C258" s="31">
        <v>4301180006</v>
      </c>
      <c r="D258" s="320">
        <v>4680115881822</v>
      </c>
      <c r="E258" s="321"/>
      <c r="F258" s="311">
        <v>0.1</v>
      </c>
      <c r="G258" s="32">
        <v>20</v>
      </c>
      <c r="H258" s="311">
        <v>2</v>
      </c>
      <c r="I258" s="311">
        <v>2.2400000000000002</v>
      </c>
      <c r="J258" s="32">
        <v>238</v>
      </c>
      <c r="K258" s="32" t="s">
        <v>414</v>
      </c>
      <c r="L258" s="33" t="s">
        <v>415</v>
      </c>
      <c r="M258" s="32">
        <v>730</v>
      </c>
      <c r="N258" s="50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8" s="326"/>
      <c r="P258" s="326"/>
      <c r="Q258" s="326"/>
      <c r="R258" s="321"/>
      <c r="S258" s="34"/>
      <c r="T258" s="34"/>
      <c r="U258" s="35" t="s">
        <v>65</v>
      </c>
      <c r="V258" s="312">
        <v>0</v>
      </c>
      <c r="W258" s="313">
        <f>IFERROR(IF(V258="",0,CEILING((V258/$H258),1)*$H258),"")</f>
        <v>0</v>
      </c>
      <c r="X258" s="36" t="str">
        <f>IFERROR(IF(W258=0,"",ROUNDUP(W258/H258,0)*0.00474),"")</f>
        <v/>
      </c>
      <c r="Y258" s="56"/>
      <c r="Z258" s="57"/>
      <c r="AD258" s="58"/>
      <c r="BA258" s="203" t="s">
        <v>1</v>
      </c>
    </row>
    <row r="259" spans="1:53" ht="27" hidden="1" customHeight="1" x14ac:dyDescent="0.25">
      <c r="A259" s="54" t="s">
        <v>418</v>
      </c>
      <c r="B259" s="54" t="s">
        <v>419</v>
      </c>
      <c r="C259" s="31">
        <v>4301180001</v>
      </c>
      <c r="D259" s="320">
        <v>4680115880016</v>
      </c>
      <c r="E259" s="321"/>
      <c r="F259" s="311">
        <v>0.1</v>
      </c>
      <c r="G259" s="32">
        <v>20</v>
      </c>
      <c r="H259" s="311">
        <v>2</v>
      </c>
      <c r="I259" s="311">
        <v>2.2400000000000002</v>
      </c>
      <c r="J259" s="32">
        <v>238</v>
      </c>
      <c r="K259" s="32" t="s">
        <v>414</v>
      </c>
      <c r="L259" s="33" t="s">
        <v>415</v>
      </c>
      <c r="M259" s="32">
        <v>730</v>
      </c>
      <c r="N259" s="3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9" s="326"/>
      <c r="P259" s="326"/>
      <c r="Q259" s="326"/>
      <c r="R259" s="321"/>
      <c r="S259" s="34"/>
      <c r="T259" s="34"/>
      <c r="U259" s="35" t="s">
        <v>65</v>
      </c>
      <c r="V259" s="312">
        <v>0</v>
      </c>
      <c r="W259" s="313">
        <f>IFERROR(IF(V259="",0,CEILING((V259/$H259),1)*$H259),"")</f>
        <v>0</v>
      </c>
      <c r="X259" s="36" t="str">
        <f>IFERROR(IF(W259=0,"",ROUNDUP(W259/H259,0)*0.00474),"")</f>
        <v/>
      </c>
      <c r="Y259" s="56"/>
      <c r="Z259" s="57"/>
      <c r="AD259" s="58"/>
      <c r="BA259" s="204" t="s">
        <v>1</v>
      </c>
    </row>
    <row r="260" spans="1:53" hidden="1" x14ac:dyDescent="0.2">
      <c r="A260" s="322"/>
      <c r="B260" s="323"/>
      <c r="C260" s="323"/>
      <c r="D260" s="323"/>
      <c r="E260" s="323"/>
      <c r="F260" s="323"/>
      <c r="G260" s="323"/>
      <c r="H260" s="323"/>
      <c r="I260" s="323"/>
      <c r="J260" s="323"/>
      <c r="K260" s="323"/>
      <c r="L260" s="323"/>
      <c r="M260" s="324"/>
      <c r="N260" s="340" t="s">
        <v>66</v>
      </c>
      <c r="O260" s="341"/>
      <c r="P260" s="341"/>
      <c r="Q260" s="341"/>
      <c r="R260" s="341"/>
      <c r="S260" s="341"/>
      <c r="T260" s="342"/>
      <c r="U260" s="37" t="s">
        <v>67</v>
      </c>
      <c r="V260" s="314">
        <f>IFERROR(V257/H257,"0")+IFERROR(V258/H258,"0")+IFERROR(V259/H259,"0")</f>
        <v>0</v>
      </c>
      <c r="W260" s="314">
        <f>IFERROR(W257/H257,"0")+IFERROR(W258/H258,"0")+IFERROR(W259/H259,"0")</f>
        <v>0</v>
      </c>
      <c r="X260" s="314">
        <f>IFERROR(IF(X257="",0,X257),"0")+IFERROR(IF(X258="",0,X258),"0")+IFERROR(IF(X259="",0,X259),"0")</f>
        <v>0</v>
      </c>
      <c r="Y260" s="315"/>
      <c r="Z260" s="315"/>
    </row>
    <row r="261" spans="1:53" hidden="1" x14ac:dyDescent="0.2">
      <c r="A261" s="323"/>
      <c r="B261" s="323"/>
      <c r="C261" s="323"/>
      <c r="D261" s="323"/>
      <c r="E261" s="323"/>
      <c r="F261" s="323"/>
      <c r="G261" s="323"/>
      <c r="H261" s="323"/>
      <c r="I261" s="323"/>
      <c r="J261" s="323"/>
      <c r="K261" s="323"/>
      <c r="L261" s="323"/>
      <c r="M261" s="324"/>
      <c r="N261" s="340" t="s">
        <v>66</v>
      </c>
      <c r="O261" s="341"/>
      <c r="P261" s="341"/>
      <c r="Q261" s="341"/>
      <c r="R261" s="341"/>
      <c r="S261" s="341"/>
      <c r="T261" s="342"/>
      <c r="U261" s="37" t="s">
        <v>65</v>
      </c>
      <c r="V261" s="314">
        <f>IFERROR(SUM(V257:V259),"0")</f>
        <v>0</v>
      </c>
      <c r="W261" s="314">
        <f>IFERROR(SUM(W257:W259),"0")</f>
        <v>0</v>
      </c>
      <c r="X261" s="37"/>
      <c r="Y261" s="315"/>
      <c r="Z261" s="315"/>
    </row>
    <row r="262" spans="1:53" ht="16.5" hidden="1" customHeight="1" x14ac:dyDescent="0.25">
      <c r="A262" s="346" t="s">
        <v>420</v>
      </c>
      <c r="B262" s="323"/>
      <c r="C262" s="323"/>
      <c r="D262" s="323"/>
      <c r="E262" s="323"/>
      <c r="F262" s="323"/>
      <c r="G262" s="323"/>
      <c r="H262" s="323"/>
      <c r="I262" s="323"/>
      <c r="J262" s="323"/>
      <c r="K262" s="323"/>
      <c r="L262" s="323"/>
      <c r="M262" s="323"/>
      <c r="N262" s="323"/>
      <c r="O262" s="323"/>
      <c r="P262" s="323"/>
      <c r="Q262" s="323"/>
      <c r="R262" s="323"/>
      <c r="S262" s="323"/>
      <c r="T262" s="323"/>
      <c r="U262" s="323"/>
      <c r="V262" s="323"/>
      <c r="W262" s="323"/>
      <c r="X262" s="323"/>
      <c r="Y262" s="308"/>
      <c r="Z262" s="308"/>
    </row>
    <row r="263" spans="1:53" ht="14.25" hidden="1" customHeight="1" x14ac:dyDescent="0.25">
      <c r="A263" s="347" t="s">
        <v>106</v>
      </c>
      <c r="B263" s="323"/>
      <c r="C263" s="323"/>
      <c r="D263" s="323"/>
      <c r="E263" s="323"/>
      <c r="F263" s="323"/>
      <c r="G263" s="323"/>
      <c r="H263" s="323"/>
      <c r="I263" s="323"/>
      <c r="J263" s="323"/>
      <c r="K263" s="323"/>
      <c r="L263" s="323"/>
      <c r="M263" s="323"/>
      <c r="N263" s="323"/>
      <c r="O263" s="323"/>
      <c r="P263" s="323"/>
      <c r="Q263" s="323"/>
      <c r="R263" s="323"/>
      <c r="S263" s="323"/>
      <c r="T263" s="323"/>
      <c r="U263" s="323"/>
      <c r="V263" s="323"/>
      <c r="W263" s="323"/>
      <c r="X263" s="323"/>
      <c r="Y263" s="307"/>
      <c r="Z263" s="307"/>
    </row>
    <row r="264" spans="1:53" ht="27" hidden="1" customHeight="1" x14ac:dyDescent="0.25">
      <c r="A264" s="54" t="s">
        <v>421</v>
      </c>
      <c r="B264" s="54" t="s">
        <v>422</v>
      </c>
      <c r="C264" s="31">
        <v>4301011315</v>
      </c>
      <c r="D264" s="320">
        <v>4607091387421</v>
      </c>
      <c r="E264" s="321"/>
      <c r="F264" s="311">
        <v>1.35</v>
      </c>
      <c r="G264" s="32">
        <v>8</v>
      </c>
      <c r="H264" s="311">
        <v>10.8</v>
      </c>
      <c r="I264" s="311">
        <v>11.28</v>
      </c>
      <c r="J264" s="32">
        <v>56</v>
      </c>
      <c r="K264" s="32" t="s">
        <v>101</v>
      </c>
      <c r="L264" s="33" t="s">
        <v>102</v>
      </c>
      <c r="M264" s="32">
        <v>55</v>
      </c>
      <c r="N264" s="63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4" s="326"/>
      <c r="P264" s="326"/>
      <c r="Q264" s="326"/>
      <c r="R264" s="321"/>
      <c r="S264" s="34"/>
      <c r="T264" s="34"/>
      <c r="U264" s="35" t="s">
        <v>65</v>
      </c>
      <c r="V264" s="312">
        <v>0</v>
      </c>
      <c r="W264" s="313">
        <f t="shared" ref="W264:W270" si="14">IFERROR(IF(V264="",0,CEILING((V264/$H264),1)*$H264),"")</f>
        <v>0</v>
      </c>
      <c r="X264" s="36" t="str">
        <f>IFERROR(IF(W264=0,"",ROUNDUP(W264/H264,0)*0.02175),"")</f>
        <v/>
      </c>
      <c r="Y264" s="56"/>
      <c r="Z264" s="57"/>
      <c r="AD264" s="58"/>
      <c r="BA264" s="205" t="s">
        <v>1</v>
      </c>
    </row>
    <row r="265" spans="1:53" ht="27" hidden="1" customHeight="1" x14ac:dyDescent="0.25">
      <c r="A265" s="54" t="s">
        <v>421</v>
      </c>
      <c r="B265" s="54" t="s">
        <v>423</v>
      </c>
      <c r="C265" s="31">
        <v>4301011121</v>
      </c>
      <c r="D265" s="320">
        <v>4607091387421</v>
      </c>
      <c r="E265" s="321"/>
      <c r="F265" s="311">
        <v>1.35</v>
      </c>
      <c r="G265" s="32">
        <v>8</v>
      </c>
      <c r="H265" s="311">
        <v>10.8</v>
      </c>
      <c r="I265" s="311">
        <v>11.28</v>
      </c>
      <c r="J265" s="32">
        <v>48</v>
      </c>
      <c r="K265" s="32" t="s">
        <v>101</v>
      </c>
      <c r="L265" s="33" t="s">
        <v>110</v>
      </c>
      <c r="M265" s="32">
        <v>55</v>
      </c>
      <c r="N265" s="50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5" s="326"/>
      <c r="P265" s="326"/>
      <c r="Q265" s="326"/>
      <c r="R265" s="321"/>
      <c r="S265" s="34"/>
      <c r="T265" s="34"/>
      <c r="U265" s="35" t="s">
        <v>65</v>
      </c>
      <c r="V265" s="312">
        <v>0</v>
      </c>
      <c r="W265" s="313">
        <f t="shared" si="14"/>
        <v>0</v>
      </c>
      <c r="X265" s="36" t="str">
        <f>IFERROR(IF(W265=0,"",ROUNDUP(W265/H265,0)*0.02039),"")</f>
        <v/>
      </c>
      <c r="Y265" s="56"/>
      <c r="Z265" s="57"/>
      <c r="AD265" s="58"/>
      <c r="BA265" s="206" t="s">
        <v>1</v>
      </c>
    </row>
    <row r="266" spans="1:53" ht="27" hidden="1" customHeight="1" x14ac:dyDescent="0.25">
      <c r="A266" s="54" t="s">
        <v>424</v>
      </c>
      <c r="B266" s="54" t="s">
        <v>425</v>
      </c>
      <c r="C266" s="31">
        <v>4301011396</v>
      </c>
      <c r="D266" s="320">
        <v>4607091387452</v>
      </c>
      <c r="E266" s="321"/>
      <c r="F266" s="311">
        <v>1.35</v>
      </c>
      <c r="G266" s="32">
        <v>8</v>
      </c>
      <c r="H266" s="311">
        <v>10.8</v>
      </c>
      <c r="I266" s="311">
        <v>11.28</v>
      </c>
      <c r="J266" s="32">
        <v>48</v>
      </c>
      <c r="K266" s="32" t="s">
        <v>101</v>
      </c>
      <c r="L266" s="33" t="s">
        <v>110</v>
      </c>
      <c r="M266" s="32">
        <v>55</v>
      </c>
      <c r="N266" s="53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6" s="326"/>
      <c r="P266" s="326"/>
      <c r="Q266" s="326"/>
      <c r="R266" s="321"/>
      <c r="S266" s="34"/>
      <c r="T266" s="34"/>
      <c r="U266" s="35" t="s">
        <v>65</v>
      </c>
      <c r="V266" s="312">
        <v>0</v>
      </c>
      <c r="W266" s="313">
        <f t="shared" si="14"/>
        <v>0</v>
      </c>
      <c r="X266" s="36" t="str">
        <f>IFERROR(IF(W266=0,"",ROUNDUP(W266/H266,0)*0.02039),"")</f>
        <v/>
      </c>
      <c r="Y266" s="56"/>
      <c r="Z266" s="57"/>
      <c r="AD266" s="58"/>
      <c r="BA266" s="207" t="s">
        <v>1</v>
      </c>
    </row>
    <row r="267" spans="1:53" ht="27" hidden="1" customHeight="1" x14ac:dyDescent="0.25">
      <c r="A267" s="54" t="s">
        <v>424</v>
      </c>
      <c r="B267" s="54" t="s">
        <v>426</v>
      </c>
      <c r="C267" s="31">
        <v>4301011619</v>
      </c>
      <c r="D267" s="320">
        <v>4607091387452</v>
      </c>
      <c r="E267" s="321"/>
      <c r="F267" s="311">
        <v>1.45</v>
      </c>
      <c r="G267" s="32">
        <v>8</v>
      </c>
      <c r="H267" s="311">
        <v>11.6</v>
      </c>
      <c r="I267" s="311">
        <v>12.08</v>
      </c>
      <c r="J267" s="32">
        <v>56</v>
      </c>
      <c r="K267" s="32" t="s">
        <v>101</v>
      </c>
      <c r="L267" s="33" t="s">
        <v>102</v>
      </c>
      <c r="M267" s="32">
        <v>55</v>
      </c>
      <c r="N267" s="637" t="s">
        <v>427</v>
      </c>
      <c r="O267" s="326"/>
      <c r="P267" s="326"/>
      <c r="Q267" s="326"/>
      <c r="R267" s="321"/>
      <c r="S267" s="34"/>
      <c r="T267" s="34"/>
      <c r="U267" s="35" t="s">
        <v>65</v>
      </c>
      <c r="V267" s="312">
        <v>0</v>
      </c>
      <c r="W267" s="313">
        <f t="shared" si="14"/>
        <v>0</v>
      </c>
      <c r="X267" s="36" t="str">
        <f>IFERROR(IF(W267=0,"",ROUNDUP(W267/H267,0)*0.02175),"")</f>
        <v/>
      </c>
      <c r="Y267" s="56"/>
      <c r="Z267" s="57"/>
      <c r="AD267" s="58"/>
      <c r="BA267" s="208" t="s">
        <v>1</v>
      </c>
    </row>
    <row r="268" spans="1:53" ht="27" hidden="1" customHeight="1" x14ac:dyDescent="0.25">
      <c r="A268" s="54" t="s">
        <v>428</v>
      </c>
      <c r="B268" s="54" t="s">
        <v>429</v>
      </c>
      <c r="C268" s="31">
        <v>4301011313</v>
      </c>
      <c r="D268" s="320">
        <v>4607091385984</v>
      </c>
      <c r="E268" s="321"/>
      <c r="F268" s="311">
        <v>1.35</v>
      </c>
      <c r="G268" s="32">
        <v>8</v>
      </c>
      <c r="H268" s="311">
        <v>10.8</v>
      </c>
      <c r="I268" s="311">
        <v>11.28</v>
      </c>
      <c r="J268" s="32">
        <v>56</v>
      </c>
      <c r="K268" s="32" t="s">
        <v>101</v>
      </c>
      <c r="L268" s="33" t="s">
        <v>102</v>
      </c>
      <c r="M268" s="32">
        <v>55</v>
      </c>
      <c r="N268" s="45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8" s="326"/>
      <c r="P268" s="326"/>
      <c r="Q268" s="326"/>
      <c r="R268" s="321"/>
      <c r="S268" s="34"/>
      <c r="T268" s="34"/>
      <c r="U268" s="35" t="s">
        <v>65</v>
      </c>
      <c r="V268" s="312">
        <v>0</v>
      </c>
      <c r="W268" s="313">
        <f t="shared" si="14"/>
        <v>0</v>
      </c>
      <c r="X268" s="36" t="str">
        <f>IFERROR(IF(W268=0,"",ROUNDUP(W268/H268,0)*0.02175),"")</f>
        <v/>
      </c>
      <c r="Y268" s="56"/>
      <c r="Z268" s="57"/>
      <c r="AD268" s="58"/>
      <c r="BA268" s="209" t="s">
        <v>1</v>
      </c>
    </row>
    <row r="269" spans="1:53" ht="27" hidden="1" customHeight="1" x14ac:dyDescent="0.25">
      <c r="A269" s="54" t="s">
        <v>430</v>
      </c>
      <c r="B269" s="54" t="s">
        <v>431</v>
      </c>
      <c r="C269" s="31">
        <v>4301011316</v>
      </c>
      <c r="D269" s="320">
        <v>4607091387438</v>
      </c>
      <c r="E269" s="321"/>
      <c r="F269" s="311">
        <v>0.5</v>
      </c>
      <c r="G269" s="32">
        <v>10</v>
      </c>
      <c r="H269" s="311">
        <v>5</v>
      </c>
      <c r="I269" s="311">
        <v>5.24</v>
      </c>
      <c r="J269" s="32">
        <v>120</v>
      </c>
      <c r="K269" s="32" t="s">
        <v>63</v>
      </c>
      <c r="L269" s="33" t="s">
        <v>102</v>
      </c>
      <c r="M269" s="32">
        <v>55</v>
      </c>
      <c r="N269" s="43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9" s="326"/>
      <c r="P269" s="326"/>
      <c r="Q269" s="326"/>
      <c r="R269" s="321"/>
      <c r="S269" s="34"/>
      <c r="T269" s="34"/>
      <c r="U269" s="35" t="s">
        <v>65</v>
      </c>
      <c r="V269" s="312">
        <v>0</v>
      </c>
      <c r="W269" s="313">
        <f t="shared" si="14"/>
        <v>0</v>
      </c>
      <c r="X269" s="36" t="str">
        <f>IFERROR(IF(W269=0,"",ROUNDUP(W269/H269,0)*0.00937),"")</f>
        <v/>
      </c>
      <c r="Y269" s="56"/>
      <c r="Z269" s="57"/>
      <c r="AD269" s="58"/>
      <c r="BA269" s="210" t="s">
        <v>1</v>
      </c>
    </row>
    <row r="270" spans="1:53" ht="27" hidden="1" customHeight="1" x14ac:dyDescent="0.25">
      <c r="A270" s="54" t="s">
        <v>432</v>
      </c>
      <c r="B270" s="54" t="s">
        <v>433</v>
      </c>
      <c r="C270" s="31">
        <v>4301011318</v>
      </c>
      <c r="D270" s="320">
        <v>4607091387469</v>
      </c>
      <c r="E270" s="321"/>
      <c r="F270" s="311">
        <v>0.5</v>
      </c>
      <c r="G270" s="32">
        <v>10</v>
      </c>
      <c r="H270" s="311">
        <v>5</v>
      </c>
      <c r="I270" s="311">
        <v>5.21</v>
      </c>
      <c r="J270" s="32">
        <v>120</v>
      </c>
      <c r="K270" s="32" t="s">
        <v>63</v>
      </c>
      <c r="L270" s="33" t="s">
        <v>64</v>
      </c>
      <c r="M270" s="32">
        <v>55</v>
      </c>
      <c r="N270" s="61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0" s="326"/>
      <c r="P270" s="326"/>
      <c r="Q270" s="326"/>
      <c r="R270" s="321"/>
      <c r="S270" s="34"/>
      <c r="T270" s="34"/>
      <c r="U270" s="35" t="s">
        <v>65</v>
      </c>
      <c r="V270" s="312">
        <v>0</v>
      </c>
      <c r="W270" s="313">
        <f t="shared" si="14"/>
        <v>0</v>
      </c>
      <c r="X270" s="36" t="str">
        <f>IFERROR(IF(W270=0,"",ROUNDUP(W270/H270,0)*0.00937),"")</f>
        <v/>
      </c>
      <c r="Y270" s="56"/>
      <c r="Z270" s="57"/>
      <c r="AD270" s="58"/>
      <c r="BA270" s="211" t="s">
        <v>1</v>
      </c>
    </row>
    <row r="271" spans="1:53" hidden="1" x14ac:dyDescent="0.2">
      <c r="A271" s="322"/>
      <c r="B271" s="323"/>
      <c r="C271" s="323"/>
      <c r="D271" s="323"/>
      <c r="E271" s="323"/>
      <c r="F271" s="323"/>
      <c r="G271" s="323"/>
      <c r="H271" s="323"/>
      <c r="I271" s="323"/>
      <c r="J271" s="323"/>
      <c r="K271" s="323"/>
      <c r="L271" s="323"/>
      <c r="M271" s="324"/>
      <c r="N271" s="340" t="s">
        <v>66</v>
      </c>
      <c r="O271" s="341"/>
      <c r="P271" s="341"/>
      <c r="Q271" s="341"/>
      <c r="R271" s="341"/>
      <c r="S271" s="341"/>
      <c r="T271" s="342"/>
      <c r="U271" s="37" t="s">
        <v>67</v>
      </c>
      <c r="V271" s="314">
        <f>IFERROR(V264/H264,"0")+IFERROR(V265/H265,"0")+IFERROR(V266/H266,"0")+IFERROR(V267/H267,"0")+IFERROR(V268/H268,"0")+IFERROR(V269/H269,"0")+IFERROR(V270/H270,"0")</f>
        <v>0</v>
      </c>
      <c r="W271" s="314">
        <f>IFERROR(W264/H264,"0")+IFERROR(W265/H265,"0")+IFERROR(W266/H266,"0")+IFERROR(W267/H267,"0")+IFERROR(W268/H268,"0")+IFERROR(W269/H269,"0")+IFERROR(W270/H270,"0")</f>
        <v>0</v>
      </c>
      <c r="X271" s="314">
        <f>IFERROR(IF(X264="",0,X264),"0")+IFERROR(IF(X265="",0,X265),"0")+IFERROR(IF(X266="",0,X266),"0")+IFERROR(IF(X267="",0,X267),"0")+IFERROR(IF(X268="",0,X268),"0")+IFERROR(IF(X269="",0,X269),"0")+IFERROR(IF(X270="",0,X270),"0")</f>
        <v>0</v>
      </c>
      <c r="Y271" s="315"/>
      <c r="Z271" s="315"/>
    </row>
    <row r="272" spans="1:53" hidden="1" x14ac:dyDescent="0.2">
      <c r="A272" s="323"/>
      <c r="B272" s="323"/>
      <c r="C272" s="323"/>
      <c r="D272" s="323"/>
      <c r="E272" s="323"/>
      <c r="F272" s="323"/>
      <c r="G272" s="323"/>
      <c r="H272" s="323"/>
      <c r="I272" s="323"/>
      <c r="J272" s="323"/>
      <c r="K272" s="323"/>
      <c r="L272" s="323"/>
      <c r="M272" s="324"/>
      <c r="N272" s="340" t="s">
        <v>66</v>
      </c>
      <c r="O272" s="341"/>
      <c r="P272" s="341"/>
      <c r="Q272" s="341"/>
      <c r="R272" s="341"/>
      <c r="S272" s="341"/>
      <c r="T272" s="342"/>
      <c r="U272" s="37" t="s">
        <v>65</v>
      </c>
      <c r="V272" s="314">
        <f>IFERROR(SUM(V264:V270),"0")</f>
        <v>0</v>
      </c>
      <c r="W272" s="314">
        <f>IFERROR(SUM(W264:W270),"0")</f>
        <v>0</v>
      </c>
      <c r="X272" s="37"/>
      <c r="Y272" s="315"/>
      <c r="Z272" s="315"/>
    </row>
    <row r="273" spans="1:53" ht="14.25" hidden="1" customHeight="1" x14ac:dyDescent="0.25">
      <c r="A273" s="347" t="s">
        <v>60</v>
      </c>
      <c r="B273" s="323"/>
      <c r="C273" s="323"/>
      <c r="D273" s="323"/>
      <c r="E273" s="323"/>
      <c r="F273" s="323"/>
      <c r="G273" s="323"/>
      <c r="H273" s="323"/>
      <c r="I273" s="323"/>
      <c r="J273" s="323"/>
      <c r="K273" s="323"/>
      <c r="L273" s="323"/>
      <c r="M273" s="323"/>
      <c r="N273" s="323"/>
      <c r="O273" s="323"/>
      <c r="P273" s="323"/>
      <c r="Q273" s="323"/>
      <c r="R273" s="323"/>
      <c r="S273" s="323"/>
      <c r="T273" s="323"/>
      <c r="U273" s="323"/>
      <c r="V273" s="323"/>
      <c r="W273" s="323"/>
      <c r="X273" s="323"/>
      <c r="Y273" s="307"/>
      <c r="Z273" s="307"/>
    </row>
    <row r="274" spans="1:53" ht="27" hidden="1" customHeight="1" x14ac:dyDescent="0.25">
      <c r="A274" s="54" t="s">
        <v>434</v>
      </c>
      <c r="B274" s="54" t="s">
        <v>435</v>
      </c>
      <c r="C274" s="31">
        <v>4301031154</v>
      </c>
      <c r="D274" s="320">
        <v>4607091387292</v>
      </c>
      <c r="E274" s="321"/>
      <c r="F274" s="311">
        <v>0.73</v>
      </c>
      <c r="G274" s="32">
        <v>6</v>
      </c>
      <c r="H274" s="311">
        <v>4.38</v>
      </c>
      <c r="I274" s="311">
        <v>4.6399999999999997</v>
      </c>
      <c r="J274" s="32">
        <v>156</v>
      </c>
      <c r="K274" s="32" t="s">
        <v>63</v>
      </c>
      <c r="L274" s="33" t="s">
        <v>64</v>
      </c>
      <c r="M274" s="32">
        <v>45</v>
      </c>
      <c r="N274" s="46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4" s="326"/>
      <c r="P274" s="326"/>
      <c r="Q274" s="326"/>
      <c r="R274" s="321"/>
      <c r="S274" s="34"/>
      <c r="T274" s="34"/>
      <c r="U274" s="35" t="s">
        <v>65</v>
      </c>
      <c r="V274" s="312">
        <v>0</v>
      </c>
      <c r="W274" s="313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2" t="s">
        <v>1</v>
      </c>
    </row>
    <row r="275" spans="1:53" ht="27" hidden="1" customHeight="1" x14ac:dyDescent="0.25">
      <c r="A275" s="54" t="s">
        <v>436</v>
      </c>
      <c r="B275" s="54" t="s">
        <v>437</v>
      </c>
      <c r="C275" s="31">
        <v>4301031155</v>
      </c>
      <c r="D275" s="320">
        <v>4607091387315</v>
      </c>
      <c r="E275" s="321"/>
      <c r="F275" s="311">
        <v>0.7</v>
      </c>
      <c r="G275" s="32">
        <v>4</v>
      </c>
      <c r="H275" s="311">
        <v>2.8</v>
      </c>
      <c r="I275" s="311">
        <v>3.048</v>
      </c>
      <c r="J275" s="32">
        <v>156</v>
      </c>
      <c r="K275" s="32" t="s">
        <v>63</v>
      </c>
      <c r="L275" s="33" t="s">
        <v>64</v>
      </c>
      <c r="M275" s="32">
        <v>45</v>
      </c>
      <c r="N275" s="62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5" s="326"/>
      <c r="P275" s="326"/>
      <c r="Q275" s="326"/>
      <c r="R275" s="321"/>
      <c r="S275" s="34"/>
      <c r="T275" s="34"/>
      <c r="U275" s="35" t="s">
        <v>65</v>
      </c>
      <c r="V275" s="312">
        <v>0</v>
      </c>
      <c r="W275" s="313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3" t="s">
        <v>1</v>
      </c>
    </row>
    <row r="276" spans="1:53" hidden="1" x14ac:dyDescent="0.2">
      <c r="A276" s="322"/>
      <c r="B276" s="323"/>
      <c r="C276" s="323"/>
      <c r="D276" s="323"/>
      <c r="E276" s="323"/>
      <c r="F276" s="323"/>
      <c r="G276" s="323"/>
      <c r="H276" s="323"/>
      <c r="I276" s="323"/>
      <c r="J276" s="323"/>
      <c r="K276" s="323"/>
      <c r="L276" s="323"/>
      <c r="M276" s="324"/>
      <c r="N276" s="340" t="s">
        <v>66</v>
      </c>
      <c r="O276" s="341"/>
      <c r="P276" s="341"/>
      <c r="Q276" s="341"/>
      <c r="R276" s="341"/>
      <c r="S276" s="341"/>
      <c r="T276" s="342"/>
      <c r="U276" s="37" t="s">
        <v>67</v>
      </c>
      <c r="V276" s="314">
        <f>IFERROR(V274/H274,"0")+IFERROR(V275/H275,"0")</f>
        <v>0</v>
      </c>
      <c r="W276" s="314">
        <f>IFERROR(W274/H274,"0")+IFERROR(W275/H275,"0")</f>
        <v>0</v>
      </c>
      <c r="X276" s="314">
        <f>IFERROR(IF(X274="",0,X274),"0")+IFERROR(IF(X275="",0,X275),"0")</f>
        <v>0</v>
      </c>
      <c r="Y276" s="315"/>
      <c r="Z276" s="315"/>
    </row>
    <row r="277" spans="1:53" hidden="1" x14ac:dyDescent="0.2">
      <c r="A277" s="323"/>
      <c r="B277" s="323"/>
      <c r="C277" s="323"/>
      <c r="D277" s="323"/>
      <c r="E277" s="323"/>
      <c r="F277" s="323"/>
      <c r="G277" s="323"/>
      <c r="H277" s="323"/>
      <c r="I277" s="323"/>
      <c r="J277" s="323"/>
      <c r="K277" s="323"/>
      <c r="L277" s="323"/>
      <c r="M277" s="324"/>
      <c r="N277" s="340" t="s">
        <v>66</v>
      </c>
      <c r="O277" s="341"/>
      <c r="P277" s="341"/>
      <c r="Q277" s="341"/>
      <c r="R277" s="341"/>
      <c r="S277" s="341"/>
      <c r="T277" s="342"/>
      <c r="U277" s="37" t="s">
        <v>65</v>
      </c>
      <c r="V277" s="314">
        <f>IFERROR(SUM(V274:V275),"0")</f>
        <v>0</v>
      </c>
      <c r="W277" s="314">
        <f>IFERROR(SUM(W274:W275),"0")</f>
        <v>0</v>
      </c>
      <c r="X277" s="37"/>
      <c r="Y277" s="315"/>
      <c r="Z277" s="315"/>
    </row>
    <row r="278" spans="1:53" ht="16.5" hidden="1" customHeight="1" x14ac:dyDescent="0.25">
      <c r="A278" s="346" t="s">
        <v>438</v>
      </c>
      <c r="B278" s="323"/>
      <c r="C278" s="323"/>
      <c r="D278" s="323"/>
      <c r="E278" s="323"/>
      <c r="F278" s="323"/>
      <c r="G278" s="323"/>
      <c r="H278" s="323"/>
      <c r="I278" s="323"/>
      <c r="J278" s="323"/>
      <c r="K278" s="323"/>
      <c r="L278" s="323"/>
      <c r="M278" s="323"/>
      <c r="N278" s="323"/>
      <c r="O278" s="323"/>
      <c r="P278" s="323"/>
      <c r="Q278" s="323"/>
      <c r="R278" s="323"/>
      <c r="S278" s="323"/>
      <c r="T278" s="323"/>
      <c r="U278" s="323"/>
      <c r="V278" s="323"/>
      <c r="W278" s="323"/>
      <c r="X278" s="323"/>
      <c r="Y278" s="308"/>
      <c r="Z278" s="308"/>
    </row>
    <row r="279" spans="1:53" ht="14.25" hidden="1" customHeight="1" x14ac:dyDescent="0.25">
      <c r="A279" s="347" t="s">
        <v>60</v>
      </c>
      <c r="B279" s="323"/>
      <c r="C279" s="323"/>
      <c r="D279" s="323"/>
      <c r="E279" s="323"/>
      <c r="F279" s="323"/>
      <c r="G279" s="323"/>
      <c r="H279" s="323"/>
      <c r="I279" s="323"/>
      <c r="J279" s="323"/>
      <c r="K279" s="323"/>
      <c r="L279" s="323"/>
      <c r="M279" s="323"/>
      <c r="N279" s="323"/>
      <c r="O279" s="323"/>
      <c r="P279" s="323"/>
      <c r="Q279" s="323"/>
      <c r="R279" s="323"/>
      <c r="S279" s="323"/>
      <c r="T279" s="323"/>
      <c r="U279" s="323"/>
      <c r="V279" s="323"/>
      <c r="W279" s="323"/>
      <c r="X279" s="323"/>
      <c r="Y279" s="307"/>
      <c r="Z279" s="307"/>
    </row>
    <row r="280" spans="1:53" ht="27" hidden="1" customHeight="1" x14ac:dyDescent="0.25">
      <c r="A280" s="54" t="s">
        <v>439</v>
      </c>
      <c r="B280" s="54" t="s">
        <v>440</v>
      </c>
      <c r="C280" s="31">
        <v>4301031066</v>
      </c>
      <c r="D280" s="320">
        <v>4607091383836</v>
      </c>
      <c r="E280" s="321"/>
      <c r="F280" s="311">
        <v>0.3</v>
      </c>
      <c r="G280" s="32">
        <v>6</v>
      </c>
      <c r="H280" s="311">
        <v>1.8</v>
      </c>
      <c r="I280" s="311">
        <v>2.048</v>
      </c>
      <c r="J280" s="32">
        <v>156</v>
      </c>
      <c r="K280" s="32" t="s">
        <v>63</v>
      </c>
      <c r="L280" s="33" t="s">
        <v>64</v>
      </c>
      <c r="M280" s="32">
        <v>40</v>
      </c>
      <c r="N280" s="43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0" s="326"/>
      <c r="P280" s="326"/>
      <c r="Q280" s="326"/>
      <c r="R280" s="321"/>
      <c r="S280" s="34"/>
      <c r="T280" s="34"/>
      <c r="U280" s="35" t="s">
        <v>65</v>
      </c>
      <c r="V280" s="312">
        <v>0</v>
      </c>
      <c r="W280" s="313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14" t="s">
        <v>1</v>
      </c>
    </row>
    <row r="281" spans="1:53" hidden="1" x14ac:dyDescent="0.2">
      <c r="A281" s="322"/>
      <c r="B281" s="323"/>
      <c r="C281" s="323"/>
      <c r="D281" s="323"/>
      <c r="E281" s="323"/>
      <c r="F281" s="323"/>
      <c r="G281" s="323"/>
      <c r="H281" s="323"/>
      <c r="I281" s="323"/>
      <c r="J281" s="323"/>
      <c r="K281" s="323"/>
      <c r="L281" s="323"/>
      <c r="M281" s="324"/>
      <c r="N281" s="340" t="s">
        <v>66</v>
      </c>
      <c r="O281" s="341"/>
      <c r="P281" s="341"/>
      <c r="Q281" s="341"/>
      <c r="R281" s="341"/>
      <c r="S281" s="341"/>
      <c r="T281" s="342"/>
      <c r="U281" s="37" t="s">
        <v>67</v>
      </c>
      <c r="V281" s="314">
        <f>IFERROR(V280/H280,"0")</f>
        <v>0</v>
      </c>
      <c r="W281" s="314">
        <f>IFERROR(W280/H280,"0")</f>
        <v>0</v>
      </c>
      <c r="X281" s="314">
        <f>IFERROR(IF(X280="",0,X280),"0")</f>
        <v>0</v>
      </c>
      <c r="Y281" s="315"/>
      <c r="Z281" s="315"/>
    </row>
    <row r="282" spans="1:53" hidden="1" x14ac:dyDescent="0.2">
      <c r="A282" s="323"/>
      <c r="B282" s="323"/>
      <c r="C282" s="323"/>
      <c r="D282" s="323"/>
      <c r="E282" s="323"/>
      <c r="F282" s="323"/>
      <c r="G282" s="323"/>
      <c r="H282" s="323"/>
      <c r="I282" s="323"/>
      <c r="J282" s="323"/>
      <c r="K282" s="323"/>
      <c r="L282" s="323"/>
      <c r="M282" s="324"/>
      <c r="N282" s="340" t="s">
        <v>66</v>
      </c>
      <c r="O282" s="341"/>
      <c r="P282" s="341"/>
      <c r="Q282" s="341"/>
      <c r="R282" s="341"/>
      <c r="S282" s="341"/>
      <c r="T282" s="342"/>
      <c r="U282" s="37" t="s">
        <v>65</v>
      </c>
      <c r="V282" s="314">
        <f>IFERROR(SUM(V280:V280),"0")</f>
        <v>0</v>
      </c>
      <c r="W282" s="314">
        <f>IFERROR(SUM(W280:W280),"0")</f>
        <v>0</v>
      </c>
      <c r="X282" s="37"/>
      <c r="Y282" s="315"/>
      <c r="Z282" s="315"/>
    </row>
    <row r="283" spans="1:53" ht="14.25" hidden="1" customHeight="1" x14ac:dyDescent="0.25">
      <c r="A283" s="347" t="s">
        <v>68</v>
      </c>
      <c r="B283" s="323"/>
      <c r="C283" s="323"/>
      <c r="D283" s="323"/>
      <c r="E283" s="323"/>
      <c r="F283" s="323"/>
      <c r="G283" s="323"/>
      <c r="H283" s="323"/>
      <c r="I283" s="323"/>
      <c r="J283" s="323"/>
      <c r="K283" s="323"/>
      <c r="L283" s="323"/>
      <c r="M283" s="323"/>
      <c r="N283" s="323"/>
      <c r="O283" s="323"/>
      <c r="P283" s="323"/>
      <c r="Q283" s="323"/>
      <c r="R283" s="323"/>
      <c r="S283" s="323"/>
      <c r="T283" s="323"/>
      <c r="U283" s="323"/>
      <c r="V283" s="323"/>
      <c r="W283" s="323"/>
      <c r="X283" s="323"/>
      <c r="Y283" s="307"/>
      <c r="Z283" s="307"/>
    </row>
    <row r="284" spans="1:53" ht="27" hidden="1" customHeight="1" x14ac:dyDescent="0.25">
      <c r="A284" s="54" t="s">
        <v>441</v>
      </c>
      <c r="B284" s="54" t="s">
        <v>442</v>
      </c>
      <c r="C284" s="31">
        <v>4301051142</v>
      </c>
      <c r="D284" s="320">
        <v>4607091387919</v>
      </c>
      <c r="E284" s="321"/>
      <c r="F284" s="311">
        <v>1.35</v>
      </c>
      <c r="G284" s="32">
        <v>6</v>
      </c>
      <c r="H284" s="311">
        <v>8.1</v>
      </c>
      <c r="I284" s="311">
        <v>8.6639999999999997</v>
      </c>
      <c r="J284" s="32">
        <v>56</v>
      </c>
      <c r="K284" s="32" t="s">
        <v>101</v>
      </c>
      <c r="L284" s="33" t="s">
        <v>64</v>
      </c>
      <c r="M284" s="32">
        <v>45</v>
      </c>
      <c r="N284" s="58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4" s="326"/>
      <c r="P284" s="326"/>
      <c r="Q284" s="326"/>
      <c r="R284" s="321"/>
      <c r="S284" s="34"/>
      <c r="T284" s="34"/>
      <c r="U284" s="35" t="s">
        <v>65</v>
      </c>
      <c r="V284" s="312">
        <v>0</v>
      </c>
      <c r="W284" s="313">
        <f>IFERROR(IF(V284="",0,CEILING((V284/$H284),1)*$H284),"")</f>
        <v>0</v>
      </c>
      <c r="X284" s="36" t="str">
        <f>IFERROR(IF(W284=0,"",ROUNDUP(W284/H284,0)*0.02175),"")</f>
        <v/>
      </c>
      <c r="Y284" s="56"/>
      <c r="Z284" s="57"/>
      <c r="AD284" s="58"/>
      <c r="BA284" s="215" t="s">
        <v>1</v>
      </c>
    </row>
    <row r="285" spans="1:53" hidden="1" x14ac:dyDescent="0.2">
      <c r="A285" s="322"/>
      <c r="B285" s="323"/>
      <c r="C285" s="323"/>
      <c r="D285" s="323"/>
      <c r="E285" s="323"/>
      <c r="F285" s="323"/>
      <c r="G285" s="323"/>
      <c r="H285" s="323"/>
      <c r="I285" s="323"/>
      <c r="J285" s="323"/>
      <c r="K285" s="323"/>
      <c r="L285" s="323"/>
      <c r="M285" s="324"/>
      <c r="N285" s="340" t="s">
        <v>66</v>
      </c>
      <c r="O285" s="341"/>
      <c r="P285" s="341"/>
      <c r="Q285" s="341"/>
      <c r="R285" s="341"/>
      <c r="S285" s="341"/>
      <c r="T285" s="342"/>
      <c r="U285" s="37" t="s">
        <v>67</v>
      </c>
      <c r="V285" s="314">
        <f>IFERROR(V284/H284,"0")</f>
        <v>0</v>
      </c>
      <c r="W285" s="314">
        <f>IFERROR(W284/H284,"0")</f>
        <v>0</v>
      </c>
      <c r="X285" s="314">
        <f>IFERROR(IF(X284="",0,X284),"0")</f>
        <v>0</v>
      </c>
      <c r="Y285" s="315"/>
      <c r="Z285" s="315"/>
    </row>
    <row r="286" spans="1:53" hidden="1" x14ac:dyDescent="0.2">
      <c r="A286" s="323"/>
      <c r="B286" s="323"/>
      <c r="C286" s="323"/>
      <c r="D286" s="323"/>
      <c r="E286" s="323"/>
      <c r="F286" s="323"/>
      <c r="G286" s="323"/>
      <c r="H286" s="323"/>
      <c r="I286" s="323"/>
      <c r="J286" s="323"/>
      <c r="K286" s="323"/>
      <c r="L286" s="323"/>
      <c r="M286" s="324"/>
      <c r="N286" s="340" t="s">
        <v>66</v>
      </c>
      <c r="O286" s="341"/>
      <c r="P286" s="341"/>
      <c r="Q286" s="341"/>
      <c r="R286" s="341"/>
      <c r="S286" s="341"/>
      <c r="T286" s="342"/>
      <c r="U286" s="37" t="s">
        <v>65</v>
      </c>
      <c r="V286" s="314">
        <f>IFERROR(SUM(V284:V284),"0")</f>
        <v>0</v>
      </c>
      <c r="W286" s="314">
        <f>IFERROR(SUM(W284:W284),"0")</f>
        <v>0</v>
      </c>
      <c r="X286" s="37"/>
      <c r="Y286" s="315"/>
      <c r="Z286" s="315"/>
    </row>
    <row r="287" spans="1:53" ht="14.25" hidden="1" customHeight="1" x14ac:dyDescent="0.25">
      <c r="A287" s="347" t="s">
        <v>220</v>
      </c>
      <c r="B287" s="323"/>
      <c r="C287" s="323"/>
      <c r="D287" s="323"/>
      <c r="E287" s="323"/>
      <c r="F287" s="323"/>
      <c r="G287" s="323"/>
      <c r="H287" s="323"/>
      <c r="I287" s="323"/>
      <c r="J287" s="323"/>
      <c r="K287" s="323"/>
      <c r="L287" s="323"/>
      <c r="M287" s="323"/>
      <c r="N287" s="323"/>
      <c r="O287" s="323"/>
      <c r="P287" s="323"/>
      <c r="Q287" s="323"/>
      <c r="R287" s="323"/>
      <c r="S287" s="323"/>
      <c r="T287" s="323"/>
      <c r="U287" s="323"/>
      <c r="V287" s="323"/>
      <c r="W287" s="323"/>
      <c r="X287" s="323"/>
      <c r="Y287" s="307"/>
      <c r="Z287" s="307"/>
    </row>
    <row r="288" spans="1:53" ht="27" hidden="1" customHeight="1" x14ac:dyDescent="0.25">
      <c r="A288" s="54" t="s">
        <v>443</v>
      </c>
      <c r="B288" s="54" t="s">
        <v>444</v>
      </c>
      <c r="C288" s="31">
        <v>4301060324</v>
      </c>
      <c r="D288" s="320">
        <v>4607091388831</v>
      </c>
      <c r="E288" s="321"/>
      <c r="F288" s="311">
        <v>0.38</v>
      </c>
      <c r="G288" s="32">
        <v>6</v>
      </c>
      <c r="H288" s="311">
        <v>2.2799999999999998</v>
      </c>
      <c r="I288" s="311">
        <v>2.552</v>
      </c>
      <c r="J288" s="32">
        <v>156</v>
      </c>
      <c r="K288" s="32" t="s">
        <v>63</v>
      </c>
      <c r="L288" s="33" t="s">
        <v>64</v>
      </c>
      <c r="M288" s="32">
        <v>40</v>
      </c>
      <c r="N288" s="39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8" s="326"/>
      <c r="P288" s="326"/>
      <c r="Q288" s="326"/>
      <c r="R288" s="321"/>
      <c r="S288" s="34"/>
      <c r="T288" s="34"/>
      <c r="U288" s="35" t="s">
        <v>65</v>
      </c>
      <c r="V288" s="312">
        <v>0</v>
      </c>
      <c r="W288" s="313">
        <f>IFERROR(IF(V288="",0,CEILING((V288/$H288),1)*$H288),"")</f>
        <v>0</v>
      </c>
      <c r="X288" s="36" t="str">
        <f>IFERROR(IF(W288=0,"",ROUNDUP(W288/H288,0)*0.00753),"")</f>
        <v/>
      </c>
      <c r="Y288" s="56"/>
      <c r="Z288" s="57"/>
      <c r="AD288" s="58"/>
      <c r="BA288" s="216" t="s">
        <v>1</v>
      </c>
    </row>
    <row r="289" spans="1:53" hidden="1" x14ac:dyDescent="0.2">
      <c r="A289" s="322"/>
      <c r="B289" s="323"/>
      <c r="C289" s="323"/>
      <c r="D289" s="323"/>
      <c r="E289" s="323"/>
      <c r="F289" s="323"/>
      <c r="G289" s="323"/>
      <c r="H289" s="323"/>
      <c r="I289" s="323"/>
      <c r="J289" s="323"/>
      <c r="K289" s="323"/>
      <c r="L289" s="323"/>
      <c r="M289" s="324"/>
      <c r="N289" s="340" t="s">
        <v>66</v>
      </c>
      <c r="O289" s="341"/>
      <c r="P289" s="341"/>
      <c r="Q289" s="341"/>
      <c r="R289" s="341"/>
      <c r="S289" s="341"/>
      <c r="T289" s="342"/>
      <c r="U289" s="37" t="s">
        <v>67</v>
      </c>
      <c r="V289" s="314">
        <f>IFERROR(V288/H288,"0")</f>
        <v>0</v>
      </c>
      <c r="W289" s="314">
        <f>IFERROR(W288/H288,"0")</f>
        <v>0</v>
      </c>
      <c r="X289" s="314">
        <f>IFERROR(IF(X288="",0,X288),"0")</f>
        <v>0</v>
      </c>
      <c r="Y289" s="315"/>
      <c r="Z289" s="315"/>
    </row>
    <row r="290" spans="1:53" hidden="1" x14ac:dyDescent="0.2">
      <c r="A290" s="323"/>
      <c r="B290" s="323"/>
      <c r="C290" s="323"/>
      <c r="D290" s="323"/>
      <c r="E290" s="323"/>
      <c r="F290" s="323"/>
      <c r="G290" s="323"/>
      <c r="H290" s="323"/>
      <c r="I290" s="323"/>
      <c r="J290" s="323"/>
      <c r="K290" s="323"/>
      <c r="L290" s="323"/>
      <c r="M290" s="324"/>
      <c r="N290" s="340" t="s">
        <v>66</v>
      </c>
      <c r="O290" s="341"/>
      <c r="P290" s="341"/>
      <c r="Q290" s="341"/>
      <c r="R290" s="341"/>
      <c r="S290" s="341"/>
      <c r="T290" s="342"/>
      <c r="U290" s="37" t="s">
        <v>65</v>
      </c>
      <c r="V290" s="314">
        <f>IFERROR(SUM(V288:V288),"0")</f>
        <v>0</v>
      </c>
      <c r="W290" s="314">
        <f>IFERROR(SUM(W288:W288),"0")</f>
        <v>0</v>
      </c>
      <c r="X290" s="37"/>
      <c r="Y290" s="315"/>
      <c r="Z290" s="315"/>
    </row>
    <row r="291" spans="1:53" ht="14.25" hidden="1" customHeight="1" x14ac:dyDescent="0.25">
      <c r="A291" s="347" t="s">
        <v>84</v>
      </c>
      <c r="B291" s="323"/>
      <c r="C291" s="323"/>
      <c r="D291" s="323"/>
      <c r="E291" s="323"/>
      <c r="F291" s="323"/>
      <c r="G291" s="323"/>
      <c r="H291" s="323"/>
      <c r="I291" s="323"/>
      <c r="J291" s="323"/>
      <c r="K291" s="323"/>
      <c r="L291" s="323"/>
      <c r="M291" s="323"/>
      <c r="N291" s="323"/>
      <c r="O291" s="323"/>
      <c r="P291" s="323"/>
      <c r="Q291" s="323"/>
      <c r="R291" s="323"/>
      <c r="S291" s="323"/>
      <c r="T291" s="323"/>
      <c r="U291" s="323"/>
      <c r="V291" s="323"/>
      <c r="W291" s="323"/>
      <c r="X291" s="323"/>
      <c r="Y291" s="307"/>
      <c r="Z291" s="307"/>
    </row>
    <row r="292" spans="1:53" ht="27" hidden="1" customHeight="1" x14ac:dyDescent="0.25">
      <c r="A292" s="54" t="s">
        <v>445</v>
      </c>
      <c r="B292" s="54" t="s">
        <v>446</v>
      </c>
      <c r="C292" s="31">
        <v>4301032015</v>
      </c>
      <c r="D292" s="320">
        <v>4607091383102</v>
      </c>
      <c r="E292" s="321"/>
      <c r="F292" s="311">
        <v>0.17</v>
      </c>
      <c r="G292" s="32">
        <v>15</v>
      </c>
      <c r="H292" s="311">
        <v>2.5499999999999998</v>
      </c>
      <c r="I292" s="311">
        <v>2.9750000000000001</v>
      </c>
      <c r="J292" s="32">
        <v>156</v>
      </c>
      <c r="K292" s="32" t="s">
        <v>63</v>
      </c>
      <c r="L292" s="33" t="s">
        <v>87</v>
      </c>
      <c r="M292" s="32">
        <v>180</v>
      </c>
      <c r="N292" s="56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2" s="326"/>
      <c r="P292" s="326"/>
      <c r="Q292" s="326"/>
      <c r="R292" s="321"/>
      <c r="S292" s="34"/>
      <c r="T292" s="34"/>
      <c r="U292" s="35" t="s">
        <v>65</v>
      </c>
      <c r="V292" s="312">
        <v>0</v>
      </c>
      <c r="W292" s="313">
        <f>IFERROR(IF(V292="",0,CEILING((V292/$H292),1)*$H292),"")</f>
        <v>0</v>
      </c>
      <c r="X292" s="36" t="str">
        <f>IFERROR(IF(W292=0,"",ROUNDUP(W292/H292,0)*0.00753),"")</f>
        <v/>
      </c>
      <c r="Y292" s="56"/>
      <c r="Z292" s="57"/>
      <c r="AD292" s="58"/>
      <c r="BA292" s="217" t="s">
        <v>1</v>
      </c>
    </row>
    <row r="293" spans="1:53" hidden="1" x14ac:dyDescent="0.2">
      <c r="A293" s="322"/>
      <c r="B293" s="323"/>
      <c r="C293" s="323"/>
      <c r="D293" s="323"/>
      <c r="E293" s="323"/>
      <c r="F293" s="323"/>
      <c r="G293" s="323"/>
      <c r="H293" s="323"/>
      <c r="I293" s="323"/>
      <c r="J293" s="323"/>
      <c r="K293" s="323"/>
      <c r="L293" s="323"/>
      <c r="M293" s="324"/>
      <c r="N293" s="340" t="s">
        <v>66</v>
      </c>
      <c r="O293" s="341"/>
      <c r="P293" s="341"/>
      <c r="Q293" s="341"/>
      <c r="R293" s="341"/>
      <c r="S293" s="341"/>
      <c r="T293" s="342"/>
      <c r="U293" s="37" t="s">
        <v>67</v>
      </c>
      <c r="V293" s="314">
        <f>IFERROR(V292/H292,"0")</f>
        <v>0</v>
      </c>
      <c r="W293" s="314">
        <f>IFERROR(W292/H292,"0")</f>
        <v>0</v>
      </c>
      <c r="X293" s="314">
        <f>IFERROR(IF(X292="",0,X292),"0")</f>
        <v>0</v>
      </c>
      <c r="Y293" s="315"/>
      <c r="Z293" s="315"/>
    </row>
    <row r="294" spans="1:53" hidden="1" x14ac:dyDescent="0.2">
      <c r="A294" s="323"/>
      <c r="B294" s="323"/>
      <c r="C294" s="323"/>
      <c r="D294" s="323"/>
      <c r="E294" s="323"/>
      <c r="F294" s="323"/>
      <c r="G294" s="323"/>
      <c r="H294" s="323"/>
      <c r="I294" s="323"/>
      <c r="J294" s="323"/>
      <c r="K294" s="323"/>
      <c r="L294" s="323"/>
      <c r="M294" s="324"/>
      <c r="N294" s="340" t="s">
        <v>66</v>
      </c>
      <c r="O294" s="341"/>
      <c r="P294" s="341"/>
      <c r="Q294" s="341"/>
      <c r="R294" s="341"/>
      <c r="S294" s="341"/>
      <c r="T294" s="342"/>
      <c r="U294" s="37" t="s">
        <v>65</v>
      </c>
      <c r="V294" s="314">
        <f>IFERROR(SUM(V292:V292),"0")</f>
        <v>0</v>
      </c>
      <c r="W294" s="314">
        <f>IFERROR(SUM(W292:W292),"0")</f>
        <v>0</v>
      </c>
      <c r="X294" s="37"/>
      <c r="Y294" s="315"/>
      <c r="Z294" s="315"/>
    </row>
    <row r="295" spans="1:53" ht="27.75" hidden="1" customHeight="1" x14ac:dyDescent="0.2">
      <c r="A295" s="318" t="s">
        <v>447</v>
      </c>
      <c r="B295" s="319"/>
      <c r="C295" s="319"/>
      <c r="D295" s="319"/>
      <c r="E295" s="319"/>
      <c r="F295" s="319"/>
      <c r="G295" s="319"/>
      <c r="H295" s="319"/>
      <c r="I295" s="319"/>
      <c r="J295" s="319"/>
      <c r="K295" s="319"/>
      <c r="L295" s="319"/>
      <c r="M295" s="319"/>
      <c r="N295" s="319"/>
      <c r="O295" s="319"/>
      <c r="P295" s="319"/>
      <c r="Q295" s="319"/>
      <c r="R295" s="319"/>
      <c r="S295" s="319"/>
      <c r="T295" s="319"/>
      <c r="U295" s="319"/>
      <c r="V295" s="319"/>
      <c r="W295" s="319"/>
      <c r="X295" s="319"/>
      <c r="Y295" s="48"/>
      <c r="Z295" s="48"/>
    </row>
    <row r="296" spans="1:53" ht="16.5" hidden="1" customHeight="1" x14ac:dyDescent="0.25">
      <c r="A296" s="346" t="s">
        <v>448</v>
      </c>
      <c r="B296" s="323"/>
      <c r="C296" s="323"/>
      <c r="D296" s="323"/>
      <c r="E296" s="323"/>
      <c r="F296" s="323"/>
      <c r="G296" s="323"/>
      <c r="H296" s="323"/>
      <c r="I296" s="323"/>
      <c r="J296" s="323"/>
      <c r="K296" s="323"/>
      <c r="L296" s="323"/>
      <c r="M296" s="323"/>
      <c r="N296" s="323"/>
      <c r="O296" s="323"/>
      <c r="P296" s="323"/>
      <c r="Q296" s="323"/>
      <c r="R296" s="323"/>
      <c r="S296" s="323"/>
      <c r="T296" s="323"/>
      <c r="U296" s="323"/>
      <c r="V296" s="323"/>
      <c r="W296" s="323"/>
      <c r="X296" s="323"/>
      <c r="Y296" s="308"/>
      <c r="Z296" s="308"/>
    </row>
    <row r="297" spans="1:53" ht="14.25" hidden="1" customHeight="1" x14ac:dyDescent="0.25">
      <c r="A297" s="347" t="s">
        <v>106</v>
      </c>
      <c r="B297" s="323"/>
      <c r="C297" s="323"/>
      <c r="D297" s="323"/>
      <c r="E297" s="323"/>
      <c r="F297" s="323"/>
      <c r="G297" s="323"/>
      <c r="H297" s="323"/>
      <c r="I297" s="323"/>
      <c r="J297" s="323"/>
      <c r="K297" s="323"/>
      <c r="L297" s="323"/>
      <c r="M297" s="323"/>
      <c r="N297" s="323"/>
      <c r="O297" s="323"/>
      <c r="P297" s="323"/>
      <c r="Q297" s="323"/>
      <c r="R297" s="323"/>
      <c r="S297" s="323"/>
      <c r="T297" s="323"/>
      <c r="U297" s="323"/>
      <c r="V297" s="323"/>
      <c r="W297" s="323"/>
      <c r="X297" s="323"/>
      <c r="Y297" s="307"/>
      <c r="Z297" s="307"/>
    </row>
    <row r="298" spans="1:53" ht="27" hidden="1" customHeight="1" x14ac:dyDescent="0.25">
      <c r="A298" s="54" t="s">
        <v>449</v>
      </c>
      <c r="B298" s="54" t="s">
        <v>450</v>
      </c>
      <c r="C298" s="31">
        <v>4301011339</v>
      </c>
      <c r="D298" s="320">
        <v>4607091383997</v>
      </c>
      <c r="E298" s="321"/>
      <c r="F298" s="311">
        <v>2.5</v>
      </c>
      <c r="G298" s="32">
        <v>6</v>
      </c>
      <c r="H298" s="311">
        <v>15</v>
      </c>
      <c r="I298" s="311">
        <v>15.48</v>
      </c>
      <c r="J298" s="32">
        <v>48</v>
      </c>
      <c r="K298" s="32" t="s">
        <v>101</v>
      </c>
      <c r="L298" s="33" t="s">
        <v>64</v>
      </c>
      <c r="M298" s="32">
        <v>60</v>
      </c>
      <c r="N298" s="58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8" s="326"/>
      <c r="P298" s="326"/>
      <c r="Q298" s="326"/>
      <c r="R298" s="321"/>
      <c r="S298" s="34"/>
      <c r="T298" s="34"/>
      <c r="U298" s="35" t="s">
        <v>65</v>
      </c>
      <c r="V298" s="312">
        <v>0</v>
      </c>
      <c r="W298" s="313">
        <f t="shared" ref="W298:W305" si="15">IFERROR(IF(V298="",0,CEILING((V298/$H298),1)*$H298),"")</f>
        <v>0</v>
      </c>
      <c r="X298" s="36" t="str">
        <f>IFERROR(IF(W298=0,"",ROUNDUP(W298/H298,0)*0.02175),"")</f>
        <v/>
      </c>
      <c r="Y298" s="56"/>
      <c r="Z298" s="57"/>
      <c r="AD298" s="58"/>
      <c r="BA298" s="218" t="s">
        <v>1</v>
      </c>
    </row>
    <row r="299" spans="1:53" ht="27" hidden="1" customHeight="1" x14ac:dyDescent="0.25">
      <c r="A299" s="54" t="s">
        <v>449</v>
      </c>
      <c r="B299" s="54" t="s">
        <v>451</v>
      </c>
      <c r="C299" s="31">
        <v>4301011239</v>
      </c>
      <c r="D299" s="320">
        <v>4607091383997</v>
      </c>
      <c r="E299" s="321"/>
      <c r="F299" s="311">
        <v>2.5</v>
      </c>
      <c r="G299" s="32">
        <v>6</v>
      </c>
      <c r="H299" s="311">
        <v>15</v>
      </c>
      <c r="I299" s="311">
        <v>15.48</v>
      </c>
      <c r="J299" s="32">
        <v>48</v>
      </c>
      <c r="K299" s="32" t="s">
        <v>101</v>
      </c>
      <c r="L299" s="33" t="s">
        <v>110</v>
      </c>
      <c r="M299" s="32">
        <v>60</v>
      </c>
      <c r="N299" s="37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9" s="326"/>
      <c r="P299" s="326"/>
      <c r="Q299" s="326"/>
      <c r="R299" s="321"/>
      <c r="S299" s="34"/>
      <c r="T299" s="34"/>
      <c r="U299" s="35" t="s">
        <v>65</v>
      </c>
      <c r="V299" s="312">
        <v>0</v>
      </c>
      <c r="W299" s="313">
        <f t="shared" si="15"/>
        <v>0</v>
      </c>
      <c r="X299" s="36" t="str">
        <f>IFERROR(IF(W299=0,"",ROUNDUP(W299/H299,0)*0.02039),"")</f>
        <v/>
      </c>
      <c r="Y299" s="56"/>
      <c r="Z299" s="57"/>
      <c r="AD299" s="58"/>
      <c r="BA299" s="219" t="s">
        <v>1</v>
      </c>
    </row>
    <row r="300" spans="1:53" ht="27" hidden="1" customHeight="1" x14ac:dyDescent="0.25">
      <c r="A300" s="54" t="s">
        <v>452</v>
      </c>
      <c r="B300" s="54" t="s">
        <v>453</v>
      </c>
      <c r="C300" s="31">
        <v>4301011326</v>
      </c>
      <c r="D300" s="320">
        <v>4607091384130</v>
      </c>
      <c r="E300" s="321"/>
      <c r="F300" s="311">
        <v>2.5</v>
      </c>
      <c r="G300" s="32">
        <v>6</v>
      </c>
      <c r="H300" s="311">
        <v>15</v>
      </c>
      <c r="I300" s="311">
        <v>15.48</v>
      </c>
      <c r="J300" s="32">
        <v>48</v>
      </c>
      <c r="K300" s="32" t="s">
        <v>101</v>
      </c>
      <c r="L300" s="33" t="s">
        <v>64</v>
      </c>
      <c r="M300" s="32">
        <v>60</v>
      </c>
      <c r="N300" s="41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0" s="326"/>
      <c r="P300" s="326"/>
      <c r="Q300" s="326"/>
      <c r="R300" s="321"/>
      <c r="S300" s="34"/>
      <c r="T300" s="34"/>
      <c r="U300" s="35" t="s">
        <v>65</v>
      </c>
      <c r="V300" s="312">
        <v>0</v>
      </c>
      <c r="W300" s="313">
        <f t="shared" si="15"/>
        <v>0</v>
      </c>
      <c r="X300" s="36" t="str">
        <f>IFERROR(IF(W300=0,"",ROUNDUP(W300/H300,0)*0.02175),"")</f>
        <v/>
      </c>
      <c r="Y300" s="56"/>
      <c r="Z300" s="57"/>
      <c r="AD300" s="58"/>
      <c r="BA300" s="220" t="s">
        <v>1</v>
      </c>
    </row>
    <row r="301" spans="1:53" ht="27" hidden="1" customHeight="1" x14ac:dyDescent="0.25">
      <c r="A301" s="54" t="s">
        <v>452</v>
      </c>
      <c r="B301" s="54" t="s">
        <v>454</v>
      </c>
      <c r="C301" s="31">
        <v>4301011240</v>
      </c>
      <c r="D301" s="320">
        <v>4607091384130</v>
      </c>
      <c r="E301" s="321"/>
      <c r="F301" s="311">
        <v>2.5</v>
      </c>
      <c r="G301" s="32">
        <v>6</v>
      </c>
      <c r="H301" s="311">
        <v>15</v>
      </c>
      <c r="I301" s="311">
        <v>15.48</v>
      </c>
      <c r="J301" s="32">
        <v>48</v>
      </c>
      <c r="K301" s="32" t="s">
        <v>101</v>
      </c>
      <c r="L301" s="33" t="s">
        <v>110</v>
      </c>
      <c r="M301" s="32">
        <v>60</v>
      </c>
      <c r="N301" s="40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1" s="326"/>
      <c r="P301" s="326"/>
      <c r="Q301" s="326"/>
      <c r="R301" s="321"/>
      <c r="S301" s="34"/>
      <c r="T301" s="34"/>
      <c r="U301" s="35" t="s">
        <v>65</v>
      </c>
      <c r="V301" s="312">
        <v>0</v>
      </c>
      <c r="W301" s="313">
        <f t="shared" si="15"/>
        <v>0</v>
      </c>
      <c r="X301" s="36" t="str">
        <f>IFERROR(IF(W301=0,"",ROUNDUP(W301/H301,0)*0.02039),"")</f>
        <v/>
      </c>
      <c r="Y301" s="56"/>
      <c r="Z301" s="57"/>
      <c r="AD301" s="58"/>
      <c r="BA301" s="221" t="s">
        <v>1</v>
      </c>
    </row>
    <row r="302" spans="1:53" ht="16.5" customHeight="1" x14ac:dyDescent="0.25">
      <c r="A302" s="54" t="s">
        <v>455</v>
      </c>
      <c r="B302" s="54" t="s">
        <v>456</v>
      </c>
      <c r="C302" s="31">
        <v>4301011330</v>
      </c>
      <c r="D302" s="320">
        <v>4607091384147</v>
      </c>
      <c r="E302" s="321"/>
      <c r="F302" s="311">
        <v>2.5</v>
      </c>
      <c r="G302" s="32">
        <v>6</v>
      </c>
      <c r="H302" s="311">
        <v>15</v>
      </c>
      <c r="I302" s="311">
        <v>15.48</v>
      </c>
      <c r="J302" s="32">
        <v>48</v>
      </c>
      <c r="K302" s="32" t="s">
        <v>101</v>
      </c>
      <c r="L302" s="33" t="s">
        <v>64</v>
      </c>
      <c r="M302" s="32">
        <v>60</v>
      </c>
      <c r="N302" s="64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2" s="326"/>
      <c r="P302" s="326"/>
      <c r="Q302" s="326"/>
      <c r="R302" s="321"/>
      <c r="S302" s="34"/>
      <c r="T302" s="34"/>
      <c r="U302" s="35" t="s">
        <v>65</v>
      </c>
      <c r="V302" s="312">
        <v>900</v>
      </c>
      <c r="W302" s="313">
        <f t="shared" si="15"/>
        <v>900</v>
      </c>
      <c r="X302" s="36">
        <f>IFERROR(IF(W302=0,"",ROUNDUP(W302/H302,0)*0.02175),"")</f>
        <v>1.3049999999999999</v>
      </c>
      <c r="Y302" s="56"/>
      <c r="Z302" s="57"/>
      <c r="AD302" s="58"/>
      <c r="BA302" s="222" t="s">
        <v>1</v>
      </c>
    </row>
    <row r="303" spans="1:53" ht="16.5" hidden="1" customHeight="1" x14ac:dyDescent="0.25">
      <c r="A303" s="54" t="s">
        <v>455</v>
      </c>
      <c r="B303" s="54" t="s">
        <v>457</v>
      </c>
      <c r="C303" s="31">
        <v>4301011238</v>
      </c>
      <c r="D303" s="320">
        <v>4607091384147</v>
      </c>
      <c r="E303" s="321"/>
      <c r="F303" s="311">
        <v>2.5</v>
      </c>
      <c r="G303" s="32">
        <v>6</v>
      </c>
      <c r="H303" s="311">
        <v>15</v>
      </c>
      <c r="I303" s="311">
        <v>15.48</v>
      </c>
      <c r="J303" s="32">
        <v>48</v>
      </c>
      <c r="K303" s="32" t="s">
        <v>101</v>
      </c>
      <c r="L303" s="33" t="s">
        <v>110</v>
      </c>
      <c r="M303" s="32">
        <v>60</v>
      </c>
      <c r="N303" s="419" t="s">
        <v>458</v>
      </c>
      <c r="O303" s="326"/>
      <c r="P303" s="326"/>
      <c r="Q303" s="326"/>
      <c r="R303" s="321"/>
      <c r="S303" s="34"/>
      <c r="T303" s="34"/>
      <c r="U303" s="35" t="s">
        <v>65</v>
      </c>
      <c r="V303" s="312">
        <v>0</v>
      </c>
      <c r="W303" s="313">
        <f t="shared" si="15"/>
        <v>0</v>
      </c>
      <c r="X303" s="36" t="str">
        <f>IFERROR(IF(W303=0,"",ROUNDUP(W303/H303,0)*0.02039),"")</f>
        <v/>
      </c>
      <c r="Y303" s="56"/>
      <c r="Z303" s="57"/>
      <c r="AD303" s="58"/>
      <c r="BA303" s="223" t="s">
        <v>1</v>
      </c>
    </row>
    <row r="304" spans="1:53" ht="27" hidden="1" customHeight="1" x14ac:dyDescent="0.25">
      <c r="A304" s="54" t="s">
        <v>459</v>
      </c>
      <c r="B304" s="54" t="s">
        <v>460</v>
      </c>
      <c r="C304" s="31">
        <v>4301011327</v>
      </c>
      <c r="D304" s="320">
        <v>4607091384154</v>
      </c>
      <c r="E304" s="321"/>
      <c r="F304" s="311">
        <v>0.5</v>
      </c>
      <c r="G304" s="32">
        <v>10</v>
      </c>
      <c r="H304" s="311">
        <v>5</v>
      </c>
      <c r="I304" s="311">
        <v>5.21</v>
      </c>
      <c r="J304" s="32">
        <v>120</v>
      </c>
      <c r="K304" s="32" t="s">
        <v>63</v>
      </c>
      <c r="L304" s="33" t="s">
        <v>64</v>
      </c>
      <c r="M304" s="32">
        <v>60</v>
      </c>
      <c r="N304" s="47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4" s="326"/>
      <c r="P304" s="326"/>
      <c r="Q304" s="326"/>
      <c r="R304" s="321"/>
      <c r="S304" s="34"/>
      <c r="T304" s="34"/>
      <c r="U304" s="35" t="s">
        <v>65</v>
      </c>
      <c r="V304" s="312">
        <v>0</v>
      </c>
      <c r="W304" s="313">
        <f t="shared" si="15"/>
        <v>0</v>
      </c>
      <c r="X304" s="36" t="str">
        <f>IFERROR(IF(W304=0,"",ROUNDUP(W304/H304,0)*0.00937),"")</f>
        <v/>
      </c>
      <c r="Y304" s="56"/>
      <c r="Z304" s="57"/>
      <c r="AD304" s="58"/>
      <c r="BA304" s="224" t="s">
        <v>1</v>
      </c>
    </row>
    <row r="305" spans="1:53" ht="27" hidden="1" customHeight="1" x14ac:dyDescent="0.25">
      <c r="A305" s="54" t="s">
        <v>461</v>
      </c>
      <c r="B305" s="54" t="s">
        <v>462</v>
      </c>
      <c r="C305" s="31">
        <v>4301011332</v>
      </c>
      <c r="D305" s="320">
        <v>4607091384161</v>
      </c>
      <c r="E305" s="321"/>
      <c r="F305" s="311">
        <v>0.5</v>
      </c>
      <c r="G305" s="32">
        <v>10</v>
      </c>
      <c r="H305" s="311">
        <v>5</v>
      </c>
      <c r="I305" s="311">
        <v>5.21</v>
      </c>
      <c r="J305" s="32">
        <v>120</v>
      </c>
      <c r="K305" s="32" t="s">
        <v>63</v>
      </c>
      <c r="L305" s="33" t="s">
        <v>64</v>
      </c>
      <c r="M305" s="32">
        <v>60</v>
      </c>
      <c r="N305" s="55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5" s="326"/>
      <c r="P305" s="326"/>
      <c r="Q305" s="326"/>
      <c r="R305" s="321"/>
      <c r="S305" s="34"/>
      <c r="T305" s="34"/>
      <c r="U305" s="35" t="s">
        <v>65</v>
      </c>
      <c r="V305" s="312">
        <v>0</v>
      </c>
      <c r="W305" s="313">
        <f t="shared" si="15"/>
        <v>0</v>
      </c>
      <c r="X305" s="36" t="str">
        <f>IFERROR(IF(W305=0,"",ROUNDUP(W305/H305,0)*0.00937),"")</f>
        <v/>
      </c>
      <c r="Y305" s="56"/>
      <c r="Z305" s="57"/>
      <c r="AD305" s="58"/>
      <c r="BA305" s="225" t="s">
        <v>1</v>
      </c>
    </row>
    <row r="306" spans="1:53" x14ac:dyDescent="0.2">
      <c r="A306" s="322"/>
      <c r="B306" s="323"/>
      <c r="C306" s="323"/>
      <c r="D306" s="323"/>
      <c r="E306" s="323"/>
      <c r="F306" s="323"/>
      <c r="G306" s="323"/>
      <c r="H306" s="323"/>
      <c r="I306" s="323"/>
      <c r="J306" s="323"/>
      <c r="K306" s="323"/>
      <c r="L306" s="323"/>
      <c r="M306" s="324"/>
      <c r="N306" s="340" t="s">
        <v>66</v>
      </c>
      <c r="O306" s="341"/>
      <c r="P306" s="341"/>
      <c r="Q306" s="341"/>
      <c r="R306" s="341"/>
      <c r="S306" s="341"/>
      <c r="T306" s="342"/>
      <c r="U306" s="37" t="s">
        <v>67</v>
      </c>
      <c r="V306" s="314">
        <f>IFERROR(V298/H298,"0")+IFERROR(V299/H299,"0")+IFERROR(V300/H300,"0")+IFERROR(V301/H301,"0")+IFERROR(V302/H302,"0")+IFERROR(V303/H303,"0")+IFERROR(V304/H304,"0")+IFERROR(V305/H305,"0")</f>
        <v>60</v>
      </c>
      <c r="W306" s="314">
        <f>IFERROR(W298/H298,"0")+IFERROR(W299/H299,"0")+IFERROR(W300/H300,"0")+IFERROR(W301/H301,"0")+IFERROR(W302/H302,"0")+IFERROR(W303/H303,"0")+IFERROR(W304/H304,"0")+IFERROR(W305/H305,"0")</f>
        <v>60</v>
      </c>
      <c r="X306" s="314">
        <f>IFERROR(IF(X298="",0,X298),"0")+IFERROR(IF(X299="",0,X299),"0")+IFERROR(IF(X300="",0,X300),"0")+IFERROR(IF(X301="",0,X301),"0")+IFERROR(IF(X302="",0,X302),"0")+IFERROR(IF(X303="",0,X303),"0")+IFERROR(IF(X304="",0,X304),"0")+IFERROR(IF(X305="",0,X305),"0")</f>
        <v>1.3049999999999999</v>
      </c>
      <c r="Y306" s="315"/>
      <c r="Z306" s="315"/>
    </row>
    <row r="307" spans="1:53" x14ac:dyDescent="0.2">
      <c r="A307" s="323"/>
      <c r="B307" s="323"/>
      <c r="C307" s="323"/>
      <c r="D307" s="323"/>
      <c r="E307" s="323"/>
      <c r="F307" s="323"/>
      <c r="G307" s="323"/>
      <c r="H307" s="323"/>
      <c r="I307" s="323"/>
      <c r="J307" s="323"/>
      <c r="K307" s="323"/>
      <c r="L307" s="323"/>
      <c r="M307" s="324"/>
      <c r="N307" s="340" t="s">
        <v>66</v>
      </c>
      <c r="O307" s="341"/>
      <c r="P307" s="341"/>
      <c r="Q307" s="341"/>
      <c r="R307" s="341"/>
      <c r="S307" s="341"/>
      <c r="T307" s="342"/>
      <c r="U307" s="37" t="s">
        <v>65</v>
      </c>
      <c r="V307" s="314">
        <f>IFERROR(SUM(V298:V305),"0")</f>
        <v>900</v>
      </c>
      <c r="W307" s="314">
        <f>IFERROR(SUM(W298:W305),"0")</f>
        <v>900</v>
      </c>
      <c r="X307" s="37"/>
      <c r="Y307" s="315"/>
      <c r="Z307" s="315"/>
    </row>
    <row r="308" spans="1:53" ht="14.25" hidden="1" customHeight="1" x14ac:dyDescent="0.25">
      <c r="A308" s="347" t="s">
        <v>98</v>
      </c>
      <c r="B308" s="323"/>
      <c r="C308" s="323"/>
      <c r="D308" s="323"/>
      <c r="E308" s="323"/>
      <c r="F308" s="323"/>
      <c r="G308" s="323"/>
      <c r="H308" s="323"/>
      <c r="I308" s="323"/>
      <c r="J308" s="323"/>
      <c r="K308" s="323"/>
      <c r="L308" s="323"/>
      <c r="M308" s="323"/>
      <c r="N308" s="323"/>
      <c r="O308" s="323"/>
      <c r="P308" s="323"/>
      <c r="Q308" s="323"/>
      <c r="R308" s="323"/>
      <c r="S308" s="323"/>
      <c r="T308" s="323"/>
      <c r="U308" s="323"/>
      <c r="V308" s="323"/>
      <c r="W308" s="323"/>
      <c r="X308" s="323"/>
      <c r="Y308" s="307"/>
      <c r="Z308" s="307"/>
    </row>
    <row r="309" spans="1:53" ht="27" hidden="1" customHeight="1" x14ac:dyDescent="0.25">
      <c r="A309" s="54" t="s">
        <v>463</v>
      </c>
      <c r="B309" s="54" t="s">
        <v>464</v>
      </c>
      <c r="C309" s="31">
        <v>4301020178</v>
      </c>
      <c r="D309" s="320">
        <v>4607091383980</v>
      </c>
      <c r="E309" s="321"/>
      <c r="F309" s="311">
        <v>2.5</v>
      </c>
      <c r="G309" s="32">
        <v>6</v>
      </c>
      <c r="H309" s="311">
        <v>15</v>
      </c>
      <c r="I309" s="311">
        <v>15.48</v>
      </c>
      <c r="J309" s="32">
        <v>48</v>
      </c>
      <c r="K309" s="32" t="s">
        <v>101</v>
      </c>
      <c r="L309" s="33" t="s">
        <v>102</v>
      </c>
      <c r="M309" s="32">
        <v>50</v>
      </c>
      <c r="N309" s="38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9" s="326"/>
      <c r="P309" s="326"/>
      <c r="Q309" s="326"/>
      <c r="R309" s="321"/>
      <c r="S309" s="34"/>
      <c r="T309" s="34"/>
      <c r="U309" s="35" t="s">
        <v>65</v>
      </c>
      <c r="V309" s="312">
        <v>0</v>
      </c>
      <c r="W309" s="313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6" t="s">
        <v>1</v>
      </c>
    </row>
    <row r="310" spans="1:53" ht="16.5" hidden="1" customHeight="1" x14ac:dyDescent="0.25">
      <c r="A310" s="54" t="s">
        <v>465</v>
      </c>
      <c r="B310" s="54" t="s">
        <v>466</v>
      </c>
      <c r="C310" s="31">
        <v>4301020270</v>
      </c>
      <c r="D310" s="320">
        <v>4680115883314</v>
      </c>
      <c r="E310" s="321"/>
      <c r="F310" s="311">
        <v>1.35</v>
      </c>
      <c r="G310" s="32">
        <v>8</v>
      </c>
      <c r="H310" s="311">
        <v>10.8</v>
      </c>
      <c r="I310" s="311">
        <v>11.28</v>
      </c>
      <c r="J310" s="32">
        <v>56</v>
      </c>
      <c r="K310" s="32" t="s">
        <v>101</v>
      </c>
      <c r="L310" s="33" t="s">
        <v>130</v>
      </c>
      <c r="M310" s="32">
        <v>50</v>
      </c>
      <c r="N310" s="494" t="s">
        <v>467</v>
      </c>
      <c r="O310" s="326"/>
      <c r="P310" s="326"/>
      <c r="Q310" s="326"/>
      <c r="R310" s="321"/>
      <c r="S310" s="34"/>
      <c r="T310" s="34"/>
      <c r="U310" s="35" t="s">
        <v>65</v>
      </c>
      <c r="V310" s="312">
        <v>0</v>
      </c>
      <c r="W310" s="313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27" t="s">
        <v>1</v>
      </c>
    </row>
    <row r="311" spans="1:53" ht="27" hidden="1" customHeight="1" x14ac:dyDescent="0.25">
      <c r="A311" s="54" t="s">
        <v>468</v>
      </c>
      <c r="B311" s="54" t="s">
        <v>469</v>
      </c>
      <c r="C311" s="31">
        <v>4301020179</v>
      </c>
      <c r="D311" s="320">
        <v>4607091384178</v>
      </c>
      <c r="E311" s="321"/>
      <c r="F311" s="311">
        <v>0.4</v>
      </c>
      <c r="G311" s="32">
        <v>10</v>
      </c>
      <c r="H311" s="311">
        <v>4</v>
      </c>
      <c r="I311" s="311">
        <v>4.24</v>
      </c>
      <c r="J311" s="32">
        <v>120</v>
      </c>
      <c r="K311" s="32" t="s">
        <v>63</v>
      </c>
      <c r="L311" s="33" t="s">
        <v>102</v>
      </c>
      <c r="M311" s="32">
        <v>50</v>
      </c>
      <c r="N311" s="48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1" s="326"/>
      <c r="P311" s="326"/>
      <c r="Q311" s="326"/>
      <c r="R311" s="321"/>
      <c r="S311" s="34"/>
      <c r="T311" s="34"/>
      <c r="U311" s="35" t="s">
        <v>65</v>
      </c>
      <c r="V311" s="312">
        <v>0</v>
      </c>
      <c r="W311" s="313">
        <f>IFERROR(IF(V311="",0,CEILING((V311/$H311),1)*$H311),"")</f>
        <v>0</v>
      </c>
      <c r="X311" s="36" t="str">
        <f>IFERROR(IF(W311=0,"",ROUNDUP(W311/H311,0)*0.00937),"")</f>
        <v/>
      </c>
      <c r="Y311" s="56"/>
      <c r="Z311" s="57"/>
      <c r="AD311" s="58"/>
      <c r="BA311" s="228" t="s">
        <v>1</v>
      </c>
    </row>
    <row r="312" spans="1:53" hidden="1" x14ac:dyDescent="0.2">
      <c r="A312" s="322"/>
      <c r="B312" s="323"/>
      <c r="C312" s="323"/>
      <c r="D312" s="323"/>
      <c r="E312" s="323"/>
      <c r="F312" s="323"/>
      <c r="G312" s="323"/>
      <c r="H312" s="323"/>
      <c r="I312" s="323"/>
      <c r="J312" s="323"/>
      <c r="K312" s="323"/>
      <c r="L312" s="323"/>
      <c r="M312" s="324"/>
      <c r="N312" s="340" t="s">
        <v>66</v>
      </c>
      <c r="O312" s="341"/>
      <c r="P312" s="341"/>
      <c r="Q312" s="341"/>
      <c r="R312" s="341"/>
      <c r="S312" s="341"/>
      <c r="T312" s="342"/>
      <c r="U312" s="37" t="s">
        <v>67</v>
      </c>
      <c r="V312" s="314">
        <f>IFERROR(V309/H309,"0")+IFERROR(V310/H310,"0")+IFERROR(V311/H311,"0")</f>
        <v>0</v>
      </c>
      <c r="W312" s="314">
        <f>IFERROR(W309/H309,"0")+IFERROR(W310/H310,"0")+IFERROR(W311/H311,"0")</f>
        <v>0</v>
      </c>
      <c r="X312" s="314">
        <f>IFERROR(IF(X309="",0,X309),"0")+IFERROR(IF(X310="",0,X310),"0")+IFERROR(IF(X311="",0,X311),"0")</f>
        <v>0</v>
      </c>
      <c r="Y312" s="315"/>
      <c r="Z312" s="315"/>
    </row>
    <row r="313" spans="1:53" hidden="1" x14ac:dyDescent="0.2">
      <c r="A313" s="323"/>
      <c r="B313" s="323"/>
      <c r="C313" s="323"/>
      <c r="D313" s="323"/>
      <c r="E313" s="323"/>
      <c r="F313" s="323"/>
      <c r="G313" s="323"/>
      <c r="H313" s="323"/>
      <c r="I313" s="323"/>
      <c r="J313" s="323"/>
      <c r="K313" s="323"/>
      <c r="L313" s="323"/>
      <c r="M313" s="324"/>
      <c r="N313" s="340" t="s">
        <v>66</v>
      </c>
      <c r="O313" s="341"/>
      <c r="P313" s="341"/>
      <c r="Q313" s="341"/>
      <c r="R313" s="341"/>
      <c r="S313" s="341"/>
      <c r="T313" s="342"/>
      <c r="U313" s="37" t="s">
        <v>65</v>
      </c>
      <c r="V313" s="314">
        <f>IFERROR(SUM(V309:V311),"0")</f>
        <v>0</v>
      </c>
      <c r="W313" s="314">
        <f>IFERROR(SUM(W309:W311),"0")</f>
        <v>0</v>
      </c>
      <c r="X313" s="37"/>
      <c r="Y313" s="315"/>
      <c r="Z313" s="315"/>
    </row>
    <row r="314" spans="1:53" ht="14.25" hidden="1" customHeight="1" x14ac:dyDescent="0.25">
      <c r="A314" s="347" t="s">
        <v>68</v>
      </c>
      <c r="B314" s="323"/>
      <c r="C314" s="323"/>
      <c r="D314" s="323"/>
      <c r="E314" s="323"/>
      <c r="F314" s="323"/>
      <c r="G314" s="323"/>
      <c r="H314" s="323"/>
      <c r="I314" s="323"/>
      <c r="J314" s="323"/>
      <c r="K314" s="323"/>
      <c r="L314" s="323"/>
      <c r="M314" s="323"/>
      <c r="N314" s="323"/>
      <c r="O314" s="323"/>
      <c r="P314" s="323"/>
      <c r="Q314" s="323"/>
      <c r="R314" s="323"/>
      <c r="S314" s="323"/>
      <c r="T314" s="323"/>
      <c r="U314" s="323"/>
      <c r="V314" s="323"/>
      <c r="W314" s="323"/>
      <c r="X314" s="323"/>
      <c r="Y314" s="307"/>
      <c r="Z314" s="307"/>
    </row>
    <row r="315" spans="1:53" ht="27" hidden="1" customHeight="1" x14ac:dyDescent="0.25">
      <c r="A315" s="54" t="s">
        <v>470</v>
      </c>
      <c r="B315" s="54" t="s">
        <v>471</v>
      </c>
      <c r="C315" s="31">
        <v>4301051298</v>
      </c>
      <c r="D315" s="320">
        <v>4607091384260</v>
      </c>
      <c r="E315" s="321"/>
      <c r="F315" s="311">
        <v>1.3</v>
      </c>
      <c r="G315" s="32">
        <v>6</v>
      </c>
      <c r="H315" s="311">
        <v>7.8</v>
      </c>
      <c r="I315" s="311">
        <v>8.3640000000000008</v>
      </c>
      <c r="J315" s="32">
        <v>56</v>
      </c>
      <c r="K315" s="32" t="s">
        <v>101</v>
      </c>
      <c r="L315" s="33" t="s">
        <v>64</v>
      </c>
      <c r="M315" s="32">
        <v>35</v>
      </c>
      <c r="N315" s="64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5" s="326"/>
      <c r="P315" s="326"/>
      <c r="Q315" s="326"/>
      <c r="R315" s="321"/>
      <c r="S315" s="34"/>
      <c r="T315" s="34"/>
      <c r="U315" s="35" t="s">
        <v>65</v>
      </c>
      <c r="V315" s="312">
        <v>0</v>
      </c>
      <c r="W315" s="313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29" t="s">
        <v>1</v>
      </c>
    </row>
    <row r="316" spans="1:53" hidden="1" x14ac:dyDescent="0.2">
      <c r="A316" s="322"/>
      <c r="B316" s="323"/>
      <c r="C316" s="323"/>
      <c r="D316" s="323"/>
      <c r="E316" s="323"/>
      <c r="F316" s="323"/>
      <c r="G316" s="323"/>
      <c r="H316" s="323"/>
      <c r="I316" s="323"/>
      <c r="J316" s="323"/>
      <c r="K316" s="323"/>
      <c r="L316" s="323"/>
      <c r="M316" s="324"/>
      <c r="N316" s="340" t="s">
        <v>66</v>
      </c>
      <c r="O316" s="341"/>
      <c r="P316" s="341"/>
      <c r="Q316" s="341"/>
      <c r="R316" s="341"/>
      <c r="S316" s="341"/>
      <c r="T316" s="342"/>
      <c r="U316" s="37" t="s">
        <v>67</v>
      </c>
      <c r="V316" s="314">
        <f>IFERROR(V315/H315,"0")</f>
        <v>0</v>
      </c>
      <c r="W316" s="314">
        <f>IFERROR(W315/H315,"0")</f>
        <v>0</v>
      </c>
      <c r="X316" s="314">
        <f>IFERROR(IF(X315="",0,X315),"0")</f>
        <v>0</v>
      </c>
      <c r="Y316" s="315"/>
      <c r="Z316" s="315"/>
    </row>
    <row r="317" spans="1:53" hidden="1" x14ac:dyDescent="0.2">
      <c r="A317" s="323"/>
      <c r="B317" s="323"/>
      <c r="C317" s="323"/>
      <c r="D317" s="323"/>
      <c r="E317" s="323"/>
      <c r="F317" s="323"/>
      <c r="G317" s="323"/>
      <c r="H317" s="323"/>
      <c r="I317" s="323"/>
      <c r="J317" s="323"/>
      <c r="K317" s="323"/>
      <c r="L317" s="323"/>
      <c r="M317" s="324"/>
      <c r="N317" s="340" t="s">
        <v>66</v>
      </c>
      <c r="O317" s="341"/>
      <c r="P317" s="341"/>
      <c r="Q317" s="341"/>
      <c r="R317" s="341"/>
      <c r="S317" s="341"/>
      <c r="T317" s="342"/>
      <c r="U317" s="37" t="s">
        <v>65</v>
      </c>
      <c r="V317" s="314">
        <f>IFERROR(SUM(V315:V315),"0")</f>
        <v>0</v>
      </c>
      <c r="W317" s="314">
        <f>IFERROR(SUM(W315:W315),"0")</f>
        <v>0</v>
      </c>
      <c r="X317" s="37"/>
      <c r="Y317" s="315"/>
      <c r="Z317" s="315"/>
    </row>
    <row r="318" spans="1:53" ht="14.25" hidden="1" customHeight="1" x14ac:dyDescent="0.25">
      <c r="A318" s="347" t="s">
        <v>220</v>
      </c>
      <c r="B318" s="323"/>
      <c r="C318" s="323"/>
      <c r="D318" s="323"/>
      <c r="E318" s="323"/>
      <c r="F318" s="323"/>
      <c r="G318" s="323"/>
      <c r="H318" s="323"/>
      <c r="I318" s="323"/>
      <c r="J318" s="323"/>
      <c r="K318" s="323"/>
      <c r="L318" s="323"/>
      <c r="M318" s="323"/>
      <c r="N318" s="323"/>
      <c r="O318" s="323"/>
      <c r="P318" s="323"/>
      <c r="Q318" s="323"/>
      <c r="R318" s="323"/>
      <c r="S318" s="323"/>
      <c r="T318" s="323"/>
      <c r="U318" s="323"/>
      <c r="V318" s="323"/>
      <c r="W318" s="323"/>
      <c r="X318" s="323"/>
      <c r="Y318" s="307"/>
      <c r="Z318" s="307"/>
    </row>
    <row r="319" spans="1:53" ht="16.5" hidden="1" customHeight="1" x14ac:dyDescent="0.25">
      <c r="A319" s="54" t="s">
        <v>472</v>
      </c>
      <c r="B319" s="54" t="s">
        <v>473</v>
      </c>
      <c r="C319" s="31">
        <v>4301060314</v>
      </c>
      <c r="D319" s="320">
        <v>4607091384673</v>
      </c>
      <c r="E319" s="321"/>
      <c r="F319" s="311">
        <v>1.3</v>
      </c>
      <c r="G319" s="32">
        <v>6</v>
      </c>
      <c r="H319" s="311">
        <v>7.8</v>
      </c>
      <c r="I319" s="311">
        <v>8.3640000000000008</v>
      </c>
      <c r="J319" s="32">
        <v>56</v>
      </c>
      <c r="K319" s="32" t="s">
        <v>101</v>
      </c>
      <c r="L319" s="33" t="s">
        <v>64</v>
      </c>
      <c r="M319" s="32">
        <v>30</v>
      </c>
      <c r="N319" s="37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9" s="326"/>
      <c r="P319" s="326"/>
      <c r="Q319" s="326"/>
      <c r="R319" s="321"/>
      <c r="S319" s="34"/>
      <c r="T319" s="34"/>
      <c r="U319" s="35" t="s">
        <v>65</v>
      </c>
      <c r="V319" s="312">
        <v>0</v>
      </c>
      <c r="W319" s="313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idden="1" x14ac:dyDescent="0.2">
      <c r="A320" s="322"/>
      <c r="B320" s="323"/>
      <c r="C320" s="323"/>
      <c r="D320" s="323"/>
      <c r="E320" s="323"/>
      <c r="F320" s="323"/>
      <c r="G320" s="323"/>
      <c r="H320" s="323"/>
      <c r="I320" s="323"/>
      <c r="J320" s="323"/>
      <c r="K320" s="323"/>
      <c r="L320" s="323"/>
      <c r="M320" s="324"/>
      <c r="N320" s="340" t="s">
        <v>66</v>
      </c>
      <c r="O320" s="341"/>
      <c r="P320" s="341"/>
      <c r="Q320" s="341"/>
      <c r="R320" s="341"/>
      <c r="S320" s="341"/>
      <c r="T320" s="342"/>
      <c r="U320" s="37" t="s">
        <v>67</v>
      </c>
      <c r="V320" s="314">
        <f>IFERROR(V319/H319,"0")</f>
        <v>0</v>
      </c>
      <c r="W320" s="314">
        <f>IFERROR(W319/H319,"0")</f>
        <v>0</v>
      </c>
      <c r="X320" s="314">
        <f>IFERROR(IF(X319="",0,X319),"0")</f>
        <v>0</v>
      </c>
      <c r="Y320" s="315"/>
      <c r="Z320" s="315"/>
    </row>
    <row r="321" spans="1:53" hidden="1" x14ac:dyDescent="0.2">
      <c r="A321" s="323"/>
      <c r="B321" s="323"/>
      <c r="C321" s="323"/>
      <c r="D321" s="323"/>
      <c r="E321" s="323"/>
      <c r="F321" s="323"/>
      <c r="G321" s="323"/>
      <c r="H321" s="323"/>
      <c r="I321" s="323"/>
      <c r="J321" s="323"/>
      <c r="K321" s="323"/>
      <c r="L321" s="323"/>
      <c r="M321" s="324"/>
      <c r="N321" s="340" t="s">
        <v>66</v>
      </c>
      <c r="O321" s="341"/>
      <c r="P321" s="341"/>
      <c r="Q321" s="341"/>
      <c r="R321" s="341"/>
      <c r="S321" s="341"/>
      <c r="T321" s="342"/>
      <c r="U321" s="37" t="s">
        <v>65</v>
      </c>
      <c r="V321" s="314">
        <f>IFERROR(SUM(V319:V319),"0")</f>
        <v>0</v>
      </c>
      <c r="W321" s="314">
        <f>IFERROR(SUM(W319:W319),"0")</f>
        <v>0</v>
      </c>
      <c r="X321" s="37"/>
      <c r="Y321" s="315"/>
      <c r="Z321" s="315"/>
    </row>
    <row r="322" spans="1:53" ht="16.5" hidden="1" customHeight="1" x14ac:dyDescent="0.25">
      <c r="A322" s="346" t="s">
        <v>474</v>
      </c>
      <c r="B322" s="323"/>
      <c r="C322" s="323"/>
      <c r="D322" s="323"/>
      <c r="E322" s="323"/>
      <c r="F322" s="323"/>
      <c r="G322" s="323"/>
      <c r="H322" s="323"/>
      <c r="I322" s="323"/>
      <c r="J322" s="323"/>
      <c r="K322" s="323"/>
      <c r="L322" s="323"/>
      <c r="M322" s="323"/>
      <c r="N322" s="323"/>
      <c r="O322" s="323"/>
      <c r="P322" s="323"/>
      <c r="Q322" s="323"/>
      <c r="R322" s="323"/>
      <c r="S322" s="323"/>
      <c r="T322" s="323"/>
      <c r="U322" s="323"/>
      <c r="V322" s="323"/>
      <c r="W322" s="323"/>
      <c r="X322" s="323"/>
      <c r="Y322" s="308"/>
      <c r="Z322" s="308"/>
    </row>
    <row r="323" spans="1:53" ht="14.25" hidden="1" customHeight="1" x14ac:dyDescent="0.25">
      <c r="A323" s="347" t="s">
        <v>106</v>
      </c>
      <c r="B323" s="323"/>
      <c r="C323" s="323"/>
      <c r="D323" s="323"/>
      <c r="E323" s="323"/>
      <c r="F323" s="323"/>
      <c r="G323" s="323"/>
      <c r="H323" s="323"/>
      <c r="I323" s="323"/>
      <c r="J323" s="323"/>
      <c r="K323" s="323"/>
      <c r="L323" s="323"/>
      <c r="M323" s="323"/>
      <c r="N323" s="323"/>
      <c r="O323" s="323"/>
      <c r="P323" s="323"/>
      <c r="Q323" s="323"/>
      <c r="R323" s="323"/>
      <c r="S323" s="323"/>
      <c r="T323" s="323"/>
      <c r="U323" s="323"/>
      <c r="V323" s="323"/>
      <c r="W323" s="323"/>
      <c r="X323" s="323"/>
      <c r="Y323" s="307"/>
      <c r="Z323" s="307"/>
    </row>
    <row r="324" spans="1:53" ht="27" hidden="1" customHeight="1" x14ac:dyDescent="0.25">
      <c r="A324" s="54" t="s">
        <v>475</v>
      </c>
      <c r="B324" s="54" t="s">
        <v>476</v>
      </c>
      <c r="C324" s="31">
        <v>4301011324</v>
      </c>
      <c r="D324" s="320">
        <v>4607091384185</v>
      </c>
      <c r="E324" s="321"/>
      <c r="F324" s="311">
        <v>0.8</v>
      </c>
      <c r="G324" s="32">
        <v>15</v>
      </c>
      <c r="H324" s="311">
        <v>12</v>
      </c>
      <c r="I324" s="311">
        <v>12.48</v>
      </c>
      <c r="J324" s="32">
        <v>56</v>
      </c>
      <c r="K324" s="32" t="s">
        <v>101</v>
      </c>
      <c r="L324" s="33" t="s">
        <v>64</v>
      </c>
      <c r="M324" s="32">
        <v>60</v>
      </c>
      <c r="N324" s="42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4" s="326"/>
      <c r="P324" s="326"/>
      <c r="Q324" s="326"/>
      <c r="R324" s="321"/>
      <c r="S324" s="34"/>
      <c r="T324" s="34"/>
      <c r="U324" s="35" t="s">
        <v>65</v>
      </c>
      <c r="V324" s="312">
        <v>0</v>
      </c>
      <c r="W324" s="313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1" t="s">
        <v>1</v>
      </c>
    </row>
    <row r="325" spans="1:53" ht="27" hidden="1" customHeight="1" x14ac:dyDescent="0.25">
      <c r="A325" s="54" t="s">
        <v>477</v>
      </c>
      <c r="B325" s="54" t="s">
        <v>478</v>
      </c>
      <c r="C325" s="31">
        <v>4301011312</v>
      </c>
      <c r="D325" s="320">
        <v>4607091384192</v>
      </c>
      <c r="E325" s="321"/>
      <c r="F325" s="311">
        <v>1.8</v>
      </c>
      <c r="G325" s="32">
        <v>6</v>
      </c>
      <c r="H325" s="311">
        <v>10.8</v>
      </c>
      <c r="I325" s="311">
        <v>11.28</v>
      </c>
      <c r="J325" s="32">
        <v>56</v>
      </c>
      <c r="K325" s="32" t="s">
        <v>101</v>
      </c>
      <c r="L325" s="33" t="s">
        <v>102</v>
      </c>
      <c r="M325" s="32">
        <v>60</v>
      </c>
      <c r="N325" s="35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5" s="326"/>
      <c r="P325" s="326"/>
      <c r="Q325" s="326"/>
      <c r="R325" s="321"/>
      <c r="S325" s="34"/>
      <c r="T325" s="34"/>
      <c r="U325" s="35" t="s">
        <v>65</v>
      </c>
      <c r="V325" s="312">
        <v>0</v>
      </c>
      <c r="W325" s="313">
        <f>IFERROR(IF(V325="",0,CEILING((V325/$H325),1)*$H325),"")</f>
        <v>0</v>
      </c>
      <c r="X325" s="36" t="str">
        <f>IFERROR(IF(W325=0,"",ROUNDUP(W325/H325,0)*0.02175),"")</f>
        <v/>
      </c>
      <c r="Y325" s="56"/>
      <c r="Z325" s="57"/>
      <c r="AD325" s="58"/>
      <c r="BA325" s="232" t="s">
        <v>1</v>
      </c>
    </row>
    <row r="326" spans="1:53" ht="27" hidden="1" customHeight="1" x14ac:dyDescent="0.25">
      <c r="A326" s="54" t="s">
        <v>479</v>
      </c>
      <c r="B326" s="54" t="s">
        <v>480</v>
      </c>
      <c r="C326" s="31">
        <v>4301011483</v>
      </c>
      <c r="D326" s="320">
        <v>4680115881907</v>
      </c>
      <c r="E326" s="321"/>
      <c r="F326" s="311">
        <v>1.8</v>
      </c>
      <c r="G326" s="32">
        <v>6</v>
      </c>
      <c r="H326" s="311">
        <v>10.8</v>
      </c>
      <c r="I326" s="311">
        <v>11.28</v>
      </c>
      <c r="J326" s="32">
        <v>56</v>
      </c>
      <c r="K326" s="32" t="s">
        <v>101</v>
      </c>
      <c r="L326" s="33" t="s">
        <v>64</v>
      </c>
      <c r="M326" s="32">
        <v>60</v>
      </c>
      <c r="N326" s="50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6" s="326"/>
      <c r="P326" s="326"/>
      <c r="Q326" s="326"/>
      <c r="R326" s="321"/>
      <c r="S326" s="34"/>
      <c r="T326" s="34"/>
      <c r="U326" s="35" t="s">
        <v>65</v>
      </c>
      <c r="V326" s="312">
        <v>0</v>
      </c>
      <c r="W326" s="313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3" t="s">
        <v>1</v>
      </c>
    </row>
    <row r="327" spans="1:53" ht="27" hidden="1" customHeight="1" x14ac:dyDescent="0.25">
      <c r="A327" s="54" t="s">
        <v>481</v>
      </c>
      <c r="B327" s="54" t="s">
        <v>482</v>
      </c>
      <c r="C327" s="31">
        <v>4301011303</v>
      </c>
      <c r="D327" s="320">
        <v>4607091384680</v>
      </c>
      <c r="E327" s="321"/>
      <c r="F327" s="311">
        <v>0.4</v>
      </c>
      <c r="G327" s="32">
        <v>10</v>
      </c>
      <c r="H327" s="311">
        <v>4</v>
      </c>
      <c r="I327" s="311">
        <v>4.21</v>
      </c>
      <c r="J327" s="32">
        <v>120</v>
      </c>
      <c r="K327" s="32" t="s">
        <v>63</v>
      </c>
      <c r="L327" s="33" t="s">
        <v>64</v>
      </c>
      <c r="M327" s="32">
        <v>60</v>
      </c>
      <c r="N327" s="36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7" s="326"/>
      <c r="P327" s="326"/>
      <c r="Q327" s="326"/>
      <c r="R327" s="321"/>
      <c r="S327" s="34"/>
      <c r="T327" s="34"/>
      <c r="U327" s="35" t="s">
        <v>65</v>
      </c>
      <c r="V327" s="312">
        <v>0</v>
      </c>
      <c r="W327" s="313">
        <f>IFERROR(IF(V327="",0,CEILING((V327/$H327),1)*$H327),"")</f>
        <v>0</v>
      </c>
      <c r="X327" s="36" t="str">
        <f>IFERROR(IF(W327=0,"",ROUNDUP(W327/H327,0)*0.00937),"")</f>
        <v/>
      </c>
      <c r="Y327" s="56"/>
      <c r="Z327" s="57"/>
      <c r="AD327" s="58"/>
      <c r="BA327" s="234" t="s">
        <v>1</v>
      </c>
    </row>
    <row r="328" spans="1:53" hidden="1" x14ac:dyDescent="0.2">
      <c r="A328" s="322"/>
      <c r="B328" s="323"/>
      <c r="C328" s="323"/>
      <c r="D328" s="323"/>
      <c r="E328" s="323"/>
      <c r="F328" s="323"/>
      <c r="G328" s="323"/>
      <c r="H328" s="323"/>
      <c r="I328" s="323"/>
      <c r="J328" s="323"/>
      <c r="K328" s="323"/>
      <c r="L328" s="323"/>
      <c r="M328" s="324"/>
      <c r="N328" s="340" t="s">
        <v>66</v>
      </c>
      <c r="O328" s="341"/>
      <c r="P328" s="341"/>
      <c r="Q328" s="341"/>
      <c r="R328" s="341"/>
      <c r="S328" s="341"/>
      <c r="T328" s="342"/>
      <c r="U328" s="37" t="s">
        <v>67</v>
      </c>
      <c r="V328" s="314">
        <f>IFERROR(V324/H324,"0")+IFERROR(V325/H325,"0")+IFERROR(V326/H326,"0")+IFERROR(V327/H327,"0")</f>
        <v>0</v>
      </c>
      <c r="W328" s="314">
        <f>IFERROR(W324/H324,"0")+IFERROR(W325/H325,"0")+IFERROR(W326/H326,"0")+IFERROR(W327/H327,"0")</f>
        <v>0</v>
      </c>
      <c r="X328" s="314">
        <f>IFERROR(IF(X324="",0,X324),"0")+IFERROR(IF(X325="",0,X325),"0")+IFERROR(IF(X326="",0,X326),"0")+IFERROR(IF(X327="",0,X327),"0")</f>
        <v>0</v>
      </c>
      <c r="Y328" s="315"/>
      <c r="Z328" s="315"/>
    </row>
    <row r="329" spans="1:53" hidden="1" x14ac:dyDescent="0.2">
      <c r="A329" s="323"/>
      <c r="B329" s="323"/>
      <c r="C329" s="323"/>
      <c r="D329" s="323"/>
      <c r="E329" s="323"/>
      <c r="F329" s="323"/>
      <c r="G329" s="323"/>
      <c r="H329" s="323"/>
      <c r="I329" s="323"/>
      <c r="J329" s="323"/>
      <c r="K329" s="323"/>
      <c r="L329" s="323"/>
      <c r="M329" s="324"/>
      <c r="N329" s="340" t="s">
        <v>66</v>
      </c>
      <c r="O329" s="341"/>
      <c r="P329" s="341"/>
      <c r="Q329" s="341"/>
      <c r="R329" s="341"/>
      <c r="S329" s="341"/>
      <c r="T329" s="342"/>
      <c r="U329" s="37" t="s">
        <v>65</v>
      </c>
      <c r="V329" s="314">
        <f>IFERROR(SUM(V324:V327),"0")</f>
        <v>0</v>
      </c>
      <c r="W329" s="314">
        <f>IFERROR(SUM(W324:W327),"0")</f>
        <v>0</v>
      </c>
      <c r="X329" s="37"/>
      <c r="Y329" s="315"/>
      <c r="Z329" s="315"/>
    </row>
    <row r="330" spans="1:53" ht="14.25" hidden="1" customHeight="1" x14ac:dyDescent="0.25">
      <c r="A330" s="347" t="s">
        <v>60</v>
      </c>
      <c r="B330" s="323"/>
      <c r="C330" s="323"/>
      <c r="D330" s="323"/>
      <c r="E330" s="323"/>
      <c r="F330" s="323"/>
      <c r="G330" s="323"/>
      <c r="H330" s="323"/>
      <c r="I330" s="323"/>
      <c r="J330" s="323"/>
      <c r="K330" s="323"/>
      <c r="L330" s="323"/>
      <c r="M330" s="323"/>
      <c r="N330" s="323"/>
      <c r="O330" s="323"/>
      <c r="P330" s="323"/>
      <c r="Q330" s="323"/>
      <c r="R330" s="323"/>
      <c r="S330" s="323"/>
      <c r="T330" s="323"/>
      <c r="U330" s="323"/>
      <c r="V330" s="323"/>
      <c r="W330" s="323"/>
      <c r="X330" s="323"/>
      <c r="Y330" s="307"/>
      <c r="Z330" s="307"/>
    </row>
    <row r="331" spans="1:53" ht="27" hidden="1" customHeight="1" x14ac:dyDescent="0.25">
      <c r="A331" s="54" t="s">
        <v>483</v>
      </c>
      <c r="B331" s="54" t="s">
        <v>484</v>
      </c>
      <c r="C331" s="31">
        <v>4301031139</v>
      </c>
      <c r="D331" s="320">
        <v>4607091384802</v>
      </c>
      <c r="E331" s="321"/>
      <c r="F331" s="311">
        <v>0.73</v>
      </c>
      <c r="G331" s="32">
        <v>6</v>
      </c>
      <c r="H331" s="311">
        <v>4.38</v>
      </c>
      <c r="I331" s="311">
        <v>4.58</v>
      </c>
      <c r="J331" s="32">
        <v>156</v>
      </c>
      <c r="K331" s="32" t="s">
        <v>63</v>
      </c>
      <c r="L331" s="33" t="s">
        <v>64</v>
      </c>
      <c r="M331" s="32">
        <v>35</v>
      </c>
      <c r="N331" s="45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1" s="326"/>
      <c r="P331" s="326"/>
      <c r="Q331" s="326"/>
      <c r="R331" s="321"/>
      <c r="S331" s="34"/>
      <c r="T331" s="34"/>
      <c r="U331" s="35" t="s">
        <v>65</v>
      </c>
      <c r="V331" s="312">
        <v>0</v>
      </c>
      <c r="W331" s="313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5" t="s">
        <v>1</v>
      </c>
    </row>
    <row r="332" spans="1:53" ht="27" hidden="1" customHeight="1" x14ac:dyDescent="0.25">
      <c r="A332" s="54" t="s">
        <v>485</v>
      </c>
      <c r="B332" s="54" t="s">
        <v>486</v>
      </c>
      <c r="C332" s="31">
        <v>4301031140</v>
      </c>
      <c r="D332" s="320">
        <v>4607091384826</v>
      </c>
      <c r="E332" s="321"/>
      <c r="F332" s="311">
        <v>0.35</v>
      </c>
      <c r="G332" s="32">
        <v>8</v>
      </c>
      <c r="H332" s="311">
        <v>2.8</v>
      </c>
      <c r="I332" s="311">
        <v>2.9</v>
      </c>
      <c r="J332" s="32">
        <v>234</v>
      </c>
      <c r="K332" s="32" t="s">
        <v>174</v>
      </c>
      <c r="L332" s="33" t="s">
        <v>64</v>
      </c>
      <c r="M332" s="32">
        <v>35</v>
      </c>
      <c r="N332" s="44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2" s="326"/>
      <c r="P332" s="326"/>
      <c r="Q332" s="326"/>
      <c r="R332" s="321"/>
      <c r="S332" s="34"/>
      <c r="T332" s="34"/>
      <c r="U332" s="35" t="s">
        <v>65</v>
      </c>
      <c r="V332" s="312">
        <v>0</v>
      </c>
      <c r="W332" s="313">
        <f>IFERROR(IF(V332="",0,CEILING((V332/$H332),1)*$H332),"")</f>
        <v>0</v>
      </c>
      <c r="X332" s="36" t="str">
        <f>IFERROR(IF(W332=0,"",ROUNDUP(W332/H332,0)*0.00502),"")</f>
        <v/>
      </c>
      <c r="Y332" s="56"/>
      <c r="Z332" s="57"/>
      <c r="AD332" s="58"/>
      <c r="BA332" s="236" t="s">
        <v>1</v>
      </c>
    </row>
    <row r="333" spans="1:53" hidden="1" x14ac:dyDescent="0.2">
      <c r="A333" s="322"/>
      <c r="B333" s="323"/>
      <c r="C333" s="323"/>
      <c r="D333" s="323"/>
      <c r="E333" s="323"/>
      <c r="F333" s="323"/>
      <c r="G333" s="323"/>
      <c r="H333" s="323"/>
      <c r="I333" s="323"/>
      <c r="J333" s="323"/>
      <c r="K333" s="323"/>
      <c r="L333" s="323"/>
      <c r="M333" s="324"/>
      <c r="N333" s="340" t="s">
        <v>66</v>
      </c>
      <c r="O333" s="341"/>
      <c r="P333" s="341"/>
      <c r="Q333" s="341"/>
      <c r="R333" s="341"/>
      <c r="S333" s="341"/>
      <c r="T333" s="342"/>
      <c r="U333" s="37" t="s">
        <v>67</v>
      </c>
      <c r="V333" s="314">
        <f>IFERROR(V331/H331,"0")+IFERROR(V332/H332,"0")</f>
        <v>0</v>
      </c>
      <c r="W333" s="314">
        <f>IFERROR(W331/H331,"0")+IFERROR(W332/H332,"0")</f>
        <v>0</v>
      </c>
      <c r="X333" s="314">
        <f>IFERROR(IF(X331="",0,X331),"0")+IFERROR(IF(X332="",0,X332),"0")</f>
        <v>0</v>
      </c>
      <c r="Y333" s="315"/>
      <c r="Z333" s="315"/>
    </row>
    <row r="334" spans="1:53" hidden="1" x14ac:dyDescent="0.2">
      <c r="A334" s="323"/>
      <c r="B334" s="323"/>
      <c r="C334" s="323"/>
      <c r="D334" s="323"/>
      <c r="E334" s="323"/>
      <c r="F334" s="323"/>
      <c r="G334" s="323"/>
      <c r="H334" s="323"/>
      <c r="I334" s="323"/>
      <c r="J334" s="323"/>
      <c r="K334" s="323"/>
      <c r="L334" s="323"/>
      <c r="M334" s="324"/>
      <c r="N334" s="340" t="s">
        <v>66</v>
      </c>
      <c r="O334" s="341"/>
      <c r="P334" s="341"/>
      <c r="Q334" s="341"/>
      <c r="R334" s="341"/>
      <c r="S334" s="341"/>
      <c r="T334" s="342"/>
      <c r="U334" s="37" t="s">
        <v>65</v>
      </c>
      <c r="V334" s="314">
        <f>IFERROR(SUM(V331:V332),"0")</f>
        <v>0</v>
      </c>
      <c r="W334" s="314">
        <f>IFERROR(SUM(W331:W332),"0")</f>
        <v>0</v>
      </c>
      <c r="X334" s="37"/>
      <c r="Y334" s="315"/>
      <c r="Z334" s="315"/>
    </row>
    <row r="335" spans="1:53" ht="14.25" hidden="1" customHeight="1" x14ac:dyDescent="0.25">
      <c r="A335" s="347" t="s">
        <v>68</v>
      </c>
      <c r="B335" s="323"/>
      <c r="C335" s="323"/>
      <c r="D335" s="323"/>
      <c r="E335" s="323"/>
      <c r="F335" s="323"/>
      <c r="G335" s="323"/>
      <c r="H335" s="323"/>
      <c r="I335" s="323"/>
      <c r="J335" s="323"/>
      <c r="K335" s="323"/>
      <c r="L335" s="323"/>
      <c r="M335" s="323"/>
      <c r="N335" s="323"/>
      <c r="O335" s="323"/>
      <c r="P335" s="323"/>
      <c r="Q335" s="323"/>
      <c r="R335" s="323"/>
      <c r="S335" s="323"/>
      <c r="T335" s="323"/>
      <c r="U335" s="323"/>
      <c r="V335" s="323"/>
      <c r="W335" s="323"/>
      <c r="X335" s="323"/>
      <c r="Y335" s="307"/>
      <c r="Z335" s="307"/>
    </row>
    <row r="336" spans="1:53" ht="27" hidden="1" customHeight="1" x14ac:dyDescent="0.25">
      <c r="A336" s="54" t="s">
        <v>487</v>
      </c>
      <c r="B336" s="54" t="s">
        <v>488</v>
      </c>
      <c r="C336" s="31">
        <v>4301051303</v>
      </c>
      <c r="D336" s="320">
        <v>4607091384246</v>
      </c>
      <c r="E336" s="321"/>
      <c r="F336" s="311">
        <v>1.3</v>
      </c>
      <c r="G336" s="32">
        <v>6</v>
      </c>
      <c r="H336" s="311">
        <v>7.8</v>
      </c>
      <c r="I336" s="311">
        <v>8.3640000000000008</v>
      </c>
      <c r="J336" s="32">
        <v>56</v>
      </c>
      <c r="K336" s="32" t="s">
        <v>101</v>
      </c>
      <c r="L336" s="33" t="s">
        <v>64</v>
      </c>
      <c r="M336" s="32">
        <v>40</v>
      </c>
      <c r="N336" s="60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6" s="326"/>
      <c r="P336" s="326"/>
      <c r="Q336" s="326"/>
      <c r="R336" s="321"/>
      <c r="S336" s="34"/>
      <c r="T336" s="34"/>
      <c r="U336" s="35" t="s">
        <v>65</v>
      </c>
      <c r="V336" s="312">
        <v>0</v>
      </c>
      <c r="W336" s="313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37" t="s">
        <v>1</v>
      </c>
    </row>
    <row r="337" spans="1:53" ht="27" hidden="1" customHeight="1" x14ac:dyDescent="0.25">
      <c r="A337" s="54" t="s">
        <v>489</v>
      </c>
      <c r="B337" s="54" t="s">
        <v>490</v>
      </c>
      <c r="C337" s="31">
        <v>4301051445</v>
      </c>
      <c r="D337" s="320">
        <v>4680115881976</v>
      </c>
      <c r="E337" s="321"/>
      <c r="F337" s="311">
        <v>1.3</v>
      </c>
      <c r="G337" s="32">
        <v>6</v>
      </c>
      <c r="H337" s="311">
        <v>7.8</v>
      </c>
      <c r="I337" s="311">
        <v>8.2799999999999994</v>
      </c>
      <c r="J337" s="32">
        <v>56</v>
      </c>
      <c r="K337" s="32" t="s">
        <v>101</v>
      </c>
      <c r="L337" s="33" t="s">
        <v>64</v>
      </c>
      <c r="M337" s="32">
        <v>40</v>
      </c>
      <c r="N337" s="58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7" s="326"/>
      <c r="P337" s="326"/>
      <c r="Q337" s="326"/>
      <c r="R337" s="321"/>
      <c r="S337" s="34"/>
      <c r="T337" s="34"/>
      <c r="U337" s="35" t="s">
        <v>65</v>
      </c>
      <c r="V337" s="312">
        <v>0</v>
      </c>
      <c r="W337" s="313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38" t="s">
        <v>1</v>
      </c>
    </row>
    <row r="338" spans="1:53" ht="27" hidden="1" customHeight="1" x14ac:dyDescent="0.25">
      <c r="A338" s="54" t="s">
        <v>491</v>
      </c>
      <c r="B338" s="54" t="s">
        <v>492</v>
      </c>
      <c r="C338" s="31">
        <v>4301051297</v>
      </c>
      <c r="D338" s="320">
        <v>4607091384253</v>
      </c>
      <c r="E338" s="321"/>
      <c r="F338" s="311">
        <v>0.4</v>
      </c>
      <c r="G338" s="32">
        <v>6</v>
      </c>
      <c r="H338" s="311">
        <v>2.4</v>
      </c>
      <c r="I338" s="311">
        <v>2.6840000000000002</v>
      </c>
      <c r="J338" s="32">
        <v>156</v>
      </c>
      <c r="K338" s="32" t="s">
        <v>63</v>
      </c>
      <c r="L338" s="33" t="s">
        <v>64</v>
      </c>
      <c r="M338" s="32">
        <v>40</v>
      </c>
      <c r="N338" s="33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8" s="326"/>
      <c r="P338" s="326"/>
      <c r="Q338" s="326"/>
      <c r="R338" s="321"/>
      <c r="S338" s="34"/>
      <c r="T338" s="34"/>
      <c r="U338" s="35" t="s">
        <v>65</v>
      </c>
      <c r="V338" s="312">
        <v>0</v>
      </c>
      <c r="W338" s="313">
        <f>IFERROR(IF(V338="",0,CEILING((V338/$H338),1)*$H338),"")</f>
        <v>0</v>
      </c>
      <c r="X338" s="36" t="str">
        <f>IFERROR(IF(W338=0,"",ROUNDUP(W338/H338,0)*0.00753),"")</f>
        <v/>
      </c>
      <c r="Y338" s="56"/>
      <c r="Z338" s="57"/>
      <c r="AD338" s="58"/>
      <c r="BA338" s="239" t="s">
        <v>1</v>
      </c>
    </row>
    <row r="339" spans="1:53" ht="27" hidden="1" customHeight="1" x14ac:dyDescent="0.25">
      <c r="A339" s="54" t="s">
        <v>493</v>
      </c>
      <c r="B339" s="54" t="s">
        <v>494</v>
      </c>
      <c r="C339" s="31">
        <v>4301051444</v>
      </c>
      <c r="D339" s="320">
        <v>4680115881969</v>
      </c>
      <c r="E339" s="321"/>
      <c r="F339" s="311">
        <v>0.4</v>
      </c>
      <c r="G339" s="32">
        <v>6</v>
      </c>
      <c r="H339" s="311">
        <v>2.4</v>
      </c>
      <c r="I339" s="311">
        <v>2.6</v>
      </c>
      <c r="J339" s="32">
        <v>156</v>
      </c>
      <c r="K339" s="32" t="s">
        <v>63</v>
      </c>
      <c r="L339" s="33" t="s">
        <v>64</v>
      </c>
      <c r="M339" s="32">
        <v>40</v>
      </c>
      <c r="N339" s="56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9" s="326"/>
      <c r="P339" s="326"/>
      <c r="Q339" s="326"/>
      <c r="R339" s="321"/>
      <c r="S339" s="34"/>
      <c r="T339" s="34"/>
      <c r="U339" s="35" t="s">
        <v>65</v>
      </c>
      <c r="V339" s="312">
        <v>0</v>
      </c>
      <c r="W339" s="313">
        <f>IFERROR(IF(V339="",0,CEILING((V339/$H339),1)*$H339),"")</f>
        <v>0</v>
      </c>
      <c r="X339" s="36" t="str">
        <f>IFERROR(IF(W339=0,"",ROUNDUP(W339/H339,0)*0.00753),"")</f>
        <v/>
      </c>
      <c r="Y339" s="56"/>
      <c r="Z339" s="57"/>
      <c r="AD339" s="58"/>
      <c r="BA339" s="240" t="s">
        <v>1</v>
      </c>
    </row>
    <row r="340" spans="1:53" hidden="1" x14ac:dyDescent="0.2">
      <c r="A340" s="322"/>
      <c r="B340" s="323"/>
      <c r="C340" s="323"/>
      <c r="D340" s="323"/>
      <c r="E340" s="323"/>
      <c r="F340" s="323"/>
      <c r="G340" s="323"/>
      <c r="H340" s="323"/>
      <c r="I340" s="323"/>
      <c r="J340" s="323"/>
      <c r="K340" s="323"/>
      <c r="L340" s="323"/>
      <c r="M340" s="324"/>
      <c r="N340" s="340" t="s">
        <v>66</v>
      </c>
      <c r="O340" s="341"/>
      <c r="P340" s="341"/>
      <c r="Q340" s="341"/>
      <c r="R340" s="341"/>
      <c r="S340" s="341"/>
      <c r="T340" s="342"/>
      <c r="U340" s="37" t="s">
        <v>67</v>
      </c>
      <c r="V340" s="314">
        <f>IFERROR(V336/H336,"0")+IFERROR(V337/H337,"0")+IFERROR(V338/H338,"0")+IFERROR(V339/H339,"0")</f>
        <v>0</v>
      </c>
      <c r="W340" s="314">
        <f>IFERROR(W336/H336,"0")+IFERROR(W337/H337,"0")+IFERROR(W338/H338,"0")+IFERROR(W339/H339,"0")</f>
        <v>0</v>
      </c>
      <c r="X340" s="314">
        <f>IFERROR(IF(X336="",0,X336),"0")+IFERROR(IF(X337="",0,X337),"0")+IFERROR(IF(X338="",0,X338),"0")+IFERROR(IF(X339="",0,X339),"0")</f>
        <v>0</v>
      </c>
      <c r="Y340" s="315"/>
      <c r="Z340" s="315"/>
    </row>
    <row r="341" spans="1:53" hidden="1" x14ac:dyDescent="0.2">
      <c r="A341" s="323"/>
      <c r="B341" s="323"/>
      <c r="C341" s="323"/>
      <c r="D341" s="323"/>
      <c r="E341" s="323"/>
      <c r="F341" s="323"/>
      <c r="G341" s="323"/>
      <c r="H341" s="323"/>
      <c r="I341" s="323"/>
      <c r="J341" s="323"/>
      <c r="K341" s="323"/>
      <c r="L341" s="323"/>
      <c r="M341" s="324"/>
      <c r="N341" s="340" t="s">
        <v>66</v>
      </c>
      <c r="O341" s="341"/>
      <c r="P341" s="341"/>
      <c r="Q341" s="341"/>
      <c r="R341" s="341"/>
      <c r="S341" s="341"/>
      <c r="T341" s="342"/>
      <c r="U341" s="37" t="s">
        <v>65</v>
      </c>
      <c r="V341" s="314">
        <f>IFERROR(SUM(V336:V339),"0")</f>
        <v>0</v>
      </c>
      <c r="W341" s="314">
        <f>IFERROR(SUM(W336:W339),"0")</f>
        <v>0</v>
      </c>
      <c r="X341" s="37"/>
      <c r="Y341" s="315"/>
      <c r="Z341" s="315"/>
    </row>
    <row r="342" spans="1:53" ht="14.25" hidden="1" customHeight="1" x14ac:dyDescent="0.25">
      <c r="A342" s="347" t="s">
        <v>220</v>
      </c>
      <c r="B342" s="323"/>
      <c r="C342" s="323"/>
      <c r="D342" s="323"/>
      <c r="E342" s="323"/>
      <c r="F342" s="323"/>
      <c r="G342" s="323"/>
      <c r="H342" s="323"/>
      <c r="I342" s="323"/>
      <c r="J342" s="323"/>
      <c r="K342" s="323"/>
      <c r="L342" s="323"/>
      <c r="M342" s="323"/>
      <c r="N342" s="323"/>
      <c r="O342" s="323"/>
      <c r="P342" s="323"/>
      <c r="Q342" s="323"/>
      <c r="R342" s="323"/>
      <c r="S342" s="323"/>
      <c r="T342" s="323"/>
      <c r="U342" s="323"/>
      <c r="V342" s="323"/>
      <c r="W342" s="323"/>
      <c r="X342" s="323"/>
      <c r="Y342" s="307"/>
      <c r="Z342" s="307"/>
    </row>
    <row r="343" spans="1:53" ht="27" hidden="1" customHeight="1" x14ac:dyDescent="0.25">
      <c r="A343" s="54" t="s">
        <v>495</v>
      </c>
      <c r="B343" s="54" t="s">
        <v>496</v>
      </c>
      <c r="C343" s="31">
        <v>4301060322</v>
      </c>
      <c r="D343" s="320">
        <v>4607091389357</v>
      </c>
      <c r="E343" s="321"/>
      <c r="F343" s="311">
        <v>1.3</v>
      </c>
      <c r="G343" s="32">
        <v>6</v>
      </c>
      <c r="H343" s="311">
        <v>7.8</v>
      </c>
      <c r="I343" s="311">
        <v>8.2799999999999994</v>
      </c>
      <c r="J343" s="32">
        <v>56</v>
      </c>
      <c r="K343" s="32" t="s">
        <v>101</v>
      </c>
      <c r="L343" s="33" t="s">
        <v>64</v>
      </c>
      <c r="M343" s="32">
        <v>40</v>
      </c>
      <c r="N343" s="44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3" s="326"/>
      <c r="P343" s="326"/>
      <c r="Q343" s="326"/>
      <c r="R343" s="321"/>
      <c r="S343" s="34"/>
      <c r="T343" s="34"/>
      <c r="U343" s="35" t="s">
        <v>65</v>
      </c>
      <c r="V343" s="312">
        <v>0</v>
      </c>
      <c r="W343" s="313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41" t="s">
        <v>1</v>
      </c>
    </row>
    <row r="344" spans="1:53" hidden="1" x14ac:dyDescent="0.2">
      <c r="A344" s="322"/>
      <c r="B344" s="323"/>
      <c r="C344" s="323"/>
      <c r="D344" s="323"/>
      <c r="E344" s="323"/>
      <c r="F344" s="323"/>
      <c r="G344" s="323"/>
      <c r="H344" s="323"/>
      <c r="I344" s="323"/>
      <c r="J344" s="323"/>
      <c r="K344" s="323"/>
      <c r="L344" s="323"/>
      <c r="M344" s="324"/>
      <c r="N344" s="340" t="s">
        <v>66</v>
      </c>
      <c r="O344" s="341"/>
      <c r="P344" s="341"/>
      <c r="Q344" s="341"/>
      <c r="R344" s="341"/>
      <c r="S344" s="341"/>
      <c r="T344" s="342"/>
      <c r="U344" s="37" t="s">
        <v>67</v>
      </c>
      <c r="V344" s="314">
        <f>IFERROR(V343/H343,"0")</f>
        <v>0</v>
      </c>
      <c r="W344" s="314">
        <f>IFERROR(W343/H343,"0")</f>
        <v>0</v>
      </c>
      <c r="X344" s="314">
        <f>IFERROR(IF(X343="",0,X343),"0")</f>
        <v>0</v>
      </c>
      <c r="Y344" s="315"/>
      <c r="Z344" s="315"/>
    </row>
    <row r="345" spans="1:53" hidden="1" x14ac:dyDescent="0.2">
      <c r="A345" s="323"/>
      <c r="B345" s="323"/>
      <c r="C345" s="323"/>
      <c r="D345" s="323"/>
      <c r="E345" s="323"/>
      <c r="F345" s="323"/>
      <c r="G345" s="323"/>
      <c r="H345" s="323"/>
      <c r="I345" s="323"/>
      <c r="J345" s="323"/>
      <c r="K345" s="323"/>
      <c r="L345" s="323"/>
      <c r="M345" s="324"/>
      <c r="N345" s="340" t="s">
        <v>66</v>
      </c>
      <c r="O345" s="341"/>
      <c r="P345" s="341"/>
      <c r="Q345" s="341"/>
      <c r="R345" s="341"/>
      <c r="S345" s="341"/>
      <c r="T345" s="342"/>
      <c r="U345" s="37" t="s">
        <v>65</v>
      </c>
      <c r="V345" s="314">
        <f>IFERROR(SUM(V343:V343),"0")</f>
        <v>0</v>
      </c>
      <c r="W345" s="314">
        <f>IFERROR(SUM(W343:W343),"0")</f>
        <v>0</v>
      </c>
      <c r="X345" s="37"/>
      <c r="Y345" s="315"/>
      <c r="Z345" s="315"/>
    </row>
    <row r="346" spans="1:53" ht="27.75" hidden="1" customHeight="1" x14ac:dyDescent="0.2">
      <c r="A346" s="318" t="s">
        <v>497</v>
      </c>
      <c r="B346" s="319"/>
      <c r="C346" s="319"/>
      <c r="D346" s="319"/>
      <c r="E346" s="319"/>
      <c r="F346" s="319"/>
      <c r="G346" s="319"/>
      <c r="H346" s="319"/>
      <c r="I346" s="319"/>
      <c r="J346" s="319"/>
      <c r="K346" s="319"/>
      <c r="L346" s="319"/>
      <c r="M346" s="319"/>
      <c r="N346" s="319"/>
      <c r="O346" s="319"/>
      <c r="P346" s="319"/>
      <c r="Q346" s="319"/>
      <c r="R346" s="319"/>
      <c r="S346" s="319"/>
      <c r="T346" s="319"/>
      <c r="U346" s="319"/>
      <c r="V346" s="319"/>
      <c r="W346" s="319"/>
      <c r="X346" s="319"/>
      <c r="Y346" s="48"/>
      <c r="Z346" s="48"/>
    </row>
    <row r="347" spans="1:53" ht="16.5" hidden="1" customHeight="1" x14ac:dyDescent="0.25">
      <c r="A347" s="346" t="s">
        <v>498</v>
      </c>
      <c r="B347" s="323"/>
      <c r="C347" s="323"/>
      <c r="D347" s="323"/>
      <c r="E347" s="323"/>
      <c r="F347" s="323"/>
      <c r="G347" s="323"/>
      <c r="H347" s="323"/>
      <c r="I347" s="323"/>
      <c r="J347" s="323"/>
      <c r="K347" s="323"/>
      <c r="L347" s="323"/>
      <c r="M347" s="323"/>
      <c r="N347" s="323"/>
      <c r="O347" s="323"/>
      <c r="P347" s="323"/>
      <c r="Q347" s="323"/>
      <c r="R347" s="323"/>
      <c r="S347" s="323"/>
      <c r="T347" s="323"/>
      <c r="U347" s="323"/>
      <c r="V347" s="323"/>
      <c r="W347" s="323"/>
      <c r="X347" s="323"/>
      <c r="Y347" s="308"/>
      <c r="Z347" s="308"/>
    </row>
    <row r="348" spans="1:53" ht="14.25" hidden="1" customHeight="1" x14ac:dyDescent="0.25">
      <c r="A348" s="347" t="s">
        <v>106</v>
      </c>
      <c r="B348" s="323"/>
      <c r="C348" s="323"/>
      <c r="D348" s="323"/>
      <c r="E348" s="323"/>
      <c r="F348" s="323"/>
      <c r="G348" s="323"/>
      <c r="H348" s="323"/>
      <c r="I348" s="323"/>
      <c r="J348" s="323"/>
      <c r="K348" s="323"/>
      <c r="L348" s="323"/>
      <c r="M348" s="323"/>
      <c r="N348" s="323"/>
      <c r="O348" s="323"/>
      <c r="P348" s="323"/>
      <c r="Q348" s="323"/>
      <c r="R348" s="323"/>
      <c r="S348" s="323"/>
      <c r="T348" s="323"/>
      <c r="U348" s="323"/>
      <c r="V348" s="323"/>
      <c r="W348" s="323"/>
      <c r="X348" s="323"/>
      <c r="Y348" s="307"/>
      <c r="Z348" s="307"/>
    </row>
    <row r="349" spans="1:53" ht="27" hidden="1" customHeight="1" x14ac:dyDescent="0.25">
      <c r="A349" s="54" t="s">
        <v>499</v>
      </c>
      <c r="B349" s="54" t="s">
        <v>500</v>
      </c>
      <c r="C349" s="31">
        <v>4301011428</v>
      </c>
      <c r="D349" s="320">
        <v>4607091389708</v>
      </c>
      <c r="E349" s="321"/>
      <c r="F349" s="311">
        <v>0.45</v>
      </c>
      <c r="G349" s="32">
        <v>6</v>
      </c>
      <c r="H349" s="311">
        <v>2.7</v>
      </c>
      <c r="I349" s="311">
        <v>2.9</v>
      </c>
      <c r="J349" s="32">
        <v>156</v>
      </c>
      <c r="K349" s="32" t="s">
        <v>63</v>
      </c>
      <c r="L349" s="33" t="s">
        <v>102</v>
      </c>
      <c r="M349" s="32">
        <v>50</v>
      </c>
      <c r="N349" s="59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9" s="326"/>
      <c r="P349" s="326"/>
      <c r="Q349" s="326"/>
      <c r="R349" s="321"/>
      <c r="S349" s="34"/>
      <c r="T349" s="34"/>
      <c r="U349" s="35" t="s">
        <v>65</v>
      </c>
      <c r="V349" s="312">
        <v>0</v>
      </c>
      <c r="W349" s="313">
        <f>IFERROR(IF(V349="",0,CEILING((V349/$H349),1)*$H349),"")</f>
        <v>0</v>
      </c>
      <c r="X349" s="36" t="str">
        <f>IFERROR(IF(W349=0,"",ROUNDUP(W349/H349,0)*0.00753),"")</f>
        <v/>
      </c>
      <c r="Y349" s="56"/>
      <c r="Z349" s="57"/>
      <c r="AD349" s="58"/>
      <c r="BA349" s="242" t="s">
        <v>1</v>
      </c>
    </row>
    <row r="350" spans="1:53" ht="27" hidden="1" customHeight="1" x14ac:dyDescent="0.25">
      <c r="A350" s="54" t="s">
        <v>501</v>
      </c>
      <c r="B350" s="54" t="s">
        <v>502</v>
      </c>
      <c r="C350" s="31">
        <v>4301011427</v>
      </c>
      <c r="D350" s="320">
        <v>4607091389692</v>
      </c>
      <c r="E350" s="321"/>
      <c r="F350" s="311">
        <v>0.45</v>
      </c>
      <c r="G350" s="32">
        <v>6</v>
      </c>
      <c r="H350" s="311">
        <v>2.7</v>
      </c>
      <c r="I350" s="311">
        <v>2.9</v>
      </c>
      <c r="J350" s="32">
        <v>156</v>
      </c>
      <c r="K350" s="32" t="s">
        <v>63</v>
      </c>
      <c r="L350" s="33" t="s">
        <v>102</v>
      </c>
      <c r="M350" s="32">
        <v>50</v>
      </c>
      <c r="N350" s="54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0" s="326"/>
      <c r="P350" s="326"/>
      <c r="Q350" s="326"/>
      <c r="R350" s="321"/>
      <c r="S350" s="34"/>
      <c r="T350" s="34"/>
      <c r="U350" s="35" t="s">
        <v>65</v>
      </c>
      <c r="V350" s="312">
        <v>0</v>
      </c>
      <c r="W350" s="313">
        <f>IFERROR(IF(V350="",0,CEILING((V350/$H350),1)*$H350),"")</f>
        <v>0</v>
      </c>
      <c r="X350" s="36" t="str">
        <f>IFERROR(IF(W350=0,"",ROUNDUP(W350/H350,0)*0.00753),"")</f>
        <v/>
      </c>
      <c r="Y350" s="56"/>
      <c r="Z350" s="57"/>
      <c r="AD350" s="58"/>
      <c r="BA350" s="243" t="s">
        <v>1</v>
      </c>
    </row>
    <row r="351" spans="1:53" hidden="1" x14ac:dyDescent="0.2">
      <c r="A351" s="322"/>
      <c r="B351" s="323"/>
      <c r="C351" s="323"/>
      <c r="D351" s="323"/>
      <c r="E351" s="323"/>
      <c r="F351" s="323"/>
      <c r="G351" s="323"/>
      <c r="H351" s="323"/>
      <c r="I351" s="323"/>
      <c r="J351" s="323"/>
      <c r="K351" s="323"/>
      <c r="L351" s="323"/>
      <c r="M351" s="324"/>
      <c r="N351" s="340" t="s">
        <v>66</v>
      </c>
      <c r="O351" s="341"/>
      <c r="P351" s="341"/>
      <c r="Q351" s="341"/>
      <c r="R351" s="341"/>
      <c r="S351" s="341"/>
      <c r="T351" s="342"/>
      <c r="U351" s="37" t="s">
        <v>67</v>
      </c>
      <c r="V351" s="314">
        <f>IFERROR(V349/H349,"0")+IFERROR(V350/H350,"0")</f>
        <v>0</v>
      </c>
      <c r="W351" s="314">
        <f>IFERROR(W349/H349,"0")+IFERROR(W350/H350,"0")</f>
        <v>0</v>
      </c>
      <c r="X351" s="314">
        <f>IFERROR(IF(X349="",0,X349),"0")+IFERROR(IF(X350="",0,X350),"0")</f>
        <v>0</v>
      </c>
      <c r="Y351" s="315"/>
      <c r="Z351" s="315"/>
    </row>
    <row r="352" spans="1:53" hidden="1" x14ac:dyDescent="0.2">
      <c r="A352" s="323"/>
      <c r="B352" s="323"/>
      <c r="C352" s="323"/>
      <c r="D352" s="323"/>
      <c r="E352" s="323"/>
      <c r="F352" s="323"/>
      <c r="G352" s="323"/>
      <c r="H352" s="323"/>
      <c r="I352" s="323"/>
      <c r="J352" s="323"/>
      <c r="K352" s="323"/>
      <c r="L352" s="323"/>
      <c r="M352" s="324"/>
      <c r="N352" s="340" t="s">
        <v>66</v>
      </c>
      <c r="O352" s="341"/>
      <c r="P352" s="341"/>
      <c r="Q352" s="341"/>
      <c r="R352" s="341"/>
      <c r="S352" s="341"/>
      <c r="T352" s="342"/>
      <c r="U352" s="37" t="s">
        <v>65</v>
      </c>
      <c r="V352" s="314">
        <f>IFERROR(SUM(V349:V350),"0")</f>
        <v>0</v>
      </c>
      <c r="W352" s="314">
        <f>IFERROR(SUM(W349:W350),"0")</f>
        <v>0</v>
      </c>
      <c r="X352" s="37"/>
      <c r="Y352" s="315"/>
      <c r="Z352" s="315"/>
    </row>
    <row r="353" spans="1:53" ht="14.25" hidden="1" customHeight="1" x14ac:dyDescent="0.25">
      <c r="A353" s="347" t="s">
        <v>60</v>
      </c>
      <c r="B353" s="323"/>
      <c r="C353" s="323"/>
      <c r="D353" s="323"/>
      <c r="E353" s="323"/>
      <c r="F353" s="323"/>
      <c r="G353" s="323"/>
      <c r="H353" s="323"/>
      <c r="I353" s="323"/>
      <c r="J353" s="323"/>
      <c r="K353" s="323"/>
      <c r="L353" s="323"/>
      <c r="M353" s="323"/>
      <c r="N353" s="323"/>
      <c r="O353" s="323"/>
      <c r="P353" s="323"/>
      <c r="Q353" s="323"/>
      <c r="R353" s="323"/>
      <c r="S353" s="323"/>
      <c r="T353" s="323"/>
      <c r="U353" s="323"/>
      <c r="V353" s="323"/>
      <c r="W353" s="323"/>
      <c r="X353" s="323"/>
      <c r="Y353" s="307"/>
      <c r="Z353" s="307"/>
    </row>
    <row r="354" spans="1:53" ht="27" hidden="1" customHeight="1" x14ac:dyDescent="0.25">
      <c r="A354" s="54" t="s">
        <v>503</v>
      </c>
      <c r="B354" s="54" t="s">
        <v>504</v>
      </c>
      <c r="C354" s="31">
        <v>4301031177</v>
      </c>
      <c r="D354" s="320">
        <v>4607091389753</v>
      </c>
      <c r="E354" s="321"/>
      <c r="F354" s="311">
        <v>0.7</v>
      </c>
      <c r="G354" s="32">
        <v>6</v>
      </c>
      <c r="H354" s="311">
        <v>4.2</v>
      </c>
      <c r="I354" s="311">
        <v>4.43</v>
      </c>
      <c r="J354" s="32">
        <v>156</v>
      </c>
      <c r="K354" s="32" t="s">
        <v>63</v>
      </c>
      <c r="L354" s="33" t="s">
        <v>64</v>
      </c>
      <c r="M354" s="32">
        <v>45</v>
      </c>
      <c r="N354" s="39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4" s="326"/>
      <c r="P354" s="326"/>
      <c r="Q354" s="326"/>
      <c r="R354" s="321"/>
      <c r="S354" s="34"/>
      <c r="T354" s="34"/>
      <c r="U354" s="35" t="s">
        <v>65</v>
      </c>
      <c r="V354" s="312">
        <v>0</v>
      </c>
      <c r="W354" s="313">
        <f t="shared" ref="W354:W366" si="16">IFERROR(IF(V354="",0,CEILING((V354/$H354),1)*$H354),"")</f>
        <v>0</v>
      </c>
      <c r="X354" s="36" t="str">
        <f>IFERROR(IF(W354=0,"",ROUNDUP(W354/H354,0)*0.00753),"")</f>
        <v/>
      </c>
      <c r="Y354" s="56"/>
      <c r="Z354" s="57"/>
      <c r="AD354" s="58"/>
      <c r="BA354" s="244" t="s">
        <v>1</v>
      </c>
    </row>
    <row r="355" spans="1:53" ht="27" hidden="1" customHeight="1" x14ac:dyDescent="0.25">
      <c r="A355" s="54" t="s">
        <v>505</v>
      </c>
      <c r="B355" s="54" t="s">
        <v>506</v>
      </c>
      <c r="C355" s="31">
        <v>4301031174</v>
      </c>
      <c r="D355" s="320">
        <v>4607091389760</v>
      </c>
      <c r="E355" s="321"/>
      <c r="F355" s="311">
        <v>0.7</v>
      </c>
      <c r="G355" s="32">
        <v>6</v>
      </c>
      <c r="H355" s="311">
        <v>4.2</v>
      </c>
      <c r="I355" s="311">
        <v>4.43</v>
      </c>
      <c r="J355" s="32">
        <v>156</v>
      </c>
      <c r="K355" s="32" t="s">
        <v>63</v>
      </c>
      <c r="L355" s="33" t="s">
        <v>64</v>
      </c>
      <c r="M355" s="32">
        <v>45</v>
      </c>
      <c r="N355" s="55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5" s="326"/>
      <c r="P355" s="326"/>
      <c r="Q355" s="326"/>
      <c r="R355" s="321"/>
      <c r="S355" s="34"/>
      <c r="T355" s="34"/>
      <c r="U355" s="35" t="s">
        <v>65</v>
      </c>
      <c r="V355" s="312">
        <v>0</v>
      </c>
      <c r="W355" s="313">
        <f t="shared" si="16"/>
        <v>0</v>
      </c>
      <c r="X355" s="36" t="str">
        <f>IFERROR(IF(W355=0,"",ROUNDUP(W355/H355,0)*0.00753),"")</f>
        <v/>
      </c>
      <c r="Y355" s="56"/>
      <c r="Z355" s="57"/>
      <c r="AD355" s="58"/>
      <c r="BA355" s="245" t="s">
        <v>1</v>
      </c>
    </row>
    <row r="356" spans="1:53" ht="27" hidden="1" customHeight="1" x14ac:dyDescent="0.25">
      <c r="A356" s="54" t="s">
        <v>507</v>
      </c>
      <c r="B356" s="54" t="s">
        <v>508</v>
      </c>
      <c r="C356" s="31">
        <v>4301031175</v>
      </c>
      <c r="D356" s="320">
        <v>4607091389746</v>
      </c>
      <c r="E356" s="321"/>
      <c r="F356" s="311">
        <v>0.7</v>
      </c>
      <c r="G356" s="32">
        <v>6</v>
      </c>
      <c r="H356" s="311">
        <v>4.2</v>
      </c>
      <c r="I356" s="311">
        <v>4.43</v>
      </c>
      <c r="J356" s="32">
        <v>156</v>
      </c>
      <c r="K356" s="32" t="s">
        <v>63</v>
      </c>
      <c r="L356" s="33" t="s">
        <v>64</v>
      </c>
      <c r="M356" s="32">
        <v>45</v>
      </c>
      <c r="N356" s="39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6" s="326"/>
      <c r="P356" s="326"/>
      <c r="Q356" s="326"/>
      <c r="R356" s="321"/>
      <c r="S356" s="34"/>
      <c r="T356" s="34"/>
      <c r="U356" s="35" t="s">
        <v>65</v>
      </c>
      <c r="V356" s="312">
        <v>0</v>
      </c>
      <c r="W356" s="313">
        <f t="shared" si="16"/>
        <v>0</v>
      </c>
      <c r="X356" s="36" t="str">
        <f>IFERROR(IF(W356=0,"",ROUNDUP(W356/H356,0)*0.00753),"")</f>
        <v/>
      </c>
      <c r="Y356" s="56"/>
      <c r="Z356" s="57"/>
      <c r="AD356" s="58"/>
      <c r="BA356" s="246" t="s">
        <v>1</v>
      </c>
    </row>
    <row r="357" spans="1:53" ht="37.5" hidden="1" customHeight="1" x14ac:dyDescent="0.25">
      <c r="A357" s="54" t="s">
        <v>509</v>
      </c>
      <c r="B357" s="54" t="s">
        <v>510</v>
      </c>
      <c r="C357" s="31">
        <v>4301031236</v>
      </c>
      <c r="D357" s="320">
        <v>4680115882928</v>
      </c>
      <c r="E357" s="321"/>
      <c r="F357" s="311">
        <v>0.28000000000000003</v>
      </c>
      <c r="G357" s="32">
        <v>6</v>
      </c>
      <c r="H357" s="311">
        <v>1.68</v>
      </c>
      <c r="I357" s="311">
        <v>2.6</v>
      </c>
      <c r="J357" s="32">
        <v>156</v>
      </c>
      <c r="K357" s="32" t="s">
        <v>63</v>
      </c>
      <c r="L357" s="33" t="s">
        <v>64</v>
      </c>
      <c r="M357" s="32">
        <v>35</v>
      </c>
      <c r="N357" s="56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7" s="326"/>
      <c r="P357" s="326"/>
      <c r="Q357" s="326"/>
      <c r="R357" s="321"/>
      <c r="S357" s="34"/>
      <c r="T357" s="34"/>
      <c r="U357" s="35" t="s">
        <v>65</v>
      </c>
      <c r="V357" s="312">
        <v>0</v>
      </c>
      <c r="W357" s="313">
        <f t="shared" si="16"/>
        <v>0</v>
      </c>
      <c r="X357" s="36" t="str">
        <f>IFERROR(IF(W357=0,"",ROUNDUP(W357/H357,0)*0.00753),"")</f>
        <v/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511</v>
      </c>
      <c r="B358" s="54" t="s">
        <v>512</v>
      </c>
      <c r="C358" s="31">
        <v>4301031257</v>
      </c>
      <c r="D358" s="320">
        <v>4680115883147</v>
      </c>
      <c r="E358" s="321"/>
      <c r="F358" s="311">
        <v>0.28000000000000003</v>
      </c>
      <c r="G358" s="32">
        <v>6</v>
      </c>
      <c r="H358" s="311">
        <v>1.68</v>
      </c>
      <c r="I358" s="311">
        <v>1.81</v>
      </c>
      <c r="J358" s="32">
        <v>234</v>
      </c>
      <c r="K358" s="32" t="s">
        <v>174</v>
      </c>
      <c r="L358" s="33" t="s">
        <v>64</v>
      </c>
      <c r="M358" s="32">
        <v>45</v>
      </c>
      <c r="N358" s="53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8" s="326"/>
      <c r="P358" s="326"/>
      <c r="Q358" s="326"/>
      <c r="R358" s="321"/>
      <c r="S358" s="34"/>
      <c r="T358" s="34"/>
      <c r="U358" s="35" t="s">
        <v>65</v>
      </c>
      <c r="V358" s="312">
        <v>0</v>
      </c>
      <c r="W358" s="313">
        <f t="shared" si="16"/>
        <v>0</v>
      </c>
      <c r="X358" s="36" t="str">
        <f t="shared" ref="X358:X366" si="17">IFERROR(IF(W358=0,"",ROUNDUP(W358/H358,0)*0.00502),"")</f>
        <v/>
      </c>
      <c r="Y358" s="56"/>
      <c r="Z358" s="57"/>
      <c r="AD358" s="58"/>
      <c r="BA358" s="248" t="s">
        <v>1</v>
      </c>
    </row>
    <row r="359" spans="1:53" ht="27" hidden="1" customHeight="1" x14ac:dyDescent="0.25">
      <c r="A359" s="54" t="s">
        <v>513</v>
      </c>
      <c r="B359" s="54" t="s">
        <v>514</v>
      </c>
      <c r="C359" s="31">
        <v>4301031178</v>
      </c>
      <c r="D359" s="320">
        <v>4607091384338</v>
      </c>
      <c r="E359" s="321"/>
      <c r="F359" s="311">
        <v>0.35</v>
      </c>
      <c r="G359" s="32">
        <v>6</v>
      </c>
      <c r="H359" s="311">
        <v>2.1</v>
      </c>
      <c r="I359" s="311">
        <v>2.23</v>
      </c>
      <c r="J359" s="32">
        <v>234</v>
      </c>
      <c r="K359" s="32" t="s">
        <v>174</v>
      </c>
      <c r="L359" s="33" t="s">
        <v>64</v>
      </c>
      <c r="M359" s="32">
        <v>45</v>
      </c>
      <c r="N359" s="61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9" s="326"/>
      <c r="P359" s="326"/>
      <c r="Q359" s="326"/>
      <c r="R359" s="321"/>
      <c r="S359" s="34"/>
      <c r="T359" s="34"/>
      <c r="U359" s="35" t="s">
        <v>65</v>
      </c>
      <c r="V359" s="312">
        <v>0</v>
      </c>
      <c r="W359" s="313">
        <f t="shared" si="16"/>
        <v>0</v>
      </c>
      <c r="X359" s="36" t="str">
        <f t="shared" si="17"/>
        <v/>
      </c>
      <c r="Y359" s="56"/>
      <c r="Z359" s="57"/>
      <c r="AD359" s="58"/>
      <c r="BA359" s="249" t="s">
        <v>1</v>
      </c>
    </row>
    <row r="360" spans="1:53" ht="37.5" hidden="1" customHeight="1" x14ac:dyDescent="0.25">
      <c r="A360" s="54" t="s">
        <v>515</v>
      </c>
      <c r="B360" s="54" t="s">
        <v>516</v>
      </c>
      <c r="C360" s="31">
        <v>4301031254</v>
      </c>
      <c r="D360" s="320">
        <v>4680115883154</v>
      </c>
      <c r="E360" s="321"/>
      <c r="F360" s="311">
        <v>0.28000000000000003</v>
      </c>
      <c r="G360" s="32">
        <v>6</v>
      </c>
      <c r="H360" s="311">
        <v>1.68</v>
      </c>
      <c r="I360" s="311">
        <v>1.81</v>
      </c>
      <c r="J360" s="32">
        <v>234</v>
      </c>
      <c r="K360" s="32" t="s">
        <v>174</v>
      </c>
      <c r="L360" s="33" t="s">
        <v>64</v>
      </c>
      <c r="M360" s="32">
        <v>45</v>
      </c>
      <c r="N360" s="64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0" s="326"/>
      <c r="P360" s="326"/>
      <c r="Q360" s="326"/>
      <c r="R360" s="321"/>
      <c r="S360" s="34"/>
      <c r="T360" s="34"/>
      <c r="U360" s="35" t="s">
        <v>65</v>
      </c>
      <c r="V360" s="312">
        <v>0</v>
      </c>
      <c r="W360" s="313">
        <f t="shared" si="16"/>
        <v>0</v>
      </c>
      <c r="X360" s="36" t="str">
        <f t="shared" si="17"/>
        <v/>
      </c>
      <c r="Y360" s="56"/>
      <c r="Z360" s="57"/>
      <c r="AD360" s="58"/>
      <c r="BA360" s="250" t="s">
        <v>1</v>
      </c>
    </row>
    <row r="361" spans="1:53" ht="37.5" hidden="1" customHeight="1" x14ac:dyDescent="0.25">
      <c r="A361" s="54" t="s">
        <v>517</v>
      </c>
      <c r="B361" s="54" t="s">
        <v>518</v>
      </c>
      <c r="C361" s="31">
        <v>4301031171</v>
      </c>
      <c r="D361" s="320">
        <v>4607091389524</v>
      </c>
      <c r="E361" s="321"/>
      <c r="F361" s="311">
        <v>0.35</v>
      </c>
      <c r="G361" s="32">
        <v>6</v>
      </c>
      <c r="H361" s="311">
        <v>2.1</v>
      </c>
      <c r="I361" s="311">
        <v>2.23</v>
      </c>
      <c r="J361" s="32">
        <v>234</v>
      </c>
      <c r="K361" s="32" t="s">
        <v>174</v>
      </c>
      <c r="L361" s="33" t="s">
        <v>64</v>
      </c>
      <c r="M361" s="32">
        <v>45</v>
      </c>
      <c r="N361" s="48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1" s="326"/>
      <c r="P361" s="326"/>
      <c r="Q361" s="326"/>
      <c r="R361" s="321"/>
      <c r="S361" s="34"/>
      <c r="T361" s="34"/>
      <c r="U361" s="35" t="s">
        <v>65</v>
      </c>
      <c r="V361" s="312">
        <v>0</v>
      </c>
      <c r="W361" s="313">
        <f t="shared" si="16"/>
        <v>0</v>
      </c>
      <c r="X361" s="36" t="str">
        <f t="shared" si="17"/>
        <v/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519</v>
      </c>
      <c r="B362" s="54" t="s">
        <v>520</v>
      </c>
      <c r="C362" s="31">
        <v>4301031258</v>
      </c>
      <c r="D362" s="320">
        <v>4680115883161</v>
      </c>
      <c r="E362" s="321"/>
      <c r="F362" s="311">
        <v>0.28000000000000003</v>
      </c>
      <c r="G362" s="32">
        <v>6</v>
      </c>
      <c r="H362" s="311">
        <v>1.68</v>
      </c>
      <c r="I362" s="311">
        <v>1.81</v>
      </c>
      <c r="J362" s="32">
        <v>234</v>
      </c>
      <c r="K362" s="32" t="s">
        <v>174</v>
      </c>
      <c r="L362" s="33" t="s">
        <v>64</v>
      </c>
      <c r="M362" s="32">
        <v>45</v>
      </c>
      <c r="N362" s="59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2" s="326"/>
      <c r="P362" s="326"/>
      <c r="Q362" s="326"/>
      <c r="R362" s="321"/>
      <c r="S362" s="34"/>
      <c r="T362" s="34"/>
      <c r="U362" s="35" t="s">
        <v>65</v>
      </c>
      <c r="V362" s="312">
        <v>0</v>
      </c>
      <c r="W362" s="313">
        <f t="shared" si="16"/>
        <v>0</v>
      </c>
      <c r="X362" s="36" t="str">
        <f t="shared" si="17"/>
        <v/>
      </c>
      <c r="Y362" s="56"/>
      <c r="Z362" s="57"/>
      <c r="AD362" s="58"/>
      <c r="BA362" s="252" t="s">
        <v>1</v>
      </c>
    </row>
    <row r="363" spans="1:53" ht="27" hidden="1" customHeight="1" x14ac:dyDescent="0.25">
      <c r="A363" s="54" t="s">
        <v>521</v>
      </c>
      <c r="B363" s="54" t="s">
        <v>522</v>
      </c>
      <c r="C363" s="31">
        <v>4301031170</v>
      </c>
      <c r="D363" s="320">
        <v>4607091384345</v>
      </c>
      <c r="E363" s="321"/>
      <c r="F363" s="311">
        <v>0.35</v>
      </c>
      <c r="G363" s="32">
        <v>6</v>
      </c>
      <c r="H363" s="311">
        <v>2.1</v>
      </c>
      <c r="I363" s="311">
        <v>2.23</v>
      </c>
      <c r="J363" s="32">
        <v>234</v>
      </c>
      <c r="K363" s="32" t="s">
        <v>174</v>
      </c>
      <c r="L363" s="33" t="s">
        <v>64</v>
      </c>
      <c r="M363" s="32">
        <v>45</v>
      </c>
      <c r="N363" s="56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3" s="326"/>
      <c r="P363" s="326"/>
      <c r="Q363" s="326"/>
      <c r="R363" s="321"/>
      <c r="S363" s="34"/>
      <c r="T363" s="34"/>
      <c r="U363" s="35" t="s">
        <v>65</v>
      </c>
      <c r="V363" s="312">
        <v>0</v>
      </c>
      <c r="W363" s="313">
        <f t="shared" si="16"/>
        <v>0</v>
      </c>
      <c r="X363" s="36" t="str">
        <f t="shared" si="17"/>
        <v/>
      </c>
      <c r="Y363" s="56"/>
      <c r="Z363" s="57"/>
      <c r="AD363" s="58"/>
      <c r="BA363" s="253" t="s">
        <v>1</v>
      </c>
    </row>
    <row r="364" spans="1:53" ht="27" hidden="1" customHeight="1" x14ac:dyDescent="0.25">
      <c r="A364" s="54" t="s">
        <v>523</v>
      </c>
      <c r="B364" s="54" t="s">
        <v>524</v>
      </c>
      <c r="C364" s="31">
        <v>4301031256</v>
      </c>
      <c r="D364" s="320">
        <v>4680115883178</v>
      </c>
      <c r="E364" s="321"/>
      <c r="F364" s="311">
        <v>0.28000000000000003</v>
      </c>
      <c r="G364" s="32">
        <v>6</v>
      </c>
      <c r="H364" s="311">
        <v>1.68</v>
      </c>
      <c r="I364" s="311">
        <v>1.81</v>
      </c>
      <c r="J364" s="32">
        <v>234</v>
      </c>
      <c r="K364" s="32" t="s">
        <v>174</v>
      </c>
      <c r="L364" s="33" t="s">
        <v>64</v>
      </c>
      <c r="M364" s="32">
        <v>45</v>
      </c>
      <c r="N364" s="59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4" s="326"/>
      <c r="P364" s="326"/>
      <c r="Q364" s="326"/>
      <c r="R364" s="321"/>
      <c r="S364" s="34"/>
      <c r="T364" s="34"/>
      <c r="U364" s="35" t="s">
        <v>65</v>
      </c>
      <c r="V364" s="312">
        <v>0</v>
      </c>
      <c r="W364" s="313">
        <f t="shared" si="16"/>
        <v>0</v>
      </c>
      <c r="X364" s="36" t="str">
        <f t="shared" si="17"/>
        <v/>
      </c>
      <c r="Y364" s="56"/>
      <c r="Z364" s="57"/>
      <c r="AD364" s="58"/>
      <c r="BA364" s="254" t="s">
        <v>1</v>
      </c>
    </row>
    <row r="365" spans="1:53" ht="27" hidden="1" customHeight="1" x14ac:dyDescent="0.25">
      <c r="A365" s="54" t="s">
        <v>525</v>
      </c>
      <c r="B365" s="54" t="s">
        <v>526</v>
      </c>
      <c r="C365" s="31">
        <v>4301031172</v>
      </c>
      <c r="D365" s="320">
        <v>4607091389531</v>
      </c>
      <c r="E365" s="321"/>
      <c r="F365" s="311">
        <v>0.35</v>
      </c>
      <c r="G365" s="32">
        <v>6</v>
      </c>
      <c r="H365" s="311">
        <v>2.1</v>
      </c>
      <c r="I365" s="311">
        <v>2.23</v>
      </c>
      <c r="J365" s="32">
        <v>234</v>
      </c>
      <c r="K365" s="32" t="s">
        <v>174</v>
      </c>
      <c r="L365" s="33" t="s">
        <v>64</v>
      </c>
      <c r="M365" s="32">
        <v>45</v>
      </c>
      <c r="N365" s="56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5" s="326"/>
      <c r="P365" s="326"/>
      <c r="Q365" s="326"/>
      <c r="R365" s="321"/>
      <c r="S365" s="34"/>
      <c r="T365" s="34"/>
      <c r="U365" s="35" t="s">
        <v>65</v>
      </c>
      <c r="V365" s="312">
        <v>0</v>
      </c>
      <c r="W365" s="313">
        <f t="shared" si="16"/>
        <v>0</v>
      </c>
      <c r="X365" s="36" t="str">
        <f t="shared" si="17"/>
        <v/>
      </c>
      <c r="Y365" s="56"/>
      <c r="Z365" s="57"/>
      <c r="AD365" s="58"/>
      <c r="BA365" s="255" t="s">
        <v>1</v>
      </c>
    </row>
    <row r="366" spans="1:53" ht="27" hidden="1" customHeight="1" x14ac:dyDescent="0.25">
      <c r="A366" s="54" t="s">
        <v>527</v>
      </c>
      <c r="B366" s="54" t="s">
        <v>528</v>
      </c>
      <c r="C366" s="31">
        <v>4301031255</v>
      </c>
      <c r="D366" s="320">
        <v>4680115883185</v>
      </c>
      <c r="E366" s="321"/>
      <c r="F366" s="311">
        <v>0.28000000000000003</v>
      </c>
      <c r="G366" s="32">
        <v>6</v>
      </c>
      <c r="H366" s="311">
        <v>1.68</v>
      </c>
      <c r="I366" s="311">
        <v>1.81</v>
      </c>
      <c r="J366" s="32">
        <v>234</v>
      </c>
      <c r="K366" s="32" t="s">
        <v>174</v>
      </c>
      <c r="L366" s="33" t="s">
        <v>64</v>
      </c>
      <c r="M366" s="32">
        <v>45</v>
      </c>
      <c r="N366" s="633" t="s">
        <v>529</v>
      </c>
      <c r="O366" s="326"/>
      <c r="P366" s="326"/>
      <c r="Q366" s="326"/>
      <c r="R366" s="321"/>
      <c r="S366" s="34"/>
      <c r="T366" s="34"/>
      <c r="U366" s="35" t="s">
        <v>65</v>
      </c>
      <c r="V366" s="312">
        <v>0</v>
      </c>
      <c r="W366" s="313">
        <f t="shared" si="16"/>
        <v>0</v>
      </c>
      <c r="X366" s="36" t="str">
        <f t="shared" si="17"/>
        <v/>
      </c>
      <c r="Y366" s="56"/>
      <c r="Z366" s="57"/>
      <c r="AD366" s="58"/>
      <c r="BA366" s="256" t="s">
        <v>1</v>
      </c>
    </row>
    <row r="367" spans="1:53" hidden="1" x14ac:dyDescent="0.2">
      <c r="A367" s="322"/>
      <c r="B367" s="323"/>
      <c r="C367" s="323"/>
      <c r="D367" s="323"/>
      <c r="E367" s="323"/>
      <c r="F367" s="323"/>
      <c r="G367" s="323"/>
      <c r="H367" s="323"/>
      <c r="I367" s="323"/>
      <c r="J367" s="323"/>
      <c r="K367" s="323"/>
      <c r="L367" s="323"/>
      <c r="M367" s="324"/>
      <c r="N367" s="340" t="s">
        <v>66</v>
      </c>
      <c r="O367" s="341"/>
      <c r="P367" s="341"/>
      <c r="Q367" s="341"/>
      <c r="R367" s="341"/>
      <c r="S367" s="341"/>
      <c r="T367" s="342"/>
      <c r="U367" s="37" t="s">
        <v>67</v>
      </c>
      <c r="V367" s="314">
        <f>IFERROR(V354/H354,"0")+IFERROR(V355/H355,"0")+IFERROR(V356/H356,"0")+IFERROR(V357/H357,"0")+IFERROR(V358/H358,"0")+IFERROR(V359/H359,"0")+IFERROR(V360/H360,"0")+IFERROR(V361/H361,"0")+IFERROR(V362/H362,"0")+IFERROR(V363/H363,"0")+IFERROR(V364/H364,"0")+IFERROR(V365/H365,"0")+IFERROR(V366/H366,"0")</f>
        <v>0</v>
      </c>
      <c r="W367" s="314">
        <f>IFERROR(W354/H354,"0")+IFERROR(W355/H355,"0")+IFERROR(W356/H356,"0")+IFERROR(W357/H357,"0")+IFERROR(W358/H358,"0")+IFERROR(W359/H359,"0")+IFERROR(W360/H360,"0")+IFERROR(W361/H361,"0")+IFERROR(W362/H362,"0")+IFERROR(W363/H363,"0")+IFERROR(W364/H364,"0")+IFERROR(W365/H365,"0")+IFERROR(W366/H366,"0")</f>
        <v>0</v>
      </c>
      <c r="X367" s="314">
        <f>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</f>
        <v>0</v>
      </c>
      <c r="Y367" s="315"/>
      <c r="Z367" s="315"/>
    </row>
    <row r="368" spans="1:53" hidden="1" x14ac:dyDescent="0.2">
      <c r="A368" s="323"/>
      <c r="B368" s="323"/>
      <c r="C368" s="323"/>
      <c r="D368" s="323"/>
      <c r="E368" s="323"/>
      <c r="F368" s="323"/>
      <c r="G368" s="323"/>
      <c r="H368" s="323"/>
      <c r="I368" s="323"/>
      <c r="J368" s="323"/>
      <c r="K368" s="323"/>
      <c r="L368" s="323"/>
      <c r="M368" s="324"/>
      <c r="N368" s="340" t="s">
        <v>66</v>
      </c>
      <c r="O368" s="341"/>
      <c r="P368" s="341"/>
      <c r="Q368" s="341"/>
      <c r="R368" s="341"/>
      <c r="S368" s="341"/>
      <c r="T368" s="342"/>
      <c r="U368" s="37" t="s">
        <v>65</v>
      </c>
      <c r="V368" s="314">
        <f>IFERROR(SUM(V354:V366),"0")</f>
        <v>0</v>
      </c>
      <c r="W368" s="314">
        <f>IFERROR(SUM(W354:W366),"0")</f>
        <v>0</v>
      </c>
      <c r="X368" s="37"/>
      <c r="Y368" s="315"/>
      <c r="Z368" s="315"/>
    </row>
    <row r="369" spans="1:53" ht="14.25" hidden="1" customHeight="1" x14ac:dyDescent="0.25">
      <c r="A369" s="347" t="s">
        <v>68</v>
      </c>
      <c r="B369" s="323"/>
      <c r="C369" s="323"/>
      <c r="D369" s="323"/>
      <c r="E369" s="323"/>
      <c r="F369" s="323"/>
      <c r="G369" s="323"/>
      <c r="H369" s="323"/>
      <c r="I369" s="323"/>
      <c r="J369" s="323"/>
      <c r="K369" s="323"/>
      <c r="L369" s="323"/>
      <c r="M369" s="323"/>
      <c r="N369" s="323"/>
      <c r="O369" s="323"/>
      <c r="P369" s="323"/>
      <c r="Q369" s="323"/>
      <c r="R369" s="323"/>
      <c r="S369" s="323"/>
      <c r="T369" s="323"/>
      <c r="U369" s="323"/>
      <c r="V369" s="323"/>
      <c r="W369" s="323"/>
      <c r="X369" s="323"/>
      <c r="Y369" s="307"/>
      <c r="Z369" s="307"/>
    </row>
    <row r="370" spans="1:53" ht="27" hidden="1" customHeight="1" x14ac:dyDescent="0.25">
      <c r="A370" s="54" t="s">
        <v>530</v>
      </c>
      <c r="B370" s="54" t="s">
        <v>531</v>
      </c>
      <c r="C370" s="31">
        <v>4301051258</v>
      </c>
      <c r="D370" s="320">
        <v>4607091389685</v>
      </c>
      <c r="E370" s="321"/>
      <c r="F370" s="311">
        <v>1.3</v>
      </c>
      <c r="G370" s="32">
        <v>6</v>
      </c>
      <c r="H370" s="311">
        <v>7.8</v>
      </c>
      <c r="I370" s="311">
        <v>8.3460000000000001</v>
      </c>
      <c r="J370" s="32">
        <v>56</v>
      </c>
      <c r="K370" s="32" t="s">
        <v>101</v>
      </c>
      <c r="L370" s="33" t="s">
        <v>130</v>
      </c>
      <c r="M370" s="32">
        <v>45</v>
      </c>
      <c r="N370" s="36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0" s="326"/>
      <c r="P370" s="326"/>
      <c r="Q370" s="326"/>
      <c r="R370" s="321"/>
      <c r="S370" s="34"/>
      <c r="T370" s="34"/>
      <c r="U370" s="35" t="s">
        <v>65</v>
      </c>
      <c r="V370" s="312">
        <v>0</v>
      </c>
      <c r="W370" s="313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57" t="s">
        <v>1</v>
      </c>
    </row>
    <row r="371" spans="1:53" ht="27" hidden="1" customHeight="1" x14ac:dyDescent="0.25">
      <c r="A371" s="54" t="s">
        <v>532</v>
      </c>
      <c r="B371" s="54" t="s">
        <v>533</v>
      </c>
      <c r="C371" s="31">
        <v>4301051431</v>
      </c>
      <c r="D371" s="320">
        <v>4607091389654</v>
      </c>
      <c r="E371" s="321"/>
      <c r="F371" s="311">
        <v>0.33</v>
      </c>
      <c r="G371" s="32">
        <v>6</v>
      </c>
      <c r="H371" s="311">
        <v>1.98</v>
      </c>
      <c r="I371" s="311">
        <v>2.258</v>
      </c>
      <c r="J371" s="32">
        <v>156</v>
      </c>
      <c r="K371" s="32" t="s">
        <v>63</v>
      </c>
      <c r="L371" s="33" t="s">
        <v>130</v>
      </c>
      <c r="M371" s="32">
        <v>45</v>
      </c>
      <c r="N371" s="5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1" s="326"/>
      <c r="P371" s="326"/>
      <c r="Q371" s="326"/>
      <c r="R371" s="321"/>
      <c r="S371" s="34"/>
      <c r="T371" s="34"/>
      <c r="U371" s="35" t="s">
        <v>65</v>
      </c>
      <c r="V371" s="312">
        <v>0</v>
      </c>
      <c r="W371" s="313">
        <f>IFERROR(IF(V371="",0,CEILING((V371/$H371),1)*$H371),"")</f>
        <v>0</v>
      </c>
      <c r="X371" s="36" t="str">
        <f>IFERROR(IF(W371=0,"",ROUNDUP(W371/H371,0)*0.00753),"")</f>
        <v/>
      </c>
      <c r="Y371" s="56"/>
      <c r="Z371" s="57"/>
      <c r="AD371" s="58"/>
      <c r="BA371" s="258" t="s">
        <v>1</v>
      </c>
    </row>
    <row r="372" spans="1:53" ht="27" hidden="1" customHeight="1" x14ac:dyDescent="0.25">
      <c r="A372" s="54" t="s">
        <v>534</v>
      </c>
      <c r="B372" s="54" t="s">
        <v>535</v>
      </c>
      <c r="C372" s="31">
        <v>4301051284</v>
      </c>
      <c r="D372" s="320">
        <v>4607091384352</v>
      </c>
      <c r="E372" s="321"/>
      <c r="F372" s="311">
        <v>0.6</v>
      </c>
      <c r="G372" s="32">
        <v>4</v>
      </c>
      <c r="H372" s="311">
        <v>2.4</v>
      </c>
      <c r="I372" s="311">
        <v>2.6459999999999999</v>
      </c>
      <c r="J372" s="32">
        <v>120</v>
      </c>
      <c r="K372" s="32" t="s">
        <v>63</v>
      </c>
      <c r="L372" s="33" t="s">
        <v>130</v>
      </c>
      <c r="M372" s="32">
        <v>45</v>
      </c>
      <c r="N372" s="49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2" s="326"/>
      <c r="P372" s="326"/>
      <c r="Q372" s="326"/>
      <c r="R372" s="321"/>
      <c r="S372" s="34"/>
      <c r="T372" s="34"/>
      <c r="U372" s="35" t="s">
        <v>65</v>
      </c>
      <c r="V372" s="312">
        <v>0</v>
      </c>
      <c r="W372" s="313">
        <f>IFERROR(IF(V372="",0,CEILING((V372/$H372),1)*$H372),"")</f>
        <v>0</v>
      </c>
      <c r="X372" s="36" t="str">
        <f>IFERROR(IF(W372=0,"",ROUNDUP(W372/H372,0)*0.00937),"")</f>
        <v/>
      </c>
      <c r="Y372" s="56"/>
      <c r="Z372" s="57"/>
      <c r="AD372" s="58"/>
      <c r="BA372" s="259" t="s">
        <v>1</v>
      </c>
    </row>
    <row r="373" spans="1:53" ht="27" hidden="1" customHeight="1" x14ac:dyDescent="0.25">
      <c r="A373" s="54" t="s">
        <v>536</v>
      </c>
      <c r="B373" s="54" t="s">
        <v>537</v>
      </c>
      <c r="C373" s="31">
        <v>4301051257</v>
      </c>
      <c r="D373" s="320">
        <v>4607091389661</v>
      </c>
      <c r="E373" s="321"/>
      <c r="F373" s="311">
        <v>0.55000000000000004</v>
      </c>
      <c r="G373" s="32">
        <v>4</v>
      </c>
      <c r="H373" s="311">
        <v>2.2000000000000002</v>
      </c>
      <c r="I373" s="311">
        <v>2.492</v>
      </c>
      <c r="J373" s="32">
        <v>120</v>
      </c>
      <c r="K373" s="32" t="s">
        <v>63</v>
      </c>
      <c r="L373" s="33" t="s">
        <v>130</v>
      </c>
      <c r="M373" s="32">
        <v>45</v>
      </c>
      <c r="N373" s="65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3" s="326"/>
      <c r="P373" s="326"/>
      <c r="Q373" s="326"/>
      <c r="R373" s="321"/>
      <c r="S373" s="34"/>
      <c r="T373" s="34"/>
      <c r="U373" s="35" t="s">
        <v>65</v>
      </c>
      <c r="V373" s="312">
        <v>0</v>
      </c>
      <c r="W373" s="313">
        <f>IFERROR(IF(V373="",0,CEILING((V373/$H373),1)*$H373),"")</f>
        <v>0</v>
      </c>
      <c r="X373" s="36" t="str">
        <f>IFERROR(IF(W373=0,"",ROUNDUP(W373/H373,0)*0.00937),"")</f>
        <v/>
      </c>
      <c r="Y373" s="56"/>
      <c r="Z373" s="57"/>
      <c r="AD373" s="58"/>
      <c r="BA373" s="260" t="s">
        <v>1</v>
      </c>
    </row>
    <row r="374" spans="1:53" hidden="1" x14ac:dyDescent="0.2">
      <c r="A374" s="322"/>
      <c r="B374" s="323"/>
      <c r="C374" s="323"/>
      <c r="D374" s="323"/>
      <c r="E374" s="323"/>
      <c r="F374" s="323"/>
      <c r="G374" s="323"/>
      <c r="H374" s="323"/>
      <c r="I374" s="323"/>
      <c r="J374" s="323"/>
      <c r="K374" s="323"/>
      <c r="L374" s="323"/>
      <c r="M374" s="324"/>
      <c r="N374" s="340" t="s">
        <v>66</v>
      </c>
      <c r="O374" s="341"/>
      <c r="P374" s="341"/>
      <c r="Q374" s="341"/>
      <c r="R374" s="341"/>
      <c r="S374" s="341"/>
      <c r="T374" s="342"/>
      <c r="U374" s="37" t="s">
        <v>67</v>
      </c>
      <c r="V374" s="314">
        <f>IFERROR(V370/H370,"0")+IFERROR(V371/H371,"0")+IFERROR(V372/H372,"0")+IFERROR(V373/H373,"0")</f>
        <v>0</v>
      </c>
      <c r="W374" s="314">
        <f>IFERROR(W370/H370,"0")+IFERROR(W371/H371,"0")+IFERROR(W372/H372,"0")+IFERROR(W373/H373,"0")</f>
        <v>0</v>
      </c>
      <c r="X374" s="314">
        <f>IFERROR(IF(X370="",0,X370),"0")+IFERROR(IF(X371="",0,X371),"0")+IFERROR(IF(X372="",0,X372),"0")+IFERROR(IF(X373="",0,X373),"0")</f>
        <v>0</v>
      </c>
      <c r="Y374" s="315"/>
      <c r="Z374" s="315"/>
    </row>
    <row r="375" spans="1:53" hidden="1" x14ac:dyDescent="0.2">
      <c r="A375" s="323"/>
      <c r="B375" s="323"/>
      <c r="C375" s="323"/>
      <c r="D375" s="323"/>
      <c r="E375" s="323"/>
      <c r="F375" s="323"/>
      <c r="G375" s="323"/>
      <c r="H375" s="323"/>
      <c r="I375" s="323"/>
      <c r="J375" s="323"/>
      <c r="K375" s="323"/>
      <c r="L375" s="323"/>
      <c r="M375" s="324"/>
      <c r="N375" s="340" t="s">
        <v>66</v>
      </c>
      <c r="O375" s="341"/>
      <c r="P375" s="341"/>
      <c r="Q375" s="341"/>
      <c r="R375" s="341"/>
      <c r="S375" s="341"/>
      <c r="T375" s="342"/>
      <c r="U375" s="37" t="s">
        <v>65</v>
      </c>
      <c r="V375" s="314">
        <f>IFERROR(SUM(V370:V373),"0")</f>
        <v>0</v>
      </c>
      <c r="W375" s="314">
        <f>IFERROR(SUM(W370:W373),"0")</f>
        <v>0</v>
      </c>
      <c r="X375" s="37"/>
      <c r="Y375" s="315"/>
      <c r="Z375" s="315"/>
    </row>
    <row r="376" spans="1:53" ht="14.25" hidden="1" customHeight="1" x14ac:dyDescent="0.25">
      <c r="A376" s="347" t="s">
        <v>220</v>
      </c>
      <c r="B376" s="323"/>
      <c r="C376" s="323"/>
      <c r="D376" s="323"/>
      <c r="E376" s="323"/>
      <c r="F376" s="323"/>
      <c r="G376" s="323"/>
      <c r="H376" s="323"/>
      <c r="I376" s="323"/>
      <c r="J376" s="323"/>
      <c r="K376" s="323"/>
      <c r="L376" s="323"/>
      <c r="M376" s="323"/>
      <c r="N376" s="323"/>
      <c r="O376" s="323"/>
      <c r="P376" s="323"/>
      <c r="Q376" s="323"/>
      <c r="R376" s="323"/>
      <c r="S376" s="323"/>
      <c r="T376" s="323"/>
      <c r="U376" s="323"/>
      <c r="V376" s="323"/>
      <c r="W376" s="323"/>
      <c r="X376" s="323"/>
      <c r="Y376" s="307"/>
      <c r="Z376" s="307"/>
    </row>
    <row r="377" spans="1:53" ht="27" hidden="1" customHeight="1" x14ac:dyDescent="0.25">
      <c r="A377" s="54" t="s">
        <v>538</v>
      </c>
      <c r="B377" s="54" t="s">
        <v>539</v>
      </c>
      <c r="C377" s="31">
        <v>4301060352</v>
      </c>
      <c r="D377" s="320">
        <v>4680115881648</v>
      </c>
      <c r="E377" s="321"/>
      <c r="F377" s="311">
        <v>1</v>
      </c>
      <c r="G377" s="32">
        <v>4</v>
      </c>
      <c r="H377" s="311">
        <v>4</v>
      </c>
      <c r="I377" s="311">
        <v>4.4039999999999999</v>
      </c>
      <c r="J377" s="32">
        <v>104</v>
      </c>
      <c r="K377" s="32" t="s">
        <v>101</v>
      </c>
      <c r="L377" s="33" t="s">
        <v>64</v>
      </c>
      <c r="M377" s="32">
        <v>35</v>
      </c>
      <c r="N377" s="38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7" s="326"/>
      <c r="P377" s="326"/>
      <c r="Q377" s="326"/>
      <c r="R377" s="321"/>
      <c r="S377" s="34"/>
      <c r="T377" s="34"/>
      <c r="U377" s="35" t="s">
        <v>65</v>
      </c>
      <c r="V377" s="312">
        <v>0</v>
      </c>
      <c r="W377" s="313">
        <f>IFERROR(IF(V377="",0,CEILING((V377/$H377),1)*$H377),"")</f>
        <v>0</v>
      </c>
      <c r="X377" s="36" t="str">
        <f>IFERROR(IF(W377=0,"",ROUNDUP(W377/H377,0)*0.01196),"")</f>
        <v/>
      </c>
      <c r="Y377" s="56"/>
      <c r="Z377" s="57"/>
      <c r="AD377" s="58"/>
      <c r="BA377" s="261" t="s">
        <v>1</v>
      </c>
    </row>
    <row r="378" spans="1:53" hidden="1" x14ac:dyDescent="0.2">
      <c r="A378" s="322"/>
      <c r="B378" s="323"/>
      <c r="C378" s="323"/>
      <c r="D378" s="323"/>
      <c r="E378" s="323"/>
      <c r="F378" s="323"/>
      <c r="G378" s="323"/>
      <c r="H378" s="323"/>
      <c r="I378" s="323"/>
      <c r="J378" s="323"/>
      <c r="K378" s="323"/>
      <c r="L378" s="323"/>
      <c r="M378" s="324"/>
      <c r="N378" s="340" t="s">
        <v>66</v>
      </c>
      <c r="O378" s="341"/>
      <c r="P378" s="341"/>
      <c r="Q378" s="341"/>
      <c r="R378" s="341"/>
      <c r="S378" s="341"/>
      <c r="T378" s="342"/>
      <c r="U378" s="37" t="s">
        <v>67</v>
      </c>
      <c r="V378" s="314">
        <f>IFERROR(V377/H377,"0")</f>
        <v>0</v>
      </c>
      <c r="W378" s="314">
        <f>IFERROR(W377/H377,"0")</f>
        <v>0</v>
      </c>
      <c r="X378" s="314">
        <f>IFERROR(IF(X377="",0,X377),"0")</f>
        <v>0</v>
      </c>
      <c r="Y378" s="315"/>
      <c r="Z378" s="315"/>
    </row>
    <row r="379" spans="1:53" hidden="1" x14ac:dyDescent="0.2">
      <c r="A379" s="323"/>
      <c r="B379" s="323"/>
      <c r="C379" s="323"/>
      <c r="D379" s="323"/>
      <c r="E379" s="323"/>
      <c r="F379" s="323"/>
      <c r="G379" s="323"/>
      <c r="H379" s="323"/>
      <c r="I379" s="323"/>
      <c r="J379" s="323"/>
      <c r="K379" s="323"/>
      <c r="L379" s="323"/>
      <c r="M379" s="324"/>
      <c r="N379" s="340" t="s">
        <v>66</v>
      </c>
      <c r="O379" s="341"/>
      <c r="P379" s="341"/>
      <c r="Q379" s="341"/>
      <c r="R379" s="341"/>
      <c r="S379" s="341"/>
      <c r="T379" s="342"/>
      <c r="U379" s="37" t="s">
        <v>65</v>
      </c>
      <c r="V379" s="314">
        <f>IFERROR(SUM(V377:V377),"0")</f>
        <v>0</v>
      </c>
      <c r="W379" s="314">
        <f>IFERROR(SUM(W377:W377),"0")</f>
        <v>0</v>
      </c>
      <c r="X379" s="37"/>
      <c r="Y379" s="315"/>
      <c r="Z379" s="315"/>
    </row>
    <row r="380" spans="1:53" ht="14.25" hidden="1" customHeight="1" x14ac:dyDescent="0.25">
      <c r="A380" s="347" t="s">
        <v>84</v>
      </c>
      <c r="B380" s="323"/>
      <c r="C380" s="323"/>
      <c r="D380" s="323"/>
      <c r="E380" s="323"/>
      <c r="F380" s="323"/>
      <c r="G380" s="323"/>
      <c r="H380" s="323"/>
      <c r="I380" s="323"/>
      <c r="J380" s="323"/>
      <c r="K380" s="323"/>
      <c r="L380" s="323"/>
      <c r="M380" s="323"/>
      <c r="N380" s="323"/>
      <c r="O380" s="323"/>
      <c r="P380" s="323"/>
      <c r="Q380" s="323"/>
      <c r="R380" s="323"/>
      <c r="S380" s="323"/>
      <c r="T380" s="323"/>
      <c r="U380" s="323"/>
      <c r="V380" s="323"/>
      <c r="W380" s="323"/>
      <c r="X380" s="323"/>
      <c r="Y380" s="307"/>
      <c r="Z380" s="307"/>
    </row>
    <row r="381" spans="1:53" ht="27" hidden="1" customHeight="1" x14ac:dyDescent="0.25">
      <c r="A381" s="54" t="s">
        <v>540</v>
      </c>
      <c r="B381" s="54" t="s">
        <v>541</v>
      </c>
      <c r="C381" s="31">
        <v>4301032046</v>
      </c>
      <c r="D381" s="320">
        <v>4680115884359</v>
      </c>
      <c r="E381" s="321"/>
      <c r="F381" s="311">
        <v>0.06</v>
      </c>
      <c r="G381" s="32">
        <v>20</v>
      </c>
      <c r="H381" s="311">
        <v>1.2</v>
      </c>
      <c r="I381" s="311">
        <v>1.8</v>
      </c>
      <c r="J381" s="32">
        <v>200</v>
      </c>
      <c r="K381" s="32" t="s">
        <v>542</v>
      </c>
      <c r="L381" s="33" t="s">
        <v>543</v>
      </c>
      <c r="M381" s="32">
        <v>60</v>
      </c>
      <c r="N381" s="640" t="s">
        <v>544</v>
      </c>
      <c r="O381" s="326"/>
      <c r="P381" s="326"/>
      <c r="Q381" s="326"/>
      <c r="R381" s="321"/>
      <c r="S381" s="34"/>
      <c r="T381" s="34"/>
      <c r="U381" s="35" t="s">
        <v>65</v>
      </c>
      <c r="V381" s="312">
        <v>0</v>
      </c>
      <c r="W381" s="313">
        <f>IFERROR(IF(V381="",0,CEILING((V381/$H381),1)*$H381),"")</f>
        <v>0</v>
      </c>
      <c r="X381" s="36" t="str">
        <f>IFERROR(IF(W381=0,"",ROUNDUP(W381/H381,0)*0.00627),"")</f>
        <v/>
      </c>
      <c r="Y381" s="56"/>
      <c r="Z381" s="57"/>
      <c r="AD381" s="58"/>
      <c r="BA381" s="262" t="s">
        <v>1</v>
      </c>
    </row>
    <row r="382" spans="1:53" ht="27" hidden="1" customHeight="1" x14ac:dyDescent="0.25">
      <c r="A382" s="54" t="s">
        <v>545</v>
      </c>
      <c r="B382" s="54" t="s">
        <v>546</v>
      </c>
      <c r="C382" s="31">
        <v>4301032045</v>
      </c>
      <c r="D382" s="320">
        <v>4680115884335</v>
      </c>
      <c r="E382" s="321"/>
      <c r="F382" s="311">
        <v>0.06</v>
      </c>
      <c r="G382" s="32">
        <v>20</v>
      </c>
      <c r="H382" s="311">
        <v>1.2</v>
      </c>
      <c r="I382" s="311">
        <v>1.8</v>
      </c>
      <c r="J382" s="32">
        <v>200</v>
      </c>
      <c r="K382" s="32" t="s">
        <v>542</v>
      </c>
      <c r="L382" s="33" t="s">
        <v>543</v>
      </c>
      <c r="M382" s="32">
        <v>60</v>
      </c>
      <c r="N382" s="469" t="s">
        <v>547</v>
      </c>
      <c r="O382" s="326"/>
      <c r="P382" s="326"/>
      <c r="Q382" s="326"/>
      <c r="R382" s="321"/>
      <c r="S382" s="34"/>
      <c r="T382" s="34"/>
      <c r="U382" s="35" t="s">
        <v>65</v>
      </c>
      <c r="V382" s="312">
        <v>0</v>
      </c>
      <c r="W382" s="313">
        <f>IFERROR(IF(V382="",0,CEILING((V382/$H382),1)*$H382),"")</f>
        <v>0</v>
      </c>
      <c r="X382" s="36" t="str">
        <f>IFERROR(IF(W382=0,"",ROUNDUP(W382/H382,0)*0.00627),"")</f>
        <v/>
      </c>
      <c r="Y382" s="56"/>
      <c r="Z382" s="57"/>
      <c r="AD382" s="58"/>
      <c r="BA382" s="263" t="s">
        <v>1</v>
      </c>
    </row>
    <row r="383" spans="1:53" ht="27" hidden="1" customHeight="1" x14ac:dyDescent="0.25">
      <c r="A383" s="54" t="s">
        <v>548</v>
      </c>
      <c r="B383" s="54" t="s">
        <v>549</v>
      </c>
      <c r="C383" s="31">
        <v>4301032047</v>
      </c>
      <c r="D383" s="320">
        <v>4680115884342</v>
      </c>
      <c r="E383" s="321"/>
      <c r="F383" s="311">
        <v>0.06</v>
      </c>
      <c r="G383" s="32">
        <v>20</v>
      </c>
      <c r="H383" s="311">
        <v>1.2</v>
      </c>
      <c r="I383" s="311">
        <v>1.8</v>
      </c>
      <c r="J383" s="32">
        <v>200</v>
      </c>
      <c r="K383" s="32" t="s">
        <v>542</v>
      </c>
      <c r="L383" s="33" t="s">
        <v>543</v>
      </c>
      <c r="M383" s="32">
        <v>60</v>
      </c>
      <c r="N383" s="547" t="s">
        <v>550</v>
      </c>
      <c r="O383" s="326"/>
      <c r="P383" s="326"/>
      <c r="Q383" s="326"/>
      <c r="R383" s="321"/>
      <c r="S383" s="34"/>
      <c r="T383" s="34"/>
      <c r="U383" s="35" t="s">
        <v>65</v>
      </c>
      <c r="V383" s="312">
        <v>0</v>
      </c>
      <c r="W383" s="313">
        <f>IFERROR(IF(V383="",0,CEILING((V383/$H383),1)*$H383),"")</f>
        <v>0</v>
      </c>
      <c r="X383" s="36" t="str">
        <f>IFERROR(IF(W383=0,"",ROUNDUP(W383/H383,0)*0.00627),"")</f>
        <v/>
      </c>
      <c r="Y383" s="56"/>
      <c r="Z383" s="57"/>
      <c r="AD383" s="58"/>
      <c r="BA383" s="264" t="s">
        <v>1</v>
      </c>
    </row>
    <row r="384" spans="1:53" ht="27" hidden="1" customHeight="1" x14ac:dyDescent="0.25">
      <c r="A384" s="54" t="s">
        <v>551</v>
      </c>
      <c r="B384" s="54" t="s">
        <v>552</v>
      </c>
      <c r="C384" s="31">
        <v>4301170011</v>
      </c>
      <c r="D384" s="320">
        <v>4680115884113</v>
      </c>
      <c r="E384" s="321"/>
      <c r="F384" s="311">
        <v>0.11</v>
      </c>
      <c r="G384" s="32">
        <v>12</v>
      </c>
      <c r="H384" s="311">
        <v>1.32</v>
      </c>
      <c r="I384" s="311">
        <v>1.88</v>
      </c>
      <c r="J384" s="32">
        <v>200</v>
      </c>
      <c r="K384" s="32" t="s">
        <v>542</v>
      </c>
      <c r="L384" s="33" t="s">
        <v>543</v>
      </c>
      <c r="M384" s="32">
        <v>150</v>
      </c>
      <c r="N384" s="506" t="s">
        <v>553</v>
      </c>
      <c r="O384" s="326"/>
      <c r="P384" s="326"/>
      <c r="Q384" s="326"/>
      <c r="R384" s="321"/>
      <c r="S384" s="34"/>
      <c r="T384" s="34"/>
      <c r="U384" s="35" t="s">
        <v>65</v>
      </c>
      <c r="V384" s="312">
        <v>0</v>
      </c>
      <c r="W384" s="313">
        <f>IFERROR(IF(V384="",0,CEILING((V384/$H384),1)*$H384),"")</f>
        <v>0</v>
      </c>
      <c r="X384" s="36" t="str">
        <f>IFERROR(IF(W384=0,"",ROUNDUP(W384/H384,0)*0.00627),"")</f>
        <v/>
      </c>
      <c r="Y384" s="56"/>
      <c r="Z384" s="57"/>
      <c r="AD384" s="58"/>
      <c r="BA384" s="265" t="s">
        <v>1</v>
      </c>
    </row>
    <row r="385" spans="1:53" hidden="1" x14ac:dyDescent="0.2">
      <c r="A385" s="322"/>
      <c r="B385" s="323"/>
      <c r="C385" s="323"/>
      <c r="D385" s="323"/>
      <c r="E385" s="323"/>
      <c r="F385" s="323"/>
      <c r="G385" s="323"/>
      <c r="H385" s="323"/>
      <c r="I385" s="323"/>
      <c r="J385" s="323"/>
      <c r="K385" s="323"/>
      <c r="L385" s="323"/>
      <c r="M385" s="324"/>
      <c r="N385" s="340" t="s">
        <v>66</v>
      </c>
      <c r="O385" s="341"/>
      <c r="P385" s="341"/>
      <c r="Q385" s="341"/>
      <c r="R385" s="341"/>
      <c r="S385" s="341"/>
      <c r="T385" s="342"/>
      <c r="U385" s="37" t="s">
        <v>67</v>
      </c>
      <c r="V385" s="314">
        <f>IFERROR(V381/H381,"0")+IFERROR(V382/H382,"0")+IFERROR(V383/H383,"0")+IFERROR(V384/H384,"0")</f>
        <v>0</v>
      </c>
      <c r="W385" s="314">
        <f>IFERROR(W381/H381,"0")+IFERROR(W382/H382,"0")+IFERROR(W383/H383,"0")+IFERROR(W384/H384,"0")</f>
        <v>0</v>
      </c>
      <c r="X385" s="314">
        <f>IFERROR(IF(X381="",0,X381),"0")+IFERROR(IF(X382="",0,X382),"0")+IFERROR(IF(X383="",0,X383),"0")+IFERROR(IF(X384="",0,X384),"0")</f>
        <v>0</v>
      </c>
      <c r="Y385" s="315"/>
      <c r="Z385" s="315"/>
    </row>
    <row r="386" spans="1:53" hidden="1" x14ac:dyDescent="0.2">
      <c r="A386" s="323"/>
      <c r="B386" s="323"/>
      <c r="C386" s="323"/>
      <c r="D386" s="323"/>
      <c r="E386" s="323"/>
      <c r="F386" s="323"/>
      <c r="G386" s="323"/>
      <c r="H386" s="323"/>
      <c r="I386" s="323"/>
      <c r="J386" s="323"/>
      <c r="K386" s="323"/>
      <c r="L386" s="323"/>
      <c r="M386" s="324"/>
      <c r="N386" s="340" t="s">
        <v>66</v>
      </c>
      <c r="O386" s="341"/>
      <c r="P386" s="341"/>
      <c r="Q386" s="341"/>
      <c r="R386" s="341"/>
      <c r="S386" s="341"/>
      <c r="T386" s="342"/>
      <c r="U386" s="37" t="s">
        <v>65</v>
      </c>
      <c r="V386" s="314">
        <f>IFERROR(SUM(V381:V384),"0")</f>
        <v>0</v>
      </c>
      <c r="W386" s="314">
        <f>IFERROR(SUM(W381:W384),"0")</f>
        <v>0</v>
      </c>
      <c r="X386" s="37"/>
      <c r="Y386" s="315"/>
      <c r="Z386" s="315"/>
    </row>
    <row r="387" spans="1:53" ht="16.5" hidden="1" customHeight="1" x14ac:dyDescent="0.25">
      <c r="A387" s="346" t="s">
        <v>554</v>
      </c>
      <c r="B387" s="323"/>
      <c r="C387" s="323"/>
      <c r="D387" s="323"/>
      <c r="E387" s="323"/>
      <c r="F387" s="323"/>
      <c r="G387" s="323"/>
      <c r="H387" s="323"/>
      <c r="I387" s="323"/>
      <c r="J387" s="323"/>
      <c r="K387" s="323"/>
      <c r="L387" s="323"/>
      <c r="M387" s="323"/>
      <c r="N387" s="323"/>
      <c r="O387" s="323"/>
      <c r="P387" s="323"/>
      <c r="Q387" s="323"/>
      <c r="R387" s="323"/>
      <c r="S387" s="323"/>
      <c r="T387" s="323"/>
      <c r="U387" s="323"/>
      <c r="V387" s="323"/>
      <c r="W387" s="323"/>
      <c r="X387" s="323"/>
      <c r="Y387" s="308"/>
      <c r="Z387" s="308"/>
    </row>
    <row r="388" spans="1:53" ht="14.25" hidden="1" customHeight="1" x14ac:dyDescent="0.25">
      <c r="A388" s="347" t="s">
        <v>98</v>
      </c>
      <c r="B388" s="323"/>
      <c r="C388" s="323"/>
      <c r="D388" s="323"/>
      <c r="E388" s="323"/>
      <c r="F388" s="323"/>
      <c r="G388" s="323"/>
      <c r="H388" s="323"/>
      <c r="I388" s="323"/>
      <c r="J388" s="323"/>
      <c r="K388" s="323"/>
      <c r="L388" s="323"/>
      <c r="M388" s="323"/>
      <c r="N388" s="323"/>
      <c r="O388" s="323"/>
      <c r="P388" s="323"/>
      <c r="Q388" s="323"/>
      <c r="R388" s="323"/>
      <c r="S388" s="323"/>
      <c r="T388" s="323"/>
      <c r="U388" s="323"/>
      <c r="V388" s="323"/>
      <c r="W388" s="323"/>
      <c r="X388" s="323"/>
      <c r="Y388" s="307"/>
      <c r="Z388" s="307"/>
    </row>
    <row r="389" spans="1:53" ht="27" hidden="1" customHeight="1" x14ac:dyDescent="0.25">
      <c r="A389" s="54" t="s">
        <v>555</v>
      </c>
      <c r="B389" s="54" t="s">
        <v>556</v>
      </c>
      <c r="C389" s="31">
        <v>4301020196</v>
      </c>
      <c r="D389" s="320">
        <v>4607091389388</v>
      </c>
      <c r="E389" s="321"/>
      <c r="F389" s="311">
        <v>1.3</v>
      </c>
      <c r="G389" s="32">
        <v>4</v>
      </c>
      <c r="H389" s="311">
        <v>5.2</v>
      </c>
      <c r="I389" s="311">
        <v>5.6079999999999997</v>
      </c>
      <c r="J389" s="32">
        <v>104</v>
      </c>
      <c r="K389" s="32" t="s">
        <v>101</v>
      </c>
      <c r="L389" s="33" t="s">
        <v>130</v>
      </c>
      <c r="M389" s="32">
        <v>35</v>
      </c>
      <c r="N389" s="36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9" s="326"/>
      <c r="P389" s="326"/>
      <c r="Q389" s="326"/>
      <c r="R389" s="321"/>
      <c r="S389" s="34"/>
      <c r="T389" s="34"/>
      <c r="U389" s="35" t="s">
        <v>65</v>
      </c>
      <c r="V389" s="312">
        <v>0</v>
      </c>
      <c r="W389" s="313">
        <f>IFERROR(IF(V389="",0,CEILING((V389/$H389),1)*$H389),"")</f>
        <v>0</v>
      </c>
      <c r="X389" s="36" t="str">
        <f>IFERROR(IF(W389=0,"",ROUNDUP(W389/H389,0)*0.01196),"")</f>
        <v/>
      </c>
      <c r="Y389" s="56"/>
      <c r="Z389" s="57"/>
      <c r="AD389" s="58"/>
      <c r="BA389" s="266" t="s">
        <v>1</v>
      </c>
    </row>
    <row r="390" spans="1:53" ht="27" hidden="1" customHeight="1" x14ac:dyDescent="0.25">
      <c r="A390" s="54" t="s">
        <v>557</v>
      </c>
      <c r="B390" s="54" t="s">
        <v>558</v>
      </c>
      <c r="C390" s="31">
        <v>4301020185</v>
      </c>
      <c r="D390" s="320">
        <v>4607091389364</v>
      </c>
      <c r="E390" s="321"/>
      <c r="F390" s="311">
        <v>0.42</v>
      </c>
      <c r="G390" s="32">
        <v>6</v>
      </c>
      <c r="H390" s="311">
        <v>2.52</v>
      </c>
      <c r="I390" s="311">
        <v>2.75</v>
      </c>
      <c r="J390" s="32">
        <v>156</v>
      </c>
      <c r="K390" s="32" t="s">
        <v>63</v>
      </c>
      <c r="L390" s="33" t="s">
        <v>130</v>
      </c>
      <c r="M390" s="32">
        <v>35</v>
      </c>
      <c r="N390" s="35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0" s="326"/>
      <c r="P390" s="326"/>
      <c r="Q390" s="326"/>
      <c r="R390" s="321"/>
      <c r="S390" s="34"/>
      <c r="T390" s="34"/>
      <c r="U390" s="35" t="s">
        <v>65</v>
      </c>
      <c r="V390" s="312">
        <v>0</v>
      </c>
      <c r="W390" s="313">
        <f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7" t="s">
        <v>1</v>
      </c>
    </row>
    <row r="391" spans="1:53" hidden="1" x14ac:dyDescent="0.2">
      <c r="A391" s="322"/>
      <c r="B391" s="323"/>
      <c r="C391" s="323"/>
      <c r="D391" s="323"/>
      <c r="E391" s="323"/>
      <c r="F391" s="323"/>
      <c r="G391" s="323"/>
      <c r="H391" s="323"/>
      <c r="I391" s="323"/>
      <c r="J391" s="323"/>
      <c r="K391" s="323"/>
      <c r="L391" s="323"/>
      <c r="M391" s="324"/>
      <c r="N391" s="340" t="s">
        <v>66</v>
      </c>
      <c r="O391" s="341"/>
      <c r="P391" s="341"/>
      <c r="Q391" s="341"/>
      <c r="R391" s="341"/>
      <c r="S391" s="341"/>
      <c r="T391" s="342"/>
      <c r="U391" s="37" t="s">
        <v>67</v>
      </c>
      <c r="V391" s="314">
        <f>IFERROR(V389/H389,"0")+IFERROR(V390/H390,"0")</f>
        <v>0</v>
      </c>
      <c r="W391" s="314">
        <f>IFERROR(W389/H389,"0")+IFERROR(W390/H390,"0")</f>
        <v>0</v>
      </c>
      <c r="X391" s="314">
        <f>IFERROR(IF(X389="",0,X389),"0")+IFERROR(IF(X390="",0,X390),"0")</f>
        <v>0</v>
      </c>
      <c r="Y391" s="315"/>
      <c r="Z391" s="315"/>
    </row>
    <row r="392" spans="1:53" hidden="1" x14ac:dyDescent="0.2">
      <c r="A392" s="323"/>
      <c r="B392" s="323"/>
      <c r="C392" s="323"/>
      <c r="D392" s="323"/>
      <c r="E392" s="323"/>
      <c r="F392" s="323"/>
      <c r="G392" s="323"/>
      <c r="H392" s="323"/>
      <c r="I392" s="323"/>
      <c r="J392" s="323"/>
      <c r="K392" s="323"/>
      <c r="L392" s="323"/>
      <c r="M392" s="324"/>
      <c r="N392" s="340" t="s">
        <v>66</v>
      </c>
      <c r="O392" s="341"/>
      <c r="P392" s="341"/>
      <c r="Q392" s="341"/>
      <c r="R392" s="341"/>
      <c r="S392" s="341"/>
      <c r="T392" s="342"/>
      <c r="U392" s="37" t="s">
        <v>65</v>
      </c>
      <c r="V392" s="314">
        <f>IFERROR(SUM(V389:V390),"0")</f>
        <v>0</v>
      </c>
      <c r="W392" s="314">
        <f>IFERROR(SUM(W389:W390),"0")</f>
        <v>0</v>
      </c>
      <c r="X392" s="37"/>
      <c r="Y392" s="315"/>
      <c r="Z392" s="315"/>
    </row>
    <row r="393" spans="1:53" ht="14.25" hidden="1" customHeight="1" x14ac:dyDescent="0.25">
      <c r="A393" s="347" t="s">
        <v>60</v>
      </c>
      <c r="B393" s="323"/>
      <c r="C393" s="323"/>
      <c r="D393" s="323"/>
      <c r="E393" s="323"/>
      <c r="F393" s="323"/>
      <c r="G393" s="323"/>
      <c r="H393" s="323"/>
      <c r="I393" s="323"/>
      <c r="J393" s="323"/>
      <c r="K393" s="323"/>
      <c r="L393" s="323"/>
      <c r="M393" s="323"/>
      <c r="N393" s="323"/>
      <c r="O393" s="323"/>
      <c r="P393" s="323"/>
      <c r="Q393" s="323"/>
      <c r="R393" s="323"/>
      <c r="S393" s="323"/>
      <c r="T393" s="323"/>
      <c r="U393" s="323"/>
      <c r="V393" s="323"/>
      <c r="W393" s="323"/>
      <c r="X393" s="323"/>
      <c r="Y393" s="307"/>
      <c r="Z393" s="307"/>
    </row>
    <row r="394" spans="1:53" ht="27" hidden="1" customHeight="1" x14ac:dyDescent="0.25">
      <c r="A394" s="54" t="s">
        <v>559</v>
      </c>
      <c r="B394" s="54" t="s">
        <v>560</v>
      </c>
      <c r="C394" s="31">
        <v>4301031212</v>
      </c>
      <c r="D394" s="320">
        <v>4607091389739</v>
      </c>
      <c r="E394" s="321"/>
      <c r="F394" s="311">
        <v>0.7</v>
      </c>
      <c r="G394" s="32">
        <v>6</v>
      </c>
      <c r="H394" s="311">
        <v>4.2</v>
      </c>
      <c r="I394" s="311">
        <v>4.43</v>
      </c>
      <c r="J394" s="32">
        <v>156</v>
      </c>
      <c r="K394" s="32" t="s">
        <v>63</v>
      </c>
      <c r="L394" s="33" t="s">
        <v>102</v>
      </c>
      <c r="M394" s="32">
        <v>45</v>
      </c>
      <c r="N394" s="60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4" s="326"/>
      <c r="P394" s="326"/>
      <c r="Q394" s="326"/>
      <c r="R394" s="321"/>
      <c r="S394" s="34"/>
      <c r="T394" s="34"/>
      <c r="U394" s="35" t="s">
        <v>65</v>
      </c>
      <c r="V394" s="312">
        <v>0</v>
      </c>
      <c r="W394" s="313">
        <f t="shared" ref="W394:W400" si="18">IFERROR(IF(V394="",0,CEILING((V394/$H394),1)*$H394),"")</f>
        <v>0</v>
      </c>
      <c r="X394" s="36" t="str">
        <f>IFERROR(IF(W394=0,"",ROUNDUP(W394/H394,0)*0.00753),"")</f>
        <v/>
      </c>
      <c r="Y394" s="56"/>
      <c r="Z394" s="57"/>
      <c r="AD394" s="58"/>
      <c r="BA394" s="268" t="s">
        <v>1</v>
      </c>
    </row>
    <row r="395" spans="1:53" ht="27" hidden="1" customHeight="1" x14ac:dyDescent="0.25">
      <c r="A395" s="54" t="s">
        <v>561</v>
      </c>
      <c r="B395" s="54" t="s">
        <v>562</v>
      </c>
      <c r="C395" s="31">
        <v>4301031247</v>
      </c>
      <c r="D395" s="320">
        <v>4680115883048</v>
      </c>
      <c r="E395" s="321"/>
      <c r="F395" s="311">
        <v>1</v>
      </c>
      <c r="G395" s="32">
        <v>4</v>
      </c>
      <c r="H395" s="311">
        <v>4</v>
      </c>
      <c r="I395" s="311">
        <v>4.21</v>
      </c>
      <c r="J395" s="32">
        <v>120</v>
      </c>
      <c r="K395" s="32" t="s">
        <v>63</v>
      </c>
      <c r="L395" s="33" t="s">
        <v>64</v>
      </c>
      <c r="M395" s="32">
        <v>40</v>
      </c>
      <c r="N395" s="45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5" s="326"/>
      <c r="P395" s="326"/>
      <c r="Q395" s="326"/>
      <c r="R395" s="321"/>
      <c r="S395" s="34"/>
      <c r="T395" s="34"/>
      <c r="U395" s="35" t="s">
        <v>65</v>
      </c>
      <c r="V395" s="312">
        <v>0</v>
      </c>
      <c r="W395" s="313">
        <f t="shared" si="18"/>
        <v>0</v>
      </c>
      <c r="X395" s="36" t="str">
        <f>IFERROR(IF(W395=0,"",ROUNDUP(W395/H395,0)*0.00937),"")</f>
        <v/>
      </c>
      <c r="Y395" s="56"/>
      <c r="Z395" s="57"/>
      <c r="AD395" s="58"/>
      <c r="BA395" s="269" t="s">
        <v>1</v>
      </c>
    </row>
    <row r="396" spans="1:53" ht="27" hidden="1" customHeight="1" x14ac:dyDescent="0.25">
      <c r="A396" s="54" t="s">
        <v>563</v>
      </c>
      <c r="B396" s="54" t="s">
        <v>564</v>
      </c>
      <c r="C396" s="31">
        <v>4301031176</v>
      </c>
      <c r="D396" s="320">
        <v>4607091389425</v>
      </c>
      <c r="E396" s="321"/>
      <c r="F396" s="311">
        <v>0.35</v>
      </c>
      <c r="G396" s="32">
        <v>6</v>
      </c>
      <c r="H396" s="311">
        <v>2.1</v>
      </c>
      <c r="I396" s="311">
        <v>2.23</v>
      </c>
      <c r="J396" s="32">
        <v>234</v>
      </c>
      <c r="K396" s="32" t="s">
        <v>174</v>
      </c>
      <c r="L396" s="33" t="s">
        <v>64</v>
      </c>
      <c r="M396" s="32">
        <v>45</v>
      </c>
      <c r="N396" s="44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6" s="326"/>
      <c r="P396" s="326"/>
      <c r="Q396" s="326"/>
      <c r="R396" s="321"/>
      <c r="S396" s="34"/>
      <c r="T396" s="34"/>
      <c r="U396" s="35" t="s">
        <v>65</v>
      </c>
      <c r="V396" s="312">
        <v>0</v>
      </c>
      <c r="W396" s="313">
        <f t="shared" si="18"/>
        <v>0</v>
      </c>
      <c r="X396" s="36" t="str">
        <f>IFERROR(IF(W396=0,"",ROUNDUP(W396/H396,0)*0.00502),"")</f>
        <v/>
      </c>
      <c r="Y396" s="56"/>
      <c r="Z396" s="57"/>
      <c r="AD396" s="58"/>
      <c r="BA396" s="270" t="s">
        <v>1</v>
      </c>
    </row>
    <row r="397" spans="1:53" ht="27" hidden="1" customHeight="1" x14ac:dyDescent="0.25">
      <c r="A397" s="54" t="s">
        <v>565</v>
      </c>
      <c r="B397" s="54" t="s">
        <v>566</v>
      </c>
      <c r="C397" s="31">
        <v>4301031215</v>
      </c>
      <c r="D397" s="320">
        <v>4680115882911</v>
      </c>
      <c r="E397" s="321"/>
      <c r="F397" s="311">
        <v>0.4</v>
      </c>
      <c r="G397" s="32">
        <v>6</v>
      </c>
      <c r="H397" s="311">
        <v>2.4</v>
      </c>
      <c r="I397" s="311">
        <v>2.5299999999999998</v>
      </c>
      <c r="J397" s="32">
        <v>234</v>
      </c>
      <c r="K397" s="32" t="s">
        <v>174</v>
      </c>
      <c r="L397" s="33" t="s">
        <v>64</v>
      </c>
      <c r="M397" s="32">
        <v>40</v>
      </c>
      <c r="N397" s="490" t="s">
        <v>567</v>
      </c>
      <c r="O397" s="326"/>
      <c r="P397" s="326"/>
      <c r="Q397" s="326"/>
      <c r="R397" s="321"/>
      <c r="S397" s="34"/>
      <c r="T397" s="34"/>
      <c r="U397" s="35" t="s">
        <v>65</v>
      </c>
      <c r="V397" s="312">
        <v>0</v>
      </c>
      <c r="W397" s="313">
        <f t="shared" si="18"/>
        <v>0</v>
      </c>
      <c r="X397" s="36" t="str">
        <f>IFERROR(IF(W397=0,"",ROUNDUP(W397/H397,0)*0.00502),"")</f>
        <v/>
      </c>
      <c r="Y397" s="56"/>
      <c r="Z397" s="57"/>
      <c r="AD397" s="58"/>
      <c r="BA397" s="271" t="s">
        <v>1</v>
      </c>
    </row>
    <row r="398" spans="1:53" ht="27" hidden="1" customHeight="1" x14ac:dyDescent="0.25">
      <c r="A398" s="54" t="s">
        <v>568</v>
      </c>
      <c r="B398" s="54" t="s">
        <v>569</v>
      </c>
      <c r="C398" s="31">
        <v>4301031167</v>
      </c>
      <c r="D398" s="320">
        <v>4680115880771</v>
      </c>
      <c r="E398" s="321"/>
      <c r="F398" s="311">
        <v>0.28000000000000003</v>
      </c>
      <c r="G398" s="32">
        <v>6</v>
      </c>
      <c r="H398" s="311">
        <v>1.68</v>
      </c>
      <c r="I398" s="311">
        <v>1.81</v>
      </c>
      <c r="J398" s="32">
        <v>234</v>
      </c>
      <c r="K398" s="32" t="s">
        <v>174</v>
      </c>
      <c r="L398" s="33" t="s">
        <v>64</v>
      </c>
      <c r="M398" s="32">
        <v>45</v>
      </c>
      <c r="N398" s="42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8" s="326"/>
      <c r="P398" s="326"/>
      <c r="Q398" s="326"/>
      <c r="R398" s="321"/>
      <c r="S398" s="34"/>
      <c r="T398" s="34"/>
      <c r="U398" s="35" t="s">
        <v>65</v>
      </c>
      <c r="V398" s="312">
        <v>0</v>
      </c>
      <c r="W398" s="313">
        <f t="shared" si="18"/>
        <v>0</v>
      </c>
      <c r="X398" s="36" t="str">
        <f>IFERROR(IF(W398=0,"",ROUNDUP(W398/H398,0)*0.00502),"")</f>
        <v/>
      </c>
      <c r="Y398" s="56"/>
      <c r="Z398" s="57"/>
      <c r="AD398" s="58"/>
      <c r="BA398" s="272" t="s">
        <v>1</v>
      </c>
    </row>
    <row r="399" spans="1:53" ht="27" hidden="1" customHeight="1" x14ac:dyDescent="0.25">
      <c r="A399" s="54" t="s">
        <v>570</v>
      </c>
      <c r="B399" s="54" t="s">
        <v>571</v>
      </c>
      <c r="C399" s="31">
        <v>4301031173</v>
      </c>
      <c r="D399" s="320">
        <v>4607091389500</v>
      </c>
      <c r="E399" s="321"/>
      <c r="F399" s="311">
        <v>0.35</v>
      </c>
      <c r="G399" s="32">
        <v>6</v>
      </c>
      <c r="H399" s="311">
        <v>2.1</v>
      </c>
      <c r="I399" s="311">
        <v>2.23</v>
      </c>
      <c r="J399" s="32">
        <v>234</v>
      </c>
      <c r="K399" s="32" t="s">
        <v>174</v>
      </c>
      <c r="L399" s="33" t="s">
        <v>64</v>
      </c>
      <c r="M399" s="32">
        <v>45</v>
      </c>
      <c r="N399" s="61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9" s="326"/>
      <c r="P399" s="326"/>
      <c r="Q399" s="326"/>
      <c r="R399" s="321"/>
      <c r="S399" s="34"/>
      <c r="T399" s="34"/>
      <c r="U399" s="35" t="s">
        <v>65</v>
      </c>
      <c r="V399" s="312">
        <v>0</v>
      </c>
      <c r="W399" s="313">
        <f t="shared" si="18"/>
        <v>0</v>
      </c>
      <c r="X399" s="36" t="str">
        <f>IFERROR(IF(W399=0,"",ROUNDUP(W399/H399,0)*0.00502),"")</f>
        <v/>
      </c>
      <c r="Y399" s="56"/>
      <c r="Z399" s="57"/>
      <c r="AD399" s="58"/>
      <c r="BA399" s="273" t="s">
        <v>1</v>
      </c>
    </row>
    <row r="400" spans="1:53" ht="27" hidden="1" customHeight="1" x14ac:dyDescent="0.25">
      <c r="A400" s="54" t="s">
        <v>572</v>
      </c>
      <c r="B400" s="54" t="s">
        <v>573</v>
      </c>
      <c r="C400" s="31">
        <v>4301031103</v>
      </c>
      <c r="D400" s="320">
        <v>4680115881983</v>
      </c>
      <c r="E400" s="321"/>
      <c r="F400" s="311">
        <v>0.28000000000000003</v>
      </c>
      <c r="G400" s="32">
        <v>4</v>
      </c>
      <c r="H400" s="311">
        <v>1.1200000000000001</v>
      </c>
      <c r="I400" s="311">
        <v>1.252</v>
      </c>
      <c r="J400" s="32">
        <v>234</v>
      </c>
      <c r="K400" s="32" t="s">
        <v>174</v>
      </c>
      <c r="L400" s="33" t="s">
        <v>64</v>
      </c>
      <c r="M400" s="32">
        <v>40</v>
      </c>
      <c r="N400" s="57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0" s="326"/>
      <c r="P400" s="326"/>
      <c r="Q400" s="326"/>
      <c r="R400" s="321"/>
      <c r="S400" s="34"/>
      <c r="T400" s="34"/>
      <c r="U400" s="35" t="s">
        <v>65</v>
      </c>
      <c r="V400" s="312">
        <v>0</v>
      </c>
      <c r="W400" s="313">
        <f t="shared" si="18"/>
        <v>0</v>
      </c>
      <c r="X400" s="36" t="str">
        <f>IFERROR(IF(W400=0,"",ROUNDUP(W400/H400,0)*0.00502),"")</f>
        <v/>
      </c>
      <c r="Y400" s="56"/>
      <c r="Z400" s="57"/>
      <c r="AD400" s="58"/>
      <c r="BA400" s="274" t="s">
        <v>1</v>
      </c>
    </row>
    <row r="401" spans="1:53" hidden="1" x14ac:dyDescent="0.2">
      <c r="A401" s="322"/>
      <c r="B401" s="323"/>
      <c r="C401" s="323"/>
      <c r="D401" s="323"/>
      <c r="E401" s="323"/>
      <c r="F401" s="323"/>
      <c r="G401" s="323"/>
      <c r="H401" s="323"/>
      <c r="I401" s="323"/>
      <c r="J401" s="323"/>
      <c r="K401" s="323"/>
      <c r="L401" s="323"/>
      <c r="M401" s="324"/>
      <c r="N401" s="340" t="s">
        <v>66</v>
      </c>
      <c r="O401" s="341"/>
      <c r="P401" s="341"/>
      <c r="Q401" s="341"/>
      <c r="R401" s="341"/>
      <c r="S401" s="341"/>
      <c r="T401" s="342"/>
      <c r="U401" s="37" t="s">
        <v>67</v>
      </c>
      <c r="V401" s="314">
        <f>IFERROR(V394/H394,"0")+IFERROR(V395/H395,"0")+IFERROR(V396/H396,"0")+IFERROR(V397/H397,"0")+IFERROR(V398/H398,"0")+IFERROR(V399/H399,"0")+IFERROR(V400/H400,"0")</f>
        <v>0</v>
      </c>
      <c r="W401" s="314">
        <f>IFERROR(W394/H394,"0")+IFERROR(W395/H395,"0")+IFERROR(W396/H396,"0")+IFERROR(W397/H397,"0")+IFERROR(W398/H398,"0")+IFERROR(W399/H399,"0")+IFERROR(W400/H400,"0")</f>
        <v>0</v>
      </c>
      <c r="X401" s="314">
        <f>IFERROR(IF(X394="",0,X394),"0")+IFERROR(IF(X395="",0,X395),"0")+IFERROR(IF(X396="",0,X396),"0")+IFERROR(IF(X397="",0,X397),"0")+IFERROR(IF(X398="",0,X398),"0")+IFERROR(IF(X399="",0,X399),"0")+IFERROR(IF(X400="",0,X400),"0")</f>
        <v>0</v>
      </c>
      <c r="Y401" s="315"/>
      <c r="Z401" s="315"/>
    </row>
    <row r="402" spans="1:53" hidden="1" x14ac:dyDescent="0.2">
      <c r="A402" s="323"/>
      <c r="B402" s="323"/>
      <c r="C402" s="323"/>
      <c r="D402" s="323"/>
      <c r="E402" s="323"/>
      <c r="F402" s="323"/>
      <c r="G402" s="323"/>
      <c r="H402" s="323"/>
      <c r="I402" s="323"/>
      <c r="J402" s="323"/>
      <c r="K402" s="323"/>
      <c r="L402" s="323"/>
      <c r="M402" s="324"/>
      <c r="N402" s="340" t="s">
        <v>66</v>
      </c>
      <c r="O402" s="341"/>
      <c r="P402" s="341"/>
      <c r="Q402" s="341"/>
      <c r="R402" s="341"/>
      <c r="S402" s="341"/>
      <c r="T402" s="342"/>
      <c r="U402" s="37" t="s">
        <v>65</v>
      </c>
      <c r="V402" s="314">
        <f>IFERROR(SUM(V394:V400),"0")</f>
        <v>0</v>
      </c>
      <c r="W402" s="314">
        <f>IFERROR(SUM(W394:W400),"0")</f>
        <v>0</v>
      </c>
      <c r="X402" s="37"/>
      <c r="Y402" s="315"/>
      <c r="Z402" s="315"/>
    </row>
    <row r="403" spans="1:53" ht="14.25" hidden="1" customHeight="1" x14ac:dyDescent="0.25">
      <c r="A403" s="347" t="s">
        <v>93</v>
      </c>
      <c r="B403" s="323"/>
      <c r="C403" s="323"/>
      <c r="D403" s="323"/>
      <c r="E403" s="323"/>
      <c r="F403" s="323"/>
      <c r="G403" s="323"/>
      <c r="H403" s="323"/>
      <c r="I403" s="323"/>
      <c r="J403" s="323"/>
      <c r="K403" s="323"/>
      <c r="L403" s="323"/>
      <c r="M403" s="323"/>
      <c r="N403" s="323"/>
      <c r="O403" s="323"/>
      <c r="P403" s="323"/>
      <c r="Q403" s="323"/>
      <c r="R403" s="323"/>
      <c r="S403" s="323"/>
      <c r="T403" s="323"/>
      <c r="U403" s="323"/>
      <c r="V403" s="323"/>
      <c r="W403" s="323"/>
      <c r="X403" s="323"/>
      <c r="Y403" s="307"/>
      <c r="Z403" s="307"/>
    </row>
    <row r="404" spans="1:53" ht="27" hidden="1" customHeight="1" x14ac:dyDescent="0.25">
      <c r="A404" s="54" t="s">
        <v>574</v>
      </c>
      <c r="B404" s="54" t="s">
        <v>575</v>
      </c>
      <c r="C404" s="31">
        <v>4301170010</v>
      </c>
      <c r="D404" s="320">
        <v>4680115884090</v>
      </c>
      <c r="E404" s="321"/>
      <c r="F404" s="311">
        <v>0.11</v>
      </c>
      <c r="G404" s="32">
        <v>12</v>
      </c>
      <c r="H404" s="311">
        <v>1.32</v>
      </c>
      <c r="I404" s="311">
        <v>1.88</v>
      </c>
      <c r="J404" s="32">
        <v>200</v>
      </c>
      <c r="K404" s="32" t="s">
        <v>542</v>
      </c>
      <c r="L404" s="33" t="s">
        <v>543</v>
      </c>
      <c r="M404" s="32">
        <v>150</v>
      </c>
      <c r="N404" s="626" t="s">
        <v>576</v>
      </c>
      <c r="O404" s="326"/>
      <c r="P404" s="326"/>
      <c r="Q404" s="326"/>
      <c r="R404" s="321"/>
      <c r="S404" s="34"/>
      <c r="T404" s="34"/>
      <c r="U404" s="35" t="s">
        <v>65</v>
      </c>
      <c r="V404" s="312">
        <v>0</v>
      </c>
      <c r="W404" s="313">
        <f>IFERROR(IF(V404="",0,CEILING((V404/$H404),1)*$H404),"")</f>
        <v>0</v>
      </c>
      <c r="X404" s="36" t="str">
        <f>IFERROR(IF(W404=0,"",ROUNDUP(W404/H404,0)*0.00627),"")</f>
        <v/>
      </c>
      <c r="Y404" s="56"/>
      <c r="Z404" s="57"/>
      <c r="AD404" s="58"/>
      <c r="BA404" s="275" t="s">
        <v>1</v>
      </c>
    </row>
    <row r="405" spans="1:53" hidden="1" x14ac:dyDescent="0.2">
      <c r="A405" s="322"/>
      <c r="B405" s="323"/>
      <c r="C405" s="323"/>
      <c r="D405" s="323"/>
      <c r="E405" s="323"/>
      <c r="F405" s="323"/>
      <c r="G405" s="323"/>
      <c r="H405" s="323"/>
      <c r="I405" s="323"/>
      <c r="J405" s="323"/>
      <c r="K405" s="323"/>
      <c r="L405" s="323"/>
      <c r="M405" s="324"/>
      <c r="N405" s="340" t="s">
        <v>66</v>
      </c>
      <c r="O405" s="341"/>
      <c r="P405" s="341"/>
      <c r="Q405" s="341"/>
      <c r="R405" s="341"/>
      <c r="S405" s="341"/>
      <c r="T405" s="342"/>
      <c r="U405" s="37" t="s">
        <v>67</v>
      </c>
      <c r="V405" s="314">
        <f>IFERROR(V404/H404,"0")</f>
        <v>0</v>
      </c>
      <c r="W405" s="314">
        <f>IFERROR(W404/H404,"0")</f>
        <v>0</v>
      </c>
      <c r="X405" s="314">
        <f>IFERROR(IF(X404="",0,X404),"0")</f>
        <v>0</v>
      </c>
      <c r="Y405" s="315"/>
      <c r="Z405" s="315"/>
    </row>
    <row r="406" spans="1:53" hidden="1" x14ac:dyDescent="0.2">
      <c r="A406" s="323"/>
      <c r="B406" s="323"/>
      <c r="C406" s="323"/>
      <c r="D406" s="323"/>
      <c r="E406" s="323"/>
      <c r="F406" s="323"/>
      <c r="G406" s="323"/>
      <c r="H406" s="323"/>
      <c r="I406" s="323"/>
      <c r="J406" s="323"/>
      <c r="K406" s="323"/>
      <c r="L406" s="323"/>
      <c r="M406" s="324"/>
      <c r="N406" s="340" t="s">
        <v>66</v>
      </c>
      <c r="O406" s="341"/>
      <c r="P406" s="341"/>
      <c r="Q406" s="341"/>
      <c r="R406" s="341"/>
      <c r="S406" s="341"/>
      <c r="T406" s="342"/>
      <c r="U406" s="37" t="s">
        <v>65</v>
      </c>
      <c r="V406" s="314">
        <f>IFERROR(SUM(V404:V404),"0")</f>
        <v>0</v>
      </c>
      <c r="W406" s="314">
        <f>IFERROR(SUM(W404:W404),"0")</f>
        <v>0</v>
      </c>
      <c r="X406" s="37"/>
      <c r="Y406" s="315"/>
      <c r="Z406" s="315"/>
    </row>
    <row r="407" spans="1:53" ht="27.75" hidden="1" customHeight="1" x14ac:dyDescent="0.2">
      <c r="A407" s="318" t="s">
        <v>577</v>
      </c>
      <c r="B407" s="319"/>
      <c r="C407" s="319"/>
      <c r="D407" s="319"/>
      <c r="E407" s="319"/>
      <c r="F407" s="319"/>
      <c r="G407" s="319"/>
      <c r="H407" s="319"/>
      <c r="I407" s="319"/>
      <c r="J407" s="319"/>
      <c r="K407" s="319"/>
      <c r="L407" s="319"/>
      <c r="M407" s="319"/>
      <c r="N407" s="319"/>
      <c r="O407" s="319"/>
      <c r="P407" s="319"/>
      <c r="Q407" s="319"/>
      <c r="R407" s="319"/>
      <c r="S407" s="319"/>
      <c r="T407" s="319"/>
      <c r="U407" s="319"/>
      <c r="V407" s="319"/>
      <c r="W407" s="319"/>
      <c r="X407" s="319"/>
      <c r="Y407" s="48"/>
      <c r="Z407" s="48"/>
    </row>
    <row r="408" spans="1:53" ht="16.5" hidden="1" customHeight="1" x14ac:dyDescent="0.25">
      <c r="A408" s="346" t="s">
        <v>577</v>
      </c>
      <c r="B408" s="323"/>
      <c r="C408" s="323"/>
      <c r="D408" s="323"/>
      <c r="E408" s="323"/>
      <c r="F408" s="323"/>
      <c r="G408" s="323"/>
      <c r="H408" s="323"/>
      <c r="I408" s="323"/>
      <c r="J408" s="323"/>
      <c r="K408" s="323"/>
      <c r="L408" s="323"/>
      <c r="M408" s="323"/>
      <c r="N408" s="323"/>
      <c r="O408" s="323"/>
      <c r="P408" s="323"/>
      <c r="Q408" s="323"/>
      <c r="R408" s="323"/>
      <c r="S408" s="323"/>
      <c r="T408" s="323"/>
      <c r="U408" s="323"/>
      <c r="V408" s="323"/>
      <c r="W408" s="323"/>
      <c r="X408" s="323"/>
      <c r="Y408" s="308"/>
      <c r="Z408" s="308"/>
    </row>
    <row r="409" spans="1:53" ht="14.25" hidden="1" customHeight="1" x14ac:dyDescent="0.25">
      <c r="A409" s="347" t="s">
        <v>106</v>
      </c>
      <c r="B409" s="323"/>
      <c r="C409" s="323"/>
      <c r="D409" s="323"/>
      <c r="E409" s="323"/>
      <c r="F409" s="323"/>
      <c r="G409" s="323"/>
      <c r="H409" s="323"/>
      <c r="I409" s="323"/>
      <c r="J409" s="323"/>
      <c r="K409" s="323"/>
      <c r="L409" s="323"/>
      <c r="M409" s="323"/>
      <c r="N409" s="323"/>
      <c r="O409" s="323"/>
      <c r="P409" s="323"/>
      <c r="Q409" s="323"/>
      <c r="R409" s="323"/>
      <c r="S409" s="323"/>
      <c r="T409" s="323"/>
      <c r="U409" s="323"/>
      <c r="V409" s="323"/>
      <c r="W409" s="323"/>
      <c r="X409" s="323"/>
      <c r="Y409" s="307"/>
      <c r="Z409" s="307"/>
    </row>
    <row r="410" spans="1:53" ht="27" hidden="1" customHeight="1" x14ac:dyDescent="0.25">
      <c r="A410" s="54" t="s">
        <v>578</v>
      </c>
      <c r="B410" s="54" t="s">
        <v>579</v>
      </c>
      <c r="C410" s="31">
        <v>4301011371</v>
      </c>
      <c r="D410" s="320">
        <v>4607091389067</v>
      </c>
      <c r="E410" s="321"/>
      <c r="F410" s="311">
        <v>0.88</v>
      </c>
      <c r="G410" s="32">
        <v>6</v>
      </c>
      <c r="H410" s="311">
        <v>5.28</v>
      </c>
      <c r="I410" s="311">
        <v>5.64</v>
      </c>
      <c r="J410" s="32">
        <v>104</v>
      </c>
      <c r="K410" s="32" t="s">
        <v>101</v>
      </c>
      <c r="L410" s="33" t="s">
        <v>130</v>
      </c>
      <c r="M410" s="32">
        <v>55</v>
      </c>
      <c r="N410" s="44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0" s="326"/>
      <c r="P410" s="326"/>
      <c r="Q410" s="326"/>
      <c r="R410" s="321"/>
      <c r="S410" s="34"/>
      <c r="T410" s="34"/>
      <c r="U410" s="35" t="s">
        <v>65</v>
      </c>
      <c r="V410" s="312">
        <v>0</v>
      </c>
      <c r="W410" s="313">
        <f t="shared" ref="W410:W418" si="19">IFERROR(IF(V410="",0,CEILING((V410/$H410),1)*$H410),"")</f>
        <v>0</v>
      </c>
      <c r="X410" s="36" t="str">
        <f>IFERROR(IF(W410=0,"",ROUNDUP(W410/H410,0)*0.01196),"")</f>
        <v/>
      </c>
      <c r="Y410" s="56"/>
      <c r="Z410" s="57"/>
      <c r="AD410" s="58"/>
      <c r="BA410" s="276" t="s">
        <v>1</v>
      </c>
    </row>
    <row r="411" spans="1:53" ht="27" hidden="1" customHeight="1" x14ac:dyDescent="0.25">
      <c r="A411" s="54" t="s">
        <v>580</v>
      </c>
      <c r="B411" s="54" t="s">
        <v>581</v>
      </c>
      <c r="C411" s="31">
        <v>4301011363</v>
      </c>
      <c r="D411" s="320">
        <v>4607091383522</v>
      </c>
      <c r="E411" s="321"/>
      <c r="F411" s="311">
        <v>0.88</v>
      </c>
      <c r="G411" s="32">
        <v>6</v>
      </c>
      <c r="H411" s="311">
        <v>5.28</v>
      </c>
      <c r="I411" s="311">
        <v>5.64</v>
      </c>
      <c r="J411" s="32">
        <v>104</v>
      </c>
      <c r="K411" s="32" t="s">
        <v>101</v>
      </c>
      <c r="L411" s="33" t="s">
        <v>102</v>
      </c>
      <c r="M411" s="32">
        <v>55</v>
      </c>
      <c r="N411" s="54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1" s="326"/>
      <c r="P411" s="326"/>
      <c r="Q411" s="326"/>
      <c r="R411" s="321"/>
      <c r="S411" s="34"/>
      <c r="T411" s="34"/>
      <c r="U411" s="35" t="s">
        <v>65</v>
      </c>
      <c r="V411" s="312">
        <v>0</v>
      </c>
      <c r="W411" s="313">
        <f t="shared" si="19"/>
        <v>0</v>
      </c>
      <c r="X411" s="36" t="str">
        <f>IFERROR(IF(W411=0,"",ROUNDUP(W411/H411,0)*0.01196),"")</f>
        <v/>
      </c>
      <c r="Y411" s="56"/>
      <c r="Z411" s="57"/>
      <c r="AD411" s="58"/>
      <c r="BA411" s="277" t="s">
        <v>1</v>
      </c>
    </row>
    <row r="412" spans="1:53" ht="27" hidden="1" customHeight="1" x14ac:dyDescent="0.25">
      <c r="A412" s="54" t="s">
        <v>582</v>
      </c>
      <c r="B412" s="54" t="s">
        <v>583</v>
      </c>
      <c r="C412" s="31">
        <v>4301011431</v>
      </c>
      <c r="D412" s="320">
        <v>4607091384437</v>
      </c>
      <c r="E412" s="321"/>
      <c r="F412" s="311">
        <v>0.88</v>
      </c>
      <c r="G412" s="32">
        <v>6</v>
      </c>
      <c r="H412" s="311">
        <v>5.28</v>
      </c>
      <c r="I412" s="311">
        <v>5.64</v>
      </c>
      <c r="J412" s="32">
        <v>104</v>
      </c>
      <c r="K412" s="32" t="s">
        <v>101</v>
      </c>
      <c r="L412" s="33" t="s">
        <v>102</v>
      </c>
      <c r="M412" s="32">
        <v>50</v>
      </c>
      <c r="N412" s="58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2" s="326"/>
      <c r="P412" s="326"/>
      <c r="Q412" s="326"/>
      <c r="R412" s="321"/>
      <c r="S412" s="34"/>
      <c r="T412" s="34"/>
      <c r="U412" s="35" t="s">
        <v>65</v>
      </c>
      <c r="V412" s="312">
        <v>0</v>
      </c>
      <c r="W412" s="313">
        <f t="shared" si="19"/>
        <v>0</v>
      </c>
      <c r="X412" s="36" t="str">
        <f>IFERROR(IF(W412=0,"",ROUNDUP(W412/H412,0)*0.01196),"")</f>
        <v/>
      </c>
      <c r="Y412" s="56"/>
      <c r="Z412" s="57"/>
      <c r="AD412" s="58"/>
      <c r="BA412" s="278" t="s">
        <v>1</v>
      </c>
    </row>
    <row r="413" spans="1:53" ht="27" hidden="1" customHeight="1" x14ac:dyDescent="0.25">
      <c r="A413" s="54" t="s">
        <v>584</v>
      </c>
      <c r="B413" s="54" t="s">
        <v>585</v>
      </c>
      <c r="C413" s="31">
        <v>4301011365</v>
      </c>
      <c r="D413" s="320">
        <v>4607091389104</v>
      </c>
      <c r="E413" s="321"/>
      <c r="F413" s="311">
        <v>0.88</v>
      </c>
      <c r="G413" s="32">
        <v>6</v>
      </c>
      <c r="H413" s="311">
        <v>5.28</v>
      </c>
      <c r="I413" s="311">
        <v>5.64</v>
      </c>
      <c r="J413" s="32">
        <v>104</v>
      </c>
      <c r="K413" s="32" t="s">
        <v>101</v>
      </c>
      <c r="L413" s="33" t="s">
        <v>102</v>
      </c>
      <c r="M413" s="32">
        <v>55</v>
      </c>
      <c r="N413" s="59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3" s="326"/>
      <c r="P413" s="326"/>
      <c r="Q413" s="326"/>
      <c r="R413" s="321"/>
      <c r="S413" s="34"/>
      <c r="T413" s="34"/>
      <c r="U413" s="35" t="s">
        <v>65</v>
      </c>
      <c r="V413" s="312">
        <v>0</v>
      </c>
      <c r="W413" s="313">
        <f t="shared" si="19"/>
        <v>0</v>
      </c>
      <c r="X413" s="36" t="str">
        <f>IFERROR(IF(W413=0,"",ROUNDUP(W413/H413,0)*0.01196),"")</f>
        <v/>
      </c>
      <c r="Y413" s="56"/>
      <c r="Z413" s="57"/>
      <c r="AD413" s="58"/>
      <c r="BA413" s="279" t="s">
        <v>1</v>
      </c>
    </row>
    <row r="414" spans="1:53" ht="27" hidden="1" customHeight="1" x14ac:dyDescent="0.25">
      <c r="A414" s="54" t="s">
        <v>586</v>
      </c>
      <c r="B414" s="54" t="s">
        <v>587</v>
      </c>
      <c r="C414" s="31">
        <v>4301011367</v>
      </c>
      <c r="D414" s="320">
        <v>4680115880603</v>
      </c>
      <c r="E414" s="321"/>
      <c r="F414" s="311">
        <v>0.6</v>
      </c>
      <c r="G414" s="32">
        <v>6</v>
      </c>
      <c r="H414" s="311">
        <v>3.6</v>
      </c>
      <c r="I414" s="311">
        <v>3.84</v>
      </c>
      <c r="J414" s="32">
        <v>120</v>
      </c>
      <c r="K414" s="32" t="s">
        <v>63</v>
      </c>
      <c r="L414" s="33" t="s">
        <v>102</v>
      </c>
      <c r="M414" s="32">
        <v>55</v>
      </c>
      <c r="N414" s="44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4" s="326"/>
      <c r="P414" s="326"/>
      <c r="Q414" s="326"/>
      <c r="R414" s="321"/>
      <c r="S414" s="34"/>
      <c r="T414" s="34"/>
      <c r="U414" s="35" t="s">
        <v>65</v>
      </c>
      <c r="V414" s="312">
        <v>0</v>
      </c>
      <c r="W414" s="313">
        <f t="shared" si="19"/>
        <v>0</v>
      </c>
      <c r="X414" s="36" t="str">
        <f>IFERROR(IF(W414=0,"",ROUNDUP(W414/H414,0)*0.00937),"")</f>
        <v/>
      </c>
      <c r="Y414" s="56"/>
      <c r="Z414" s="57"/>
      <c r="AD414" s="58"/>
      <c r="BA414" s="280" t="s">
        <v>1</v>
      </c>
    </row>
    <row r="415" spans="1:53" ht="27" hidden="1" customHeight="1" x14ac:dyDescent="0.25">
      <c r="A415" s="54" t="s">
        <v>588</v>
      </c>
      <c r="B415" s="54" t="s">
        <v>589</v>
      </c>
      <c r="C415" s="31">
        <v>4301011168</v>
      </c>
      <c r="D415" s="320">
        <v>4607091389999</v>
      </c>
      <c r="E415" s="321"/>
      <c r="F415" s="311">
        <v>0.6</v>
      </c>
      <c r="G415" s="32">
        <v>6</v>
      </c>
      <c r="H415" s="311">
        <v>3.6</v>
      </c>
      <c r="I415" s="311">
        <v>3.84</v>
      </c>
      <c r="J415" s="32">
        <v>120</v>
      </c>
      <c r="K415" s="32" t="s">
        <v>63</v>
      </c>
      <c r="L415" s="33" t="s">
        <v>102</v>
      </c>
      <c r="M415" s="32">
        <v>55</v>
      </c>
      <c r="N415" s="55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5" s="326"/>
      <c r="P415" s="326"/>
      <c r="Q415" s="326"/>
      <c r="R415" s="321"/>
      <c r="S415" s="34"/>
      <c r="T415" s="34"/>
      <c r="U415" s="35" t="s">
        <v>65</v>
      </c>
      <c r="V415" s="312">
        <v>0</v>
      </c>
      <c r="W415" s="313">
        <f t="shared" si="19"/>
        <v>0</v>
      </c>
      <c r="X415" s="36" t="str">
        <f>IFERROR(IF(W415=0,"",ROUNDUP(W415/H415,0)*0.00937),"")</f>
        <v/>
      </c>
      <c r="Y415" s="56"/>
      <c r="Z415" s="57"/>
      <c r="AD415" s="58"/>
      <c r="BA415" s="281" t="s">
        <v>1</v>
      </c>
    </row>
    <row r="416" spans="1:53" ht="27" hidden="1" customHeight="1" x14ac:dyDescent="0.25">
      <c r="A416" s="54" t="s">
        <v>590</v>
      </c>
      <c r="B416" s="54" t="s">
        <v>591</v>
      </c>
      <c r="C416" s="31">
        <v>4301011372</v>
      </c>
      <c r="D416" s="320">
        <v>4680115882782</v>
      </c>
      <c r="E416" s="321"/>
      <c r="F416" s="311">
        <v>0.6</v>
      </c>
      <c r="G416" s="32">
        <v>6</v>
      </c>
      <c r="H416" s="311">
        <v>3.6</v>
      </c>
      <c r="I416" s="311">
        <v>3.84</v>
      </c>
      <c r="J416" s="32">
        <v>120</v>
      </c>
      <c r="K416" s="32" t="s">
        <v>63</v>
      </c>
      <c r="L416" s="33" t="s">
        <v>102</v>
      </c>
      <c r="M416" s="32">
        <v>50</v>
      </c>
      <c r="N416" s="45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6" s="326"/>
      <c r="P416" s="326"/>
      <c r="Q416" s="326"/>
      <c r="R416" s="321"/>
      <c r="S416" s="34"/>
      <c r="T416" s="34"/>
      <c r="U416" s="35" t="s">
        <v>65</v>
      </c>
      <c r="V416" s="312">
        <v>0</v>
      </c>
      <c r="W416" s="313">
        <f t="shared" si="19"/>
        <v>0</v>
      </c>
      <c r="X416" s="36" t="str">
        <f>IFERROR(IF(W416=0,"",ROUNDUP(W416/H416,0)*0.00937),"")</f>
        <v/>
      </c>
      <c r="Y416" s="56"/>
      <c r="Z416" s="57"/>
      <c r="AD416" s="58"/>
      <c r="BA416" s="282" t="s">
        <v>1</v>
      </c>
    </row>
    <row r="417" spans="1:53" ht="27" hidden="1" customHeight="1" x14ac:dyDescent="0.25">
      <c r="A417" s="54" t="s">
        <v>592</v>
      </c>
      <c r="B417" s="54" t="s">
        <v>593</v>
      </c>
      <c r="C417" s="31">
        <v>4301011190</v>
      </c>
      <c r="D417" s="320">
        <v>4607091389098</v>
      </c>
      <c r="E417" s="321"/>
      <c r="F417" s="311">
        <v>0.4</v>
      </c>
      <c r="G417" s="32">
        <v>6</v>
      </c>
      <c r="H417" s="311">
        <v>2.4</v>
      </c>
      <c r="I417" s="311">
        <v>2.6</v>
      </c>
      <c r="J417" s="32">
        <v>156</v>
      </c>
      <c r="K417" s="32" t="s">
        <v>63</v>
      </c>
      <c r="L417" s="33" t="s">
        <v>130</v>
      </c>
      <c r="M417" s="32">
        <v>50</v>
      </c>
      <c r="N417" s="42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7" s="326"/>
      <c r="P417" s="326"/>
      <c r="Q417" s="326"/>
      <c r="R417" s="321"/>
      <c r="S417" s="34"/>
      <c r="T417" s="34"/>
      <c r="U417" s="35" t="s">
        <v>65</v>
      </c>
      <c r="V417" s="312">
        <v>0</v>
      </c>
      <c r="W417" s="313">
        <f t="shared" si="19"/>
        <v>0</v>
      </c>
      <c r="X417" s="36" t="str">
        <f>IFERROR(IF(W417=0,"",ROUNDUP(W417/H417,0)*0.00753),"")</f>
        <v/>
      </c>
      <c r="Y417" s="56"/>
      <c r="Z417" s="57"/>
      <c r="AD417" s="58"/>
      <c r="BA417" s="283" t="s">
        <v>1</v>
      </c>
    </row>
    <row r="418" spans="1:53" ht="27" hidden="1" customHeight="1" x14ac:dyDescent="0.25">
      <c r="A418" s="54" t="s">
        <v>594</v>
      </c>
      <c r="B418" s="54" t="s">
        <v>595</v>
      </c>
      <c r="C418" s="31">
        <v>4301011366</v>
      </c>
      <c r="D418" s="320">
        <v>4607091389982</v>
      </c>
      <c r="E418" s="321"/>
      <c r="F418" s="311">
        <v>0.6</v>
      </c>
      <c r="G418" s="32">
        <v>6</v>
      </c>
      <c r="H418" s="311">
        <v>3.6</v>
      </c>
      <c r="I418" s="311">
        <v>3.84</v>
      </c>
      <c r="J418" s="32">
        <v>120</v>
      </c>
      <c r="K418" s="32" t="s">
        <v>63</v>
      </c>
      <c r="L418" s="33" t="s">
        <v>102</v>
      </c>
      <c r="M418" s="32">
        <v>55</v>
      </c>
      <c r="N418" s="39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8" s="326"/>
      <c r="P418" s="326"/>
      <c r="Q418" s="326"/>
      <c r="R418" s="321"/>
      <c r="S418" s="34"/>
      <c r="T418" s="34"/>
      <c r="U418" s="35" t="s">
        <v>65</v>
      </c>
      <c r="V418" s="312">
        <v>0</v>
      </c>
      <c r="W418" s="313">
        <f t="shared" si="19"/>
        <v>0</v>
      </c>
      <c r="X418" s="36" t="str">
        <f>IFERROR(IF(W418=0,"",ROUNDUP(W418/H418,0)*0.00937),"")</f>
        <v/>
      </c>
      <c r="Y418" s="56"/>
      <c r="Z418" s="57"/>
      <c r="AD418" s="58"/>
      <c r="BA418" s="284" t="s">
        <v>1</v>
      </c>
    </row>
    <row r="419" spans="1:53" hidden="1" x14ac:dyDescent="0.2">
      <c r="A419" s="322"/>
      <c r="B419" s="323"/>
      <c r="C419" s="323"/>
      <c r="D419" s="323"/>
      <c r="E419" s="323"/>
      <c r="F419" s="323"/>
      <c r="G419" s="323"/>
      <c r="H419" s="323"/>
      <c r="I419" s="323"/>
      <c r="J419" s="323"/>
      <c r="K419" s="323"/>
      <c r="L419" s="323"/>
      <c r="M419" s="324"/>
      <c r="N419" s="340" t="s">
        <v>66</v>
      </c>
      <c r="O419" s="341"/>
      <c r="P419" s="341"/>
      <c r="Q419" s="341"/>
      <c r="R419" s="341"/>
      <c r="S419" s="341"/>
      <c r="T419" s="342"/>
      <c r="U419" s="37" t="s">
        <v>67</v>
      </c>
      <c r="V419" s="314">
        <f>IFERROR(V410/H410,"0")+IFERROR(V411/H411,"0")+IFERROR(V412/H412,"0")+IFERROR(V413/H413,"0")+IFERROR(V414/H414,"0")+IFERROR(V415/H415,"0")+IFERROR(V416/H416,"0")+IFERROR(V417/H417,"0")+IFERROR(V418/H418,"0")</f>
        <v>0</v>
      </c>
      <c r="W419" s="314">
        <f>IFERROR(W410/H410,"0")+IFERROR(W411/H411,"0")+IFERROR(W412/H412,"0")+IFERROR(W413/H413,"0")+IFERROR(W414/H414,"0")+IFERROR(W415/H415,"0")+IFERROR(W416/H416,"0")+IFERROR(W417/H417,"0")+IFERROR(W418/H418,"0")</f>
        <v>0</v>
      </c>
      <c r="X419" s="314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>0</v>
      </c>
      <c r="Y419" s="315"/>
      <c r="Z419" s="315"/>
    </row>
    <row r="420" spans="1:53" hidden="1" x14ac:dyDescent="0.2">
      <c r="A420" s="323"/>
      <c r="B420" s="323"/>
      <c r="C420" s="323"/>
      <c r="D420" s="323"/>
      <c r="E420" s="323"/>
      <c r="F420" s="323"/>
      <c r="G420" s="323"/>
      <c r="H420" s="323"/>
      <c r="I420" s="323"/>
      <c r="J420" s="323"/>
      <c r="K420" s="323"/>
      <c r="L420" s="323"/>
      <c r="M420" s="324"/>
      <c r="N420" s="340" t="s">
        <v>66</v>
      </c>
      <c r="O420" s="341"/>
      <c r="P420" s="341"/>
      <c r="Q420" s="341"/>
      <c r="R420" s="341"/>
      <c r="S420" s="341"/>
      <c r="T420" s="342"/>
      <c r="U420" s="37" t="s">
        <v>65</v>
      </c>
      <c r="V420" s="314">
        <f>IFERROR(SUM(V410:V418),"0")</f>
        <v>0</v>
      </c>
      <c r="W420" s="314">
        <f>IFERROR(SUM(W410:W418),"0")</f>
        <v>0</v>
      </c>
      <c r="X420" s="37"/>
      <c r="Y420" s="315"/>
      <c r="Z420" s="315"/>
    </row>
    <row r="421" spans="1:53" ht="14.25" hidden="1" customHeight="1" x14ac:dyDescent="0.25">
      <c r="A421" s="347" t="s">
        <v>98</v>
      </c>
      <c r="B421" s="323"/>
      <c r="C421" s="323"/>
      <c r="D421" s="323"/>
      <c r="E421" s="323"/>
      <c r="F421" s="323"/>
      <c r="G421" s="323"/>
      <c r="H421" s="323"/>
      <c r="I421" s="323"/>
      <c r="J421" s="323"/>
      <c r="K421" s="323"/>
      <c r="L421" s="323"/>
      <c r="M421" s="323"/>
      <c r="N421" s="323"/>
      <c r="O421" s="323"/>
      <c r="P421" s="323"/>
      <c r="Q421" s="323"/>
      <c r="R421" s="323"/>
      <c r="S421" s="323"/>
      <c r="T421" s="323"/>
      <c r="U421" s="323"/>
      <c r="V421" s="323"/>
      <c r="W421" s="323"/>
      <c r="X421" s="323"/>
      <c r="Y421" s="307"/>
      <c r="Z421" s="307"/>
    </row>
    <row r="422" spans="1:53" ht="16.5" hidden="1" customHeight="1" x14ac:dyDescent="0.25">
      <c r="A422" s="54" t="s">
        <v>596</v>
      </c>
      <c r="B422" s="54" t="s">
        <v>597</v>
      </c>
      <c r="C422" s="31">
        <v>4301020222</v>
      </c>
      <c r="D422" s="320">
        <v>4607091388930</v>
      </c>
      <c r="E422" s="321"/>
      <c r="F422" s="311">
        <v>0.88</v>
      </c>
      <c r="G422" s="32">
        <v>6</v>
      </c>
      <c r="H422" s="311">
        <v>5.28</v>
      </c>
      <c r="I422" s="311">
        <v>5.64</v>
      </c>
      <c r="J422" s="32">
        <v>104</v>
      </c>
      <c r="K422" s="32" t="s">
        <v>101</v>
      </c>
      <c r="L422" s="33" t="s">
        <v>102</v>
      </c>
      <c r="M422" s="32">
        <v>55</v>
      </c>
      <c r="N422" s="49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2" s="326"/>
      <c r="P422" s="326"/>
      <c r="Q422" s="326"/>
      <c r="R422" s="321"/>
      <c r="S422" s="34"/>
      <c r="T422" s="34"/>
      <c r="U422" s="35" t="s">
        <v>65</v>
      </c>
      <c r="V422" s="312">
        <v>0</v>
      </c>
      <c r="W422" s="313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5" t="s">
        <v>1</v>
      </c>
    </row>
    <row r="423" spans="1:53" ht="16.5" hidden="1" customHeight="1" x14ac:dyDescent="0.25">
      <c r="A423" s="54" t="s">
        <v>598</v>
      </c>
      <c r="B423" s="54" t="s">
        <v>599</v>
      </c>
      <c r="C423" s="31">
        <v>4301020206</v>
      </c>
      <c r="D423" s="320">
        <v>4680115880054</v>
      </c>
      <c r="E423" s="321"/>
      <c r="F423" s="311">
        <v>0.6</v>
      </c>
      <c r="G423" s="32">
        <v>6</v>
      </c>
      <c r="H423" s="311">
        <v>3.6</v>
      </c>
      <c r="I423" s="311">
        <v>3.84</v>
      </c>
      <c r="J423" s="32">
        <v>120</v>
      </c>
      <c r="K423" s="32" t="s">
        <v>63</v>
      </c>
      <c r="L423" s="33" t="s">
        <v>102</v>
      </c>
      <c r="M423" s="32">
        <v>55</v>
      </c>
      <c r="N423" s="44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3" s="326"/>
      <c r="P423" s="326"/>
      <c r="Q423" s="326"/>
      <c r="R423" s="321"/>
      <c r="S423" s="34"/>
      <c r="T423" s="34"/>
      <c r="U423" s="35" t="s">
        <v>65</v>
      </c>
      <c r="V423" s="312">
        <v>0</v>
      </c>
      <c r="W423" s="313">
        <f>IFERROR(IF(V423="",0,CEILING((V423/$H423),1)*$H423),"")</f>
        <v>0</v>
      </c>
      <c r="X423" s="36" t="str">
        <f>IFERROR(IF(W423=0,"",ROUNDUP(W423/H423,0)*0.00937),"")</f>
        <v/>
      </c>
      <c r="Y423" s="56"/>
      <c r="Z423" s="57"/>
      <c r="AD423" s="58"/>
      <c r="BA423" s="286" t="s">
        <v>1</v>
      </c>
    </row>
    <row r="424" spans="1:53" hidden="1" x14ac:dyDescent="0.2">
      <c r="A424" s="322"/>
      <c r="B424" s="323"/>
      <c r="C424" s="323"/>
      <c r="D424" s="323"/>
      <c r="E424" s="323"/>
      <c r="F424" s="323"/>
      <c r="G424" s="323"/>
      <c r="H424" s="323"/>
      <c r="I424" s="323"/>
      <c r="J424" s="323"/>
      <c r="K424" s="323"/>
      <c r="L424" s="323"/>
      <c r="M424" s="324"/>
      <c r="N424" s="340" t="s">
        <v>66</v>
      </c>
      <c r="O424" s="341"/>
      <c r="P424" s="341"/>
      <c r="Q424" s="341"/>
      <c r="R424" s="341"/>
      <c r="S424" s="341"/>
      <c r="T424" s="342"/>
      <c r="U424" s="37" t="s">
        <v>67</v>
      </c>
      <c r="V424" s="314">
        <f>IFERROR(V422/H422,"0")+IFERROR(V423/H423,"0")</f>
        <v>0</v>
      </c>
      <c r="W424" s="314">
        <f>IFERROR(W422/H422,"0")+IFERROR(W423/H423,"0")</f>
        <v>0</v>
      </c>
      <c r="X424" s="314">
        <f>IFERROR(IF(X422="",0,X422),"0")+IFERROR(IF(X423="",0,X423),"0")</f>
        <v>0</v>
      </c>
      <c r="Y424" s="315"/>
      <c r="Z424" s="315"/>
    </row>
    <row r="425" spans="1:53" hidden="1" x14ac:dyDescent="0.2">
      <c r="A425" s="323"/>
      <c r="B425" s="323"/>
      <c r="C425" s="323"/>
      <c r="D425" s="323"/>
      <c r="E425" s="323"/>
      <c r="F425" s="323"/>
      <c r="G425" s="323"/>
      <c r="H425" s="323"/>
      <c r="I425" s="323"/>
      <c r="J425" s="323"/>
      <c r="K425" s="323"/>
      <c r="L425" s="323"/>
      <c r="M425" s="324"/>
      <c r="N425" s="340" t="s">
        <v>66</v>
      </c>
      <c r="O425" s="341"/>
      <c r="P425" s="341"/>
      <c r="Q425" s="341"/>
      <c r="R425" s="341"/>
      <c r="S425" s="341"/>
      <c r="T425" s="342"/>
      <c r="U425" s="37" t="s">
        <v>65</v>
      </c>
      <c r="V425" s="314">
        <f>IFERROR(SUM(V422:V423),"0")</f>
        <v>0</v>
      </c>
      <c r="W425" s="314">
        <f>IFERROR(SUM(W422:W423),"0")</f>
        <v>0</v>
      </c>
      <c r="X425" s="37"/>
      <c r="Y425" s="315"/>
      <c r="Z425" s="315"/>
    </row>
    <row r="426" spans="1:53" ht="14.25" hidden="1" customHeight="1" x14ac:dyDescent="0.25">
      <c r="A426" s="347" t="s">
        <v>60</v>
      </c>
      <c r="B426" s="323"/>
      <c r="C426" s="323"/>
      <c r="D426" s="323"/>
      <c r="E426" s="323"/>
      <c r="F426" s="323"/>
      <c r="G426" s="323"/>
      <c r="H426" s="323"/>
      <c r="I426" s="323"/>
      <c r="J426" s="323"/>
      <c r="K426" s="323"/>
      <c r="L426" s="323"/>
      <c r="M426" s="323"/>
      <c r="N426" s="323"/>
      <c r="O426" s="323"/>
      <c r="P426" s="323"/>
      <c r="Q426" s="323"/>
      <c r="R426" s="323"/>
      <c r="S426" s="323"/>
      <c r="T426" s="323"/>
      <c r="U426" s="323"/>
      <c r="V426" s="323"/>
      <c r="W426" s="323"/>
      <c r="X426" s="323"/>
      <c r="Y426" s="307"/>
      <c r="Z426" s="307"/>
    </row>
    <row r="427" spans="1:53" ht="27" hidden="1" customHeight="1" x14ac:dyDescent="0.25">
      <c r="A427" s="54" t="s">
        <v>600</v>
      </c>
      <c r="B427" s="54" t="s">
        <v>601</v>
      </c>
      <c r="C427" s="31">
        <v>4301031252</v>
      </c>
      <c r="D427" s="320">
        <v>4680115883116</v>
      </c>
      <c r="E427" s="321"/>
      <c r="F427" s="311">
        <v>0.88</v>
      </c>
      <c r="G427" s="32">
        <v>6</v>
      </c>
      <c r="H427" s="311">
        <v>5.28</v>
      </c>
      <c r="I427" s="311">
        <v>5.64</v>
      </c>
      <c r="J427" s="32">
        <v>104</v>
      </c>
      <c r="K427" s="32" t="s">
        <v>101</v>
      </c>
      <c r="L427" s="33" t="s">
        <v>102</v>
      </c>
      <c r="M427" s="32">
        <v>60</v>
      </c>
      <c r="N427" s="4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7" s="326"/>
      <c r="P427" s="326"/>
      <c r="Q427" s="326"/>
      <c r="R427" s="321"/>
      <c r="S427" s="34"/>
      <c r="T427" s="34"/>
      <c r="U427" s="35" t="s">
        <v>65</v>
      </c>
      <c r="V427" s="312">
        <v>0</v>
      </c>
      <c r="W427" s="313">
        <f t="shared" ref="W427:W432" si="20">IFERROR(IF(V427="",0,CEILING((V427/$H427),1)*$H427),"")</f>
        <v>0</v>
      </c>
      <c r="X427" s="36" t="str">
        <f>IFERROR(IF(W427=0,"",ROUNDUP(W427/H427,0)*0.01196),"")</f>
        <v/>
      </c>
      <c r="Y427" s="56"/>
      <c r="Z427" s="57"/>
      <c r="AD427" s="58"/>
      <c r="BA427" s="287" t="s">
        <v>1</v>
      </c>
    </row>
    <row r="428" spans="1:53" ht="27" hidden="1" customHeight="1" x14ac:dyDescent="0.25">
      <c r="A428" s="54" t="s">
        <v>602</v>
      </c>
      <c r="B428" s="54" t="s">
        <v>603</v>
      </c>
      <c r="C428" s="31">
        <v>4301031248</v>
      </c>
      <c r="D428" s="320">
        <v>4680115883093</v>
      </c>
      <c r="E428" s="321"/>
      <c r="F428" s="311">
        <v>0.88</v>
      </c>
      <c r="G428" s="32">
        <v>6</v>
      </c>
      <c r="H428" s="311">
        <v>5.28</v>
      </c>
      <c r="I428" s="311">
        <v>5.64</v>
      </c>
      <c r="J428" s="32">
        <v>104</v>
      </c>
      <c r="K428" s="32" t="s">
        <v>101</v>
      </c>
      <c r="L428" s="33" t="s">
        <v>64</v>
      </c>
      <c r="M428" s="32">
        <v>60</v>
      </c>
      <c r="N428" s="55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8" s="326"/>
      <c r="P428" s="326"/>
      <c r="Q428" s="326"/>
      <c r="R428" s="321"/>
      <c r="S428" s="34"/>
      <c r="T428" s="34"/>
      <c r="U428" s="35" t="s">
        <v>65</v>
      </c>
      <c r="V428" s="312">
        <v>0</v>
      </c>
      <c r="W428" s="313">
        <f t="shared" si="20"/>
        <v>0</v>
      </c>
      <c r="X428" s="36" t="str">
        <f>IFERROR(IF(W428=0,"",ROUNDUP(W428/H428,0)*0.01196),"")</f>
        <v/>
      </c>
      <c r="Y428" s="56"/>
      <c r="Z428" s="57"/>
      <c r="AD428" s="58"/>
      <c r="BA428" s="288" t="s">
        <v>1</v>
      </c>
    </row>
    <row r="429" spans="1:53" ht="27" hidden="1" customHeight="1" x14ac:dyDescent="0.25">
      <c r="A429" s="54" t="s">
        <v>604</v>
      </c>
      <c r="B429" s="54" t="s">
        <v>605</v>
      </c>
      <c r="C429" s="31">
        <v>4301031250</v>
      </c>
      <c r="D429" s="320">
        <v>4680115883109</v>
      </c>
      <c r="E429" s="321"/>
      <c r="F429" s="311">
        <v>0.88</v>
      </c>
      <c r="G429" s="32">
        <v>6</v>
      </c>
      <c r="H429" s="311">
        <v>5.28</v>
      </c>
      <c r="I429" s="311">
        <v>5.64</v>
      </c>
      <c r="J429" s="32">
        <v>104</v>
      </c>
      <c r="K429" s="32" t="s">
        <v>101</v>
      </c>
      <c r="L429" s="33" t="s">
        <v>64</v>
      </c>
      <c r="M429" s="32">
        <v>60</v>
      </c>
      <c r="N429" s="54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9" s="326"/>
      <c r="P429" s="326"/>
      <c r="Q429" s="326"/>
      <c r="R429" s="321"/>
      <c r="S429" s="34"/>
      <c r="T429" s="34"/>
      <c r="U429" s="35" t="s">
        <v>65</v>
      </c>
      <c r="V429" s="312">
        <v>0</v>
      </c>
      <c r="W429" s="313">
        <f t="shared" si="20"/>
        <v>0</v>
      </c>
      <c r="X429" s="36" t="str">
        <f>IFERROR(IF(W429=0,"",ROUNDUP(W429/H429,0)*0.01196),"")</f>
        <v/>
      </c>
      <c r="Y429" s="56"/>
      <c r="Z429" s="57"/>
      <c r="AD429" s="58"/>
      <c r="BA429" s="289" t="s">
        <v>1</v>
      </c>
    </row>
    <row r="430" spans="1:53" ht="27" hidden="1" customHeight="1" x14ac:dyDescent="0.25">
      <c r="A430" s="54" t="s">
        <v>606</v>
      </c>
      <c r="B430" s="54" t="s">
        <v>607</v>
      </c>
      <c r="C430" s="31">
        <v>4301031249</v>
      </c>
      <c r="D430" s="320">
        <v>4680115882072</v>
      </c>
      <c r="E430" s="321"/>
      <c r="F430" s="311">
        <v>0.6</v>
      </c>
      <c r="G430" s="32">
        <v>6</v>
      </c>
      <c r="H430" s="311">
        <v>3.6</v>
      </c>
      <c r="I430" s="311">
        <v>3.84</v>
      </c>
      <c r="J430" s="32">
        <v>120</v>
      </c>
      <c r="K430" s="32" t="s">
        <v>63</v>
      </c>
      <c r="L430" s="33" t="s">
        <v>102</v>
      </c>
      <c r="M430" s="32">
        <v>60</v>
      </c>
      <c r="N430" s="421" t="s">
        <v>608</v>
      </c>
      <c r="O430" s="326"/>
      <c r="P430" s="326"/>
      <c r="Q430" s="326"/>
      <c r="R430" s="321"/>
      <c r="S430" s="34"/>
      <c r="T430" s="34"/>
      <c r="U430" s="35" t="s">
        <v>65</v>
      </c>
      <c r="V430" s="312">
        <v>0</v>
      </c>
      <c r="W430" s="313">
        <f t="shared" si="20"/>
        <v>0</v>
      </c>
      <c r="X430" s="36" t="str">
        <f>IFERROR(IF(W430=0,"",ROUNDUP(W430/H430,0)*0.00937),"")</f>
        <v/>
      </c>
      <c r="Y430" s="56"/>
      <c r="Z430" s="57"/>
      <c r="AD430" s="58"/>
      <c r="BA430" s="290" t="s">
        <v>1</v>
      </c>
    </row>
    <row r="431" spans="1:53" ht="27" hidden="1" customHeight="1" x14ac:dyDescent="0.25">
      <c r="A431" s="54" t="s">
        <v>609</v>
      </c>
      <c r="B431" s="54" t="s">
        <v>610</v>
      </c>
      <c r="C431" s="31">
        <v>4301031251</v>
      </c>
      <c r="D431" s="320">
        <v>4680115882102</v>
      </c>
      <c r="E431" s="321"/>
      <c r="F431" s="311">
        <v>0.6</v>
      </c>
      <c r="G431" s="32">
        <v>6</v>
      </c>
      <c r="H431" s="311">
        <v>3.6</v>
      </c>
      <c r="I431" s="311">
        <v>3.81</v>
      </c>
      <c r="J431" s="32">
        <v>120</v>
      </c>
      <c r="K431" s="32" t="s">
        <v>63</v>
      </c>
      <c r="L431" s="33" t="s">
        <v>64</v>
      </c>
      <c r="M431" s="32">
        <v>60</v>
      </c>
      <c r="N431" s="532" t="s">
        <v>611</v>
      </c>
      <c r="O431" s="326"/>
      <c r="P431" s="326"/>
      <c r="Q431" s="326"/>
      <c r="R431" s="321"/>
      <c r="S431" s="34"/>
      <c r="T431" s="34"/>
      <c r="U431" s="35" t="s">
        <v>65</v>
      </c>
      <c r="V431" s="312">
        <v>0</v>
      </c>
      <c r="W431" s="313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1" t="s">
        <v>1</v>
      </c>
    </row>
    <row r="432" spans="1:53" ht="27" hidden="1" customHeight="1" x14ac:dyDescent="0.25">
      <c r="A432" s="54" t="s">
        <v>612</v>
      </c>
      <c r="B432" s="54" t="s">
        <v>613</v>
      </c>
      <c r="C432" s="31">
        <v>4301031253</v>
      </c>
      <c r="D432" s="320">
        <v>4680115882096</v>
      </c>
      <c r="E432" s="321"/>
      <c r="F432" s="311">
        <v>0.6</v>
      </c>
      <c r="G432" s="32">
        <v>6</v>
      </c>
      <c r="H432" s="311">
        <v>3.6</v>
      </c>
      <c r="I432" s="311">
        <v>3.81</v>
      </c>
      <c r="J432" s="32">
        <v>120</v>
      </c>
      <c r="K432" s="32" t="s">
        <v>63</v>
      </c>
      <c r="L432" s="33" t="s">
        <v>64</v>
      </c>
      <c r="M432" s="32">
        <v>60</v>
      </c>
      <c r="N432" s="460" t="s">
        <v>614</v>
      </c>
      <c r="O432" s="326"/>
      <c r="P432" s="326"/>
      <c r="Q432" s="326"/>
      <c r="R432" s="321"/>
      <c r="S432" s="34"/>
      <c r="T432" s="34"/>
      <c r="U432" s="35" t="s">
        <v>65</v>
      </c>
      <c r="V432" s="312">
        <v>0</v>
      </c>
      <c r="W432" s="313">
        <f t="shared" si="20"/>
        <v>0</v>
      </c>
      <c r="X432" s="36" t="str">
        <f>IFERROR(IF(W432=0,"",ROUNDUP(W432/H432,0)*0.00937),"")</f>
        <v/>
      </c>
      <c r="Y432" s="56"/>
      <c r="Z432" s="57"/>
      <c r="AD432" s="58"/>
      <c r="BA432" s="292" t="s">
        <v>1</v>
      </c>
    </row>
    <row r="433" spans="1:53" hidden="1" x14ac:dyDescent="0.2">
      <c r="A433" s="322"/>
      <c r="B433" s="323"/>
      <c r="C433" s="323"/>
      <c r="D433" s="323"/>
      <c r="E433" s="323"/>
      <c r="F433" s="323"/>
      <c r="G433" s="323"/>
      <c r="H433" s="323"/>
      <c r="I433" s="323"/>
      <c r="J433" s="323"/>
      <c r="K433" s="323"/>
      <c r="L433" s="323"/>
      <c r="M433" s="324"/>
      <c r="N433" s="340" t="s">
        <v>66</v>
      </c>
      <c r="O433" s="341"/>
      <c r="P433" s="341"/>
      <c r="Q433" s="341"/>
      <c r="R433" s="341"/>
      <c r="S433" s="341"/>
      <c r="T433" s="342"/>
      <c r="U433" s="37" t="s">
        <v>67</v>
      </c>
      <c r="V433" s="314">
        <f>IFERROR(V427/H427,"0")+IFERROR(V428/H428,"0")+IFERROR(V429/H429,"0")+IFERROR(V430/H430,"0")+IFERROR(V431/H431,"0")+IFERROR(V432/H432,"0")</f>
        <v>0</v>
      </c>
      <c r="W433" s="314">
        <f>IFERROR(W427/H427,"0")+IFERROR(W428/H428,"0")+IFERROR(W429/H429,"0")+IFERROR(W430/H430,"0")+IFERROR(W431/H431,"0")+IFERROR(W432/H432,"0")</f>
        <v>0</v>
      </c>
      <c r="X433" s="314">
        <f>IFERROR(IF(X427="",0,X427),"0")+IFERROR(IF(X428="",0,X428),"0")+IFERROR(IF(X429="",0,X429),"0")+IFERROR(IF(X430="",0,X430),"0")+IFERROR(IF(X431="",0,X431),"0")+IFERROR(IF(X432="",0,X432),"0")</f>
        <v>0</v>
      </c>
      <c r="Y433" s="315"/>
      <c r="Z433" s="315"/>
    </row>
    <row r="434" spans="1:53" hidden="1" x14ac:dyDescent="0.2">
      <c r="A434" s="323"/>
      <c r="B434" s="323"/>
      <c r="C434" s="323"/>
      <c r="D434" s="323"/>
      <c r="E434" s="323"/>
      <c r="F434" s="323"/>
      <c r="G434" s="323"/>
      <c r="H434" s="323"/>
      <c r="I434" s="323"/>
      <c r="J434" s="323"/>
      <c r="K434" s="323"/>
      <c r="L434" s="323"/>
      <c r="M434" s="324"/>
      <c r="N434" s="340" t="s">
        <v>66</v>
      </c>
      <c r="O434" s="341"/>
      <c r="P434" s="341"/>
      <c r="Q434" s="341"/>
      <c r="R434" s="341"/>
      <c r="S434" s="341"/>
      <c r="T434" s="342"/>
      <c r="U434" s="37" t="s">
        <v>65</v>
      </c>
      <c r="V434" s="314">
        <f>IFERROR(SUM(V427:V432),"0")</f>
        <v>0</v>
      </c>
      <c r="W434" s="314">
        <f>IFERROR(SUM(W427:W432),"0")</f>
        <v>0</v>
      </c>
      <c r="X434" s="37"/>
      <c r="Y434" s="315"/>
      <c r="Z434" s="315"/>
    </row>
    <row r="435" spans="1:53" ht="14.25" hidden="1" customHeight="1" x14ac:dyDescent="0.25">
      <c r="A435" s="347" t="s">
        <v>68</v>
      </c>
      <c r="B435" s="323"/>
      <c r="C435" s="323"/>
      <c r="D435" s="323"/>
      <c r="E435" s="323"/>
      <c r="F435" s="323"/>
      <c r="G435" s="323"/>
      <c r="H435" s="323"/>
      <c r="I435" s="323"/>
      <c r="J435" s="323"/>
      <c r="K435" s="323"/>
      <c r="L435" s="323"/>
      <c r="M435" s="323"/>
      <c r="N435" s="323"/>
      <c r="O435" s="323"/>
      <c r="P435" s="323"/>
      <c r="Q435" s="323"/>
      <c r="R435" s="323"/>
      <c r="S435" s="323"/>
      <c r="T435" s="323"/>
      <c r="U435" s="323"/>
      <c r="V435" s="323"/>
      <c r="W435" s="323"/>
      <c r="X435" s="323"/>
      <c r="Y435" s="307"/>
      <c r="Z435" s="307"/>
    </row>
    <row r="436" spans="1:53" ht="27" hidden="1" customHeight="1" x14ac:dyDescent="0.25">
      <c r="A436" s="54" t="s">
        <v>615</v>
      </c>
      <c r="B436" s="54" t="s">
        <v>616</v>
      </c>
      <c r="C436" s="31">
        <v>4301051058</v>
      </c>
      <c r="D436" s="320">
        <v>4680115883536</v>
      </c>
      <c r="E436" s="321"/>
      <c r="F436" s="311">
        <v>0.3</v>
      </c>
      <c r="G436" s="32">
        <v>6</v>
      </c>
      <c r="H436" s="311">
        <v>1.8</v>
      </c>
      <c r="I436" s="311">
        <v>2.0659999999999998</v>
      </c>
      <c r="J436" s="32">
        <v>156</v>
      </c>
      <c r="K436" s="32" t="s">
        <v>63</v>
      </c>
      <c r="L436" s="33" t="s">
        <v>64</v>
      </c>
      <c r="M436" s="32">
        <v>45</v>
      </c>
      <c r="N436" s="542" t="s">
        <v>617</v>
      </c>
      <c r="O436" s="326"/>
      <c r="P436" s="326"/>
      <c r="Q436" s="326"/>
      <c r="R436" s="321"/>
      <c r="S436" s="34"/>
      <c r="T436" s="34"/>
      <c r="U436" s="35" t="s">
        <v>65</v>
      </c>
      <c r="V436" s="312">
        <v>0</v>
      </c>
      <c r="W436" s="313">
        <f>IFERROR(IF(V436="",0,CEILING((V436/$H436),1)*$H436),"")</f>
        <v>0</v>
      </c>
      <c r="X436" s="36" t="str">
        <f>IFERROR(IF(W436=0,"",ROUNDUP(W436/H436,0)*0.00753),"")</f>
        <v/>
      </c>
      <c r="Y436" s="56"/>
      <c r="Z436" s="57" t="s">
        <v>121</v>
      </c>
      <c r="AD436" s="58"/>
      <c r="BA436" s="293" t="s">
        <v>1</v>
      </c>
    </row>
    <row r="437" spans="1:53" ht="16.5" hidden="1" customHeight="1" x14ac:dyDescent="0.25">
      <c r="A437" s="54" t="s">
        <v>618</v>
      </c>
      <c r="B437" s="54" t="s">
        <v>619</v>
      </c>
      <c r="C437" s="31">
        <v>4301051230</v>
      </c>
      <c r="D437" s="320">
        <v>4607091383409</v>
      </c>
      <c r="E437" s="321"/>
      <c r="F437" s="311">
        <v>1.3</v>
      </c>
      <c r="G437" s="32">
        <v>6</v>
      </c>
      <c r="H437" s="311">
        <v>7.8</v>
      </c>
      <c r="I437" s="311">
        <v>8.3460000000000001</v>
      </c>
      <c r="J437" s="32">
        <v>56</v>
      </c>
      <c r="K437" s="32" t="s">
        <v>101</v>
      </c>
      <c r="L437" s="33" t="s">
        <v>64</v>
      </c>
      <c r="M437" s="32">
        <v>45</v>
      </c>
      <c r="N437" s="52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7" s="326"/>
      <c r="P437" s="326"/>
      <c r="Q437" s="326"/>
      <c r="R437" s="321"/>
      <c r="S437" s="34"/>
      <c r="T437" s="34"/>
      <c r="U437" s="35" t="s">
        <v>65</v>
      </c>
      <c r="V437" s="312">
        <v>0</v>
      </c>
      <c r="W437" s="313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4" t="s">
        <v>1</v>
      </c>
    </row>
    <row r="438" spans="1:53" ht="16.5" hidden="1" customHeight="1" x14ac:dyDescent="0.25">
      <c r="A438" s="54" t="s">
        <v>620</v>
      </c>
      <c r="B438" s="54" t="s">
        <v>621</v>
      </c>
      <c r="C438" s="31">
        <v>4301051231</v>
      </c>
      <c r="D438" s="320">
        <v>4607091383416</v>
      </c>
      <c r="E438" s="321"/>
      <c r="F438" s="311">
        <v>1.3</v>
      </c>
      <c r="G438" s="32">
        <v>6</v>
      </c>
      <c r="H438" s="311">
        <v>7.8</v>
      </c>
      <c r="I438" s="311">
        <v>8.3460000000000001</v>
      </c>
      <c r="J438" s="32">
        <v>56</v>
      </c>
      <c r="K438" s="32" t="s">
        <v>101</v>
      </c>
      <c r="L438" s="33" t="s">
        <v>64</v>
      </c>
      <c r="M438" s="32">
        <v>45</v>
      </c>
      <c r="N438" s="39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8" s="326"/>
      <c r="P438" s="326"/>
      <c r="Q438" s="326"/>
      <c r="R438" s="321"/>
      <c r="S438" s="34"/>
      <c r="T438" s="34"/>
      <c r="U438" s="35" t="s">
        <v>65</v>
      </c>
      <c r="V438" s="312">
        <v>0</v>
      </c>
      <c r="W438" s="313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5" t="s">
        <v>1</v>
      </c>
    </row>
    <row r="439" spans="1:53" hidden="1" x14ac:dyDescent="0.2">
      <c r="A439" s="322"/>
      <c r="B439" s="323"/>
      <c r="C439" s="323"/>
      <c r="D439" s="323"/>
      <c r="E439" s="323"/>
      <c r="F439" s="323"/>
      <c r="G439" s="323"/>
      <c r="H439" s="323"/>
      <c r="I439" s="323"/>
      <c r="J439" s="323"/>
      <c r="K439" s="323"/>
      <c r="L439" s="323"/>
      <c r="M439" s="324"/>
      <c r="N439" s="340" t="s">
        <v>66</v>
      </c>
      <c r="O439" s="341"/>
      <c r="P439" s="341"/>
      <c r="Q439" s="341"/>
      <c r="R439" s="341"/>
      <c r="S439" s="341"/>
      <c r="T439" s="342"/>
      <c r="U439" s="37" t="s">
        <v>67</v>
      </c>
      <c r="V439" s="314">
        <f>IFERROR(V436/H436,"0")+IFERROR(V437/H437,"0")+IFERROR(V438/H438,"0")</f>
        <v>0</v>
      </c>
      <c r="W439" s="314">
        <f>IFERROR(W436/H436,"0")+IFERROR(W437/H437,"0")+IFERROR(W438/H438,"0")</f>
        <v>0</v>
      </c>
      <c r="X439" s="314">
        <f>IFERROR(IF(X436="",0,X436),"0")+IFERROR(IF(X437="",0,X437),"0")+IFERROR(IF(X438="",0,X438),"0")</f>
        <v>0</v>
      </c>
      <c r="Y439" s="315"/>
      <c r="Z439" s="315"/>
    </row>
    <row r="440" spans="1:53" hidden="1" x14ac:dyDescent="0.2">
      <c r="A440" s="323"/>
      <c r="B440" s="323"/>
      <c r="C440" s="323"/>
      <c r="D440" s="323"/>
      <c r="E440" s="323"/>
      <c r="F440" s="323"/>
      <c r="G440" s="323"/>
      <c r="H440" s="323"/>
      <c r="I440" s="323"/>
      <c r="J440" s="323"/>
      <c r="K440" s="323"/>
      <c r="L440" s="323"/>
      <c r="M440" s="324"/>
      <c r="N440" s="340" t="s">
        <v>66</v>
      </c>
      <c r="O440" s="341"/>
      <c r="P440" s="341"/>
      <c r="Q440" s="341"/>
      <c r="R440" s="341"/>
      <c r="S440" s="341"/>
      <c r="T440" s="342"/>
      <c r="U440" s="37" t="s">
        <v>65</v>
      </c>
      <c r="V440" s="314">
        <f>IFERROR(SUM(V436:V438),"0")</f>
        <v>0</v>
      </c>
      <c r="W440" s="314">
        <f>IFERROR(SUM(W436:W438),"0")</f>
        <v>0</v>
      </c>
      <c r="X440" s="37"/>
      <c r="Y440" s="315"/>
      <c r="Z440" s="315"/>
    </row>
    <row r="441" spans="1:53" ht="27.75" hidden="1" customHeight="1" x14ac:dyDescent="0.2">
      <c r="A441" s="318" t="s">
        <v>622</v>
      </c>
      <c r="B441" s="319"/>
      <c r="C441" s="319"/>
      <c r="D441" s="319"/>
      <c r="E441" s="319"/>
      <c r="F441" s="319"/>
      <c r="G441" s="319"/>
      <c r="H441" s="319"/>
      <c r="I441" s="319"/>
      <c r="J441" s="319"/>
      <c r="K441" s="319"/>
      <c r="L441" s="319"/>
      <c r="M441" s="319"/>
      <c r="N441" s="319"/>
      <c r="O441" s="319"/>
      <c r="P441" s="319"/>
      <c r="Q441" s="319"/>
      <c r="R441" s="319"/>
      <c r="S441" s="319"/>
      <c r="T441" s="319"/>
      <c r="U441" s="319"/>
      <c r="V441" s="319"/>
      <c r="W441" s="319"/>
      <c r="X441" s="319"/>
      <c r="Y441" s="48"/>
      <c r="Z441" s="48"/>
    </row>
    <row r="442" spans="1:53" ht="16.5" hidden="1" customHeight="1" x14ac:dyDescent="0.25">
      <c r="A442" s="346" t="s">
        <v>623</v>
      </c>
      <c r="B442" s="323"/>
      <c r="C442" s="323"/>
      <c r="D442" s="323"/>
      <c r="E442" s="323"/>
      <c r="F442" s="323"/>
      <c r="G442" s="323"/>
      <c r="H442" s="323"/>
      <c r="I442" s="323"/>
      <c r="J442" s="323"/>
      <c r="K442" s="323"/>
      <c r="L442" s="323"/>
      <c r="M442" s="323"/>
      <c r="N442" s="323"/>
      <c r="O442" s="323"/>
      <c r="P442" s="323"/>
      <c r="Q442" s="323"/>
      <c r="R442" s="323"/>
      <c r="S442" s="323"/>
      <c r="T442" s="323"/>
      <c r="U442" s="323"/>
      <c r="V442" s="323"/>
      <c r="W442" s="323"/>
      <c r="X442" s="323"/>
      <c r="Y442" s="308"/>
      <c r="Z442" s="308"/>
    </row>
    <row r="443" spans="1:53" ht="14.25" hidden="1" customHeight="1" x14ac:dyDescent="0.25">
      <c r="A443" s="347" t="s">
        <v>106</v>
      </c>
      <c r="B443" s="323"/>
      <c r="C443" s="323"/>
      <c r="D443" s="323"/>
      <c r="E443" s="323"/>
      <c r="F443" s="323"/>
      <c r="G443" s="323"/>
      <c r="H443" s="323"/>
      <c r="I443" s="323"/>
      <c r="J443" s="323"/>
      <c r="K443" s="323"/>
      <c r="L443" s="323"/>
      <c r="M443" s="323"/>
      <c r="N443" s="323"/>
      <c r="O443" s="323"/>
      <c r="P443" s="323"/>
      <c r="Q443" s="323"/>
      <c r="R443" s="323"/>
      <c r="S443" s="323"/>
      <c r="T443" s="323"/>
      <c r="U443" s="323"/>
      <c r="V443" s="323"/>
      <c r="W443" s="323"/>
      <c r="X443" s="323"/>
      <c r="Y443" s="307"/>
      <c r="Z443" s="307"/>
    </row>
    <row r="444" spans="1:53" ht="27" hidden="1" customHeight="1" x14ac:dyDescent="0.25">
      <c r="A444" s="54" t="s">
        <v>624</v>
      </c>
      <c r="B444" s="54" t="s">
        <v>625</v>
      </c>
      <c r="C444" s="31">
        <v>4301011585</v>
      </c>
      <c r="D444" s="320">
        <v>4640242180441</v>
      </c>
      <c r="E444" s="321"/>
      <c r="F444" s="311">
        <v>1.5</v>
      </c>
      <c r="G444" s="32">
        <v>8</v>
      </c>
      <c r="H444" s="311">
        <v>12</v>
      </c>
      <c r="I444" s="311">
        <v>12.48</v>
      </c>
      <c r="J444" s="32">
        <v>56</v>
      </c>
      <c r="K444" s="32" t="s">
        <v>101</v>
      </c>
      <c r="L444" s="33" t="s">
        <v>102</v>
      </c>
      <c r="M444" s="32">
        <v>50</v>
      </c>
      <c r="N444" s="575" t="s">
        <v>626</v>
      </c>
      <c r="O444" s="326"/>
      <c r="P444" s="326"/>
      <c r="Q444" s="326"/>
      <c r="R444" s="321"/>
      <c r="S444" s="34"/>
      <c r="T444" s="34"/>
      <c r="U444" s="35" t="s">
        <v>65</v>
      </c>
      <c r="V444" s="312">
        <v>0</v>
      </c>
      <c r="W444" s="313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6" t="s">
        <v>1</v>
      </c>
    </row>
    <row r="445" spans="1:53" ht="27" hidden="1" customHeight="1" x14ac:dyDescent="0.25">
      <c r="A445" s="54" t="s">
        <v>627</v>
      </c>
      <c r="B445" s="54" t="s">
        <v>628</v>
      </c>
      <c r="C445" s="31">
        <v>4301011584</v>
      </c>
      <c r="D445" s="320">
        <v>4640242180564</v>
      </c>
      <c r="E445" s="321"/>
      <c r="F445" s="311">
        <v>1.5</v>
      </c>
      <c r="G445" s="32">
        <v>8</v>
      </c>
      <c r="H445" s="311">
        <v>12</v>
      </c>
      <c r="I445" s="311">
        <v>12.48</v>
      </c>
      <c r="J445" s="32">
        <v>56</v>
      </c>
      <c r="K445" s="32" t="s">
        <v>101</v>
      </c>
      <c r="L445" s="33" t="s">
        <v>102</v>
      </c>
      <c r="M445" s="32">
        <v>50</v>
      </c>
      <c r="N445" s="486" t="s">
        <v>629</v>
      </c>
      <c r="O445" s="326"/>
      <c r="P445" s="326"/>
      <c r="Q445" s="326"/>
      <c r="R445" s="321"/>
      <c r="S445" s="34"/>
      <c r="T445" s="34"/>
      <c r="U445" s="35" t="s">
        <v>65</v>
      </c>
      <c r="V445" s="312">
        <v>0</v>
      </c>
      <c r="W445" s="313">
        <f>IFERROR(IF(V445="",0,CEILING((V445/$H445),1)*$H445),"")</f>
        <v>0</v>
      </c>
      <c r="X445" s="36" t="str">
        <f>IFERROR(IF(W445=0,"",ROUNDUP(W445/H445,0)*0.02175),"")</f>
        <v/>
      </c>
      <c r="Y445" s="56"/>
      <c r="Z445" s="57"/>
      <c r="AD445" s="58"/>
      <c r="BA445" s="297" t="s">
        <v>1</v>
      </c>
    </row>
    <row r="446" spans="1:53" hidden="1" x14ac:dyDescent="0.2">
      <c r="A446" s="322"/>
      <c r="B446" s="323"/>
      <c r="C446" s="323"/>
      <c r="D446" s="323"/>
      <c r="E446" s="323"/>
      <c r="F446" s="323"/>
      <c r="G446" s="323"/>
      <c r="H446" s="323"/>
      <c r="I446" s="323"/>
      <c r="J446" s="323"/>
      <c r="K446" s="323"/>
      <c r="L446" s="323"/>
      <c r="M446" s="324"/>
      <c r="N446" s="340" t="s">
        <v>66</v>
      </c>
      <c r="O446" s="341"/>
      <c r="P446" s="341"/>
      <c r="Q446" s="341"/>
      <c r="R446" s="341"/>
      <c r="S446" s="341"/>
      <c r="T446" s="342"/>
      <c r="U446" s="37" t="s">
        <v>67</v>
      </c>
      <c r="V446" s="314">
        <f>IFERROR(V444/H444,"0")+IFERROR(V445/H445,"0")</f>
        <v>0</v>
      </c>
      <c r="W446" s="314">
        <f>IFERROR(W444/H444,"0")+IFERROR(W445/H445,"0")</f>
        <v>0</v>
      </c>
      <c r="X446" s="314">
        <f>IFERROR(IF(X444="",0,X444),"0")+IFERROR(IF(X445="",0,X445),"0")</f>
        <v>0</v>
      </c>
      <c r="Y446" s="315"/>
      <c r="Z446" s="315"/>
    </row>
    <row r="447" spans="1:53" hidden="1" x14ac:dyDescent="0.2">
      <c r="A447" s="323"/>
      <c r="B447" s="323"/>
      <c r="C447" s="323"/>
      <c r="D447" s="323"/>
      <c r="E447" s="323"/>
      <c r="F447" s="323"/>
      <c r="G447" s="323"/>
      <c r="H447" s="323"/>
      <c r="I447" s="323"/>
      <c r="J447" s="323"/>
      <c r="K447" s="323"/>
      <c r="L447" s="323"/>
      <c r="M447" s="324"/>
      <c r="N447" s="340" t="s">
        <v>66</v>
      </c>
      <c r="O447" s="341"/>
      <c r="P447" s="341"/>
      <c r="Q447" s="341"/>
      <c r="R447" s="341"/>
      <c r="S447" s="341"/>
      <c r="T447" s="342"/>
      <c r="U447" s="37" t="s">
        <v>65</v>
      </c>
      <c r="V447" s="314">
        <f>IFERROR(SUM(V444:V445),"0")</f>
        <v>0</v>
      </c>
      <c r="W447" s="314">
        <f>IFERROR(SUM(W444:W445),"0")</f>
        <v>0</v>
      </c>
      <c r="X447" s="37"/>
      <c r="Y447" s="315"/>
      <c r="Z447" s="315"/>
    </row>
    <row r="448" spans="1:53" ht="14.25" hidden="1" customHeight="1" x14ac:dyDescent="0.25">
      <c r="A448" s="347" t="s">
        <v>98</v>
      </c>
      <c r="B448" s="323"/>
      <c r="C448" s="323"/>
      <c r="D448" s="323"/>
      <c r="E448" s="323"/>
      <c r="F448" s="323"/>
      <c r="G448" s="323"/>
      <c r="H448" s="323"/>
      <c r="I448" s="323"/>
      <c r="J448" s="323"/>
      <c r="K448" s="323"/>
      <c r="L448" s="323"/>
      <c r="M448" s="323"/>
      <c r="N448" s="323"/>
      <c r="O448" s="323"/>
      <c r="P448" s="323"/>
      <c r="Q448" s="323"/>
      <c r="R448" s="323"/>
      <c r="S448" s="323"/>
      <c r="T448" s="323"/>
      <c r="U448" s="323"/>
      <c r="V448" s="323"/>
      <c r="W448" s="323"/>
      <c r="X448" s="323"/>
      <c r="Y448" s="307"/>
      <c r="Z448" s="307"/>
    </row>
    <row r="449" spans="1:53" ht="27" hidden="1" customHeight="1" x14ac:dyDescent="0.25">
      <c r="A449" s="54" t="s">
        <v>630</v>
      </c>
      <c r="B449" s="54" t="s">
        <v>631</v>
      </c>
      <c r="C449" s="31">
        <v>4301020260</v>
      </c>
      <c r="D449" s="320">
        <v>4640242180526</v>
      </c>
      <c r="E449" s="321"/>
      <c r="F449" s="311">
        <v>1.8</v>
      </c>
      <c r="G449" s="32">
        <v>6</v>
      </c>
      <c r="H449" s="311">
        <v>10.8</v>
      </c>
      <c r="I449" s="311">
        <v>11.28</v>
      </c>
      <c r="J449" s="32">
        <v>56</v>
      </c>
      <c r="K449" s="32" t="s">
        <v>101</v>
      </c>
      <c r="L449" s="33" t="s">
        <v>102</v>
      </c>
      <c r="M449" s="32">
        <v>50</v>
      </c>
      <c r="N449" s="507" t="s">
        <v>632</v>
      </c>
      <c r="O449" s="326"/>
      <c r="P449" s="326"/>
      <c r="Q449" s="326"/>
      <c r="R449" s="321"/>
      <c r="S449" s="34"/>
      <c r="T449" s="34"/>
      <c r="U449" s="35" t="s">
        <v>65</v>
      </c>
      <c r="V449" s="312">
        <v>0</v>
      </c>
      <c r="W449" s="313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298" t="s">
        <v>1</v>
      </c>
    </row>
    <row r="450" spans="1:53" ht="16.5" hidden="1" customHeight="1" x14ac:dyDescent="0.25">
      <c r="A450" s="54" t="s">
        <v>633</v>
      </c>
      <c r="B450" s="54" t="s">
        <v>634</v>
      </c>
      <c r="C450" s="31">
        <v>4301020269</v>
      </c>
      <c r="D450" s="320">
        <v>4640242180519</v>
      </c>
      <c r="E450" s="321"/>
      <c r="F450" s="311">
        <v>1.35</v>
      </c>
      <c r="G450" s="32">
        <v>8</v>
      </c>
      <c r="H450" s="311">
        <v>10.8</v>
      </c>
      <c r="I450" s="311">
        <v>11.28</v>
      </c>
      <c r="J450" s="32">
        <v>56</v>
      </c>
      <c r="K450" s="32" t="s">
        <v>101</v>
      </c>
      <c r="L450" s="33" t="s">
        <v>130</v>
      </c>
      <c r="M450" s="32">
        <v>50</v>
      </c>
      <c r="N450" s="511" t="s">
        <v>635</v>
      </c>
      <c r="O450" s="326"/>
      <c r="P450" s="326"/>
      <c r="Q450" s="326"/>
      <c r="R450" s="321"/>
      <c r="S450" s="34"/>
      <c r="T450" s="34"/>
      <c r="U450" s="35" t="s">
        <v>65</v>
      </c>
      <c r="V450" s="312">
        <v>0</v>
      </c>
      <c r="W450" s="313">
        <f>IFERROR(IF(V450="",0,CEILING((V450/$H450),1)*$H450),"")</f>
        <v>0</v>
      </c>
      <c r="X450" s="36" t="str">
        <f>IFERROR(IF(W450=0,"",ROUNDUP(W450/H450,0)*0.02175),"")</f>
        <v/>
      </c>
      <c r="Y450" s="56"/>
      <c r="Z450" s="57"/>
      <c r="AD450" s="58"/>
      <c r="BA450" s="299" t="s">
        <v>1</v>
      </c>
    </row>
    <row r="451" spans="1:53" hidden="1" x14ac:dyDescent="0.2">
      <c r="A451" s="322"/>
      <c r="B451" s="323"/>
      <c r="C451" s="323"/>
      <c r="D451" s="323"/>
      <c r="E451" s="323"/>
      <c r="F451" s="323"/>
      <c r="G451" s="323"/>
      <c r="H451" s="323"/>
      <c r="I451" s="323"/>
      <c r="J451" s="323"/>
      <c r="K451" s="323"/>
      <c r="L451" s="323"/>
      <c r="M451" s="324"/>
      <c r="N451" s="340" t="s">
        <v>66</v>
      </c>
      <c r="O451" s="341"/>
      <c r="P451" s="341"/>
      <c r="Q451" s="341"/>
      <c r="R451" s="341"/>
      <c r="S451" s="341"/>
      <c r="T451" s="342"/>
      <c r="U451" s="37" t="s">
        <v>67</v>
      </c>
      <c r="V451" s="314">
        <f>IFERROR(V449/H449,"0")+IFERROR(V450/H450,"0")</f>
        <v>0</v>
      </c>
      <c r="W451" s="314">
        <f>IFERROR(W449/H449,"0")+IFERROR(W450/H450,"0")</f>
        <v>0</v>
      </c>
      <c r="X451" s="314">
        <f>IFERROR(IF(X449="",0,X449),"0")+IFERROR(IF(X450="",0,X450),"0")</f>
        <v>0</v>
      </c>
      <c r="Y451" s="315"/>
      <c r="Z451" s="315"/>
    </row>
    <row r="452" spans="1:53" hidden="1" x14ac:dyDescent="0.2">
      <c r="A452" s="323"/>
      <c r="B452" s="323"/>
      <c r="C452" s="323"/>
      <c r="D452" s="323"/>
      <c r="E452" s="323"/>
      <c r="F452" s="323"/>
      <c r="G452" s="323"/>
      <c r="H452" s="323"/>
      <c r="I452" s="323"/>
      <c r="J452" s="323"/>
      <c r="K452" s="323"/>
      <c r="L452" s="323"/>
      <c r="M452" s="324"/>
      <c r="N452" s="340" t="s">
        <v>66</v>
      </c>
      <c r="O452" s="341"/>
      <c r="P452" s="341"/>
      <c r="Q452" s="341"/>
      <c r="R452" s="341"/>
      <c r="S452" s="341"/>
      <c r="T452" s="342"/>
      <c r="U452" s="37" t="s">
        <v>65</v>
      </c>
      <c r="V452" s="314">
        <f>IFERROR(SUM(V449:V450),"0")</f>
        <v>0</v>
      </c>
      <c r="W452" s="314">
        <f>IFERROR(SUM(W449:W450),"0")</f>
        <v>0</v>
      </c>
      <c r="X452" s="37"/>
      <c r="Y452" s="315"/>
      <c r="Z452" s="315"/>
    </row>
    <row r="453" spans="1:53" ht="14.25" hidden="1" customHeight="1" x14ac:dyDescent="0.25">
      <c r="A453" s="347" t="s">
        <v>60</v>
      </c>
      <c r="B453" s="323"/>
      <c r="C453" s="323"/>
      <c r="D453" s="323"/>
      <c r="E453" s="323"/>
      <c r="F453" s="323"/>
      <c r="G453" s="323"/>
      <c r="H453" s="323"/>
      <c r="I453" s="323"/>
      <c r="J453" s="323"/>
      <c r="K453" s="323"/>
      <c r="L453" s="323"/>
      <c r="M453" s="323"/>
      <c r="N453" s="323"/>
      <c r="O453" s="323"/>
      <c r="P453" s="323"/>
      <c r="Q453" s="323"/>
      <c r="R453" s="323"/>
      <c r="S453" s="323"/>
      <c r="T453" s="323"/>
      <c r="U453" s="323"/>
      <c r="V453" s="323"/>
      <c r="W453" s="323"/>
      <c r="X453" s="323"/>
      <c r="Y453" s="307"/>
      <c r="Z453" s="307"/>
    </row>
    <row r="454" spans="1:53" ht="27" hidden="1" customHeight="1" x14ac:dyDescent="0.25">
      <c r="A454" s="54" t="s">
        <v>636</v>
      </c>
      <c r="B454" s="54" t="s">
        <v>637</v>
      </c>
      <c r="C454" s="31">
        <v>4301031280</v>
      </c>
      <c r="D454" s="320">
        <v>4640242180816</v>
      </c>
      <c r="E454" s="321"/>
      <c r="F454" s="311">
        <v>0.7</v>
      </c>
      <c r="G454" s="32">
        <v>6</v>
      </c>
      <c r="H454" s="311">
        <v>4.2</v>
      </c>
      <c r="I454" s="311">
        <v>4.46</v>
      </c>
      <c r="J454" s="32">
        <v>156</v>
      </c>
      <c r="K454" s="32" t="s">
        <v>63</v>
      </c>
      <c r="L454" s="33" t="s">
        <v>64</v>
      </c>
      <c r="M454" s="32">
        <v>40</v>
      </c>
      <c r="N454" s="463" t="s">
        <v>638</v>
      </c>
      <c r="O454" s="326"/>
      <c r="P454" s="326"/>
      <c r="Q454" s="326"/>
      <c r="R454" s="321"/>
      <c r="S454" s="34"/>
      <c r="T454" s="34"/>
      <c r="U454" s="35" t="s">
        <v>65</v>
      </c>
      <c r="V454" s="312">
        <v>0</v>
      </c>
      <c r="W454" s="313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300" t="s">
        <v>1</v>
      </c>
    </row>
    <row r="455" spans="1:53" ht="27" hidden="1" customHeight="1" x14ac:dyDescent="0.25">
      <c r="A455" s="54" t="s">
        <v>639</v>
      </c>
      <c r="B455" s="54" t="s">
        <v>640</v>
      </c>
      <c r="C455" s="31">
        <v>4301031244</v>
      </c>
      <c r="D455" s="320">
        <v>4640242180595</v>
      </c>
      <c r="E455" s="321"/>
      <c r="F455" s="311">
        <v>0.7</v>
      </c>
      <c r="G455" s="32">
        <v>6</v>
      </c>
      <c r="H455" s="311">
        <v>4.2</v>
      </c>
      <c r="I455" s="311">
        <v>4.46</v>
      </c>
      <c r="J455" s="32">
        <v>156</v>
      </c>
      <c r="K455" s="32" t="s">
        <v>63</v>
      </c>
      <c r="L455" s="33" t="s">
        <v>64</v>
      </c>
      <c r="M455" s="32">
        <v>40</v>
      </c>
      <c r="N455" s="634" t="s">
        <v>641</v>
      </c>
      <c r="O455" s="326"/>
      <c r="P455" s="326"/>
      <c r="Q455" s="326"/>
      <c r="R455" s="321"/>
      <c r="S455" s="34"/>
      <c r="T455" s="34"/>
      <c r="U455" s="35" t="s">
        <v>65</v>
      </c>
      <c r="V455" s="312">
        <v>0</v>
      </c>
      <c r="W455" s="313">
        <f>IFERROR(IF(V455="",0,CEILING((V455/$H455),1)*$H455),"")</f>
        <v>0</v>
      </c>
      <c r="X455" s="36" t="str">
        <f>IFERROR(IF(W455=0,"",ROUNDUP(W455/H455,0)*0.00753),"")</f>
        <v/>
      </c>
      <c r="Y455" s="56"/>
      <c r="Z455" s="57"/>
      <c r="AD455" s="58"/>
      <c r="BA455" s="301" t="s">
        <v>1</v>
      </c>
    </row>
    <row r="456" spans="1:53" hidden="1" x14ac:dyDescent="0.2">
      <c r="A456" s="322"/>
      <c r="B456" s="323"/>
      <c r="C456" s="323"/>
      <c r="D456" s="323"/>
      <c r="E456" s="323"/>
      <c r="F456" s="323"/>
      <c r="G456" s="323"/>
      <c r="H456" s="323"/>
      <c r="I456" s="323"/>
      <c r="J456" s="323"/>
      <c r="K456" s="323"/>
      <c r="L456" s="323"/>
      <c r="M456" s="324"/>
      <c r="N456" s="340" t="s">
        <v>66</v>
      </c>
      <c r="O456" s="341"/>
      <c r="P456" s="341"/>
      <c r="Q456" s="341"/>
      <c r="R456" s="341"/>
      <c r="S456" s="341"/>
      <c r="T456" s="342"/>
      <c r="U456" s="37" t="s">
        <v>67</v>
      </c>
      <c r="V456" s="314">
        <f>IFERROR(V454/H454,"0")+IFERROR(V455/H455,"0")</f>
        <v>0</v>
      </c>
      <c r="W456" s="314">
        <f>IFERROR(W454/H454,"0")+IFERROR(W455/H455,"0")</f>
        <v>0</v>
      </c>
      <c r="X456" s="314">
        <f>IFERROR(IF(X454="",0,X454),"0")+IFERROR(IF(X455="",0,X455),"0")</f>
        <v>0</v>
      </c>
      <c r="Y456" s="315"/>
      <c r="Z456" s="315"/>
    </row>
    <row r="457" spans="1:53" hidden="1" x14ac:dyDescent="0.2">
      <c r="A457" s="323"/>
      <c r="B457" s="323"/>
      <c r="C457" s="323"/>
      <c r="D457" s="323"/>
      <c r="E457" s="323"/>
      <c r="F457" s="323"/>
      <c r="G457" s="323"/>
      <c r="H457" s="323"/>
      <c r="I457" s="323"/>
      <c r="J457" s="323"/>
      <c r="K457" s="323"/>
      <c r="L457" s="323"/>
      <c r="M457" s="324"/>
      <c r="N457" s="340" t="s">
        <v>66</v>
      </c>
      <c r="O457" s="341"/>
      <c r="P457" s="341"/>
      <c r="Q457" s="341"/>
      <c r="R457" s="341"/>
      <c r="S457" s="341"/>
      <c r="T457" s="342"/>
      <c r="U457" s="37" t="s">
        <v>65</v>
      </c>
      <c r="V457" s="314">
        <f>IFERROR(SUM(V454:V455),"0")</f>
        <v>0</v>
      </c>
      <c r="W457" s="314">
        <f>IFERROR(SUM(W454:W455),"0")</f>
        <v>0</v>
      </c>
      <c r="X457" s="37"/>
      <c r="Y457" s="315"/>
      <c r="Z457" s="315"/>
    </row>
    <row r="458" spans="1:53" ht="14.25" hidden="1" customHeight="1" x14ac:dyDescent="0.25">
      <c r="A458" s="347" t="s">
        <v>68</v>
      </c>
      <c r="B458" s="323"/>
      <c r="C458" s="323"/>
      <c r="D458" s="323"/>
      <c r="E458" s="323"/>
      <c r="F458" s="323"/>
      <c r="G458" s="323"/>
      <c r="H458" s="323"/>
      <c r="I458" s="323"/>
      <c r="J458" s="323"/>
      <c r="K458" s="323"/>
      <c r="L458" s="323"/>
      <c r="M458" s="323"/>
      <c r="N458" s="323"/>
      <c r="O458" s="323"/>
      <c r="P458" s="323"/>
      <c r="Q458" s="323"/>
      <c r="R458" s="323"/>
      <c r="S458" s="323"/>
      <c r="T458" s="323"/>
      <c r="U458" s="323"/>
      <c r="V458" s="323"/>
      <c r="W458" s="323"/>
      <c r="X458" s="323"/>
      <c r="Y458" s="307"/>
      <c r="Z458" s="307"/>
    </row>
    <row r="459" spans="1:53" ht="27" hidden="1" customHeight="1" x14ac:dyDescent="0.25">
      <c r="A459" s="54" t="s">
        <v>642</v>
      </c>
      <c r="B459" s="54" t="s">
        <v>643</v>
      </c>
      <c r="C459" s="31">
        <v>4301051310</v>
      </c>
      <c r="D459" s="320">
        <v>4680115880870</v>
      </c>
      <c r="E459" s="321"/>
      <c r="F459" s="311">
        <v>1.3</v>
      </c>
      <c r="G459" s="32">
        <v>6</v>
      </c>
      <c r="H459" s="311">
        <v>7.8</v>
      </c>
      <c r="I459" s="311">
        <v>8.3640000000000008</v>
      </c>
      <c r="J459" s="32">
        <v>56</v>
      </c>
      <c r="K459" s="32" t="s">
        <v>101</v>
      </c>
      <c r="L459" s="33" t="s">
        <v>130</v>
      </c>
      <c r="M459" s="32">
        <v>40</v>
      </c>
      <c r="N459" s="44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9" s="326"/>
      <c r="P459" s="326"/>
      <c r="Q459" s="326"/>
      <c r="R459" s="321"/>
      <c r="S459" s="34"/>
      <c r="T459" s="34"/>
      <c r="U459" s="35" t="s">
        <v>65</v>
      </c>
      <c r="V459" s="312">
        <v>0</v>
      </c>
      <c r="W459" s="313">
        <f>IFERROR(IF(V459="",0,CEILING((V459/$H459),1)*$H459),"")</f>
        <v>0</v>
      </c>
      <c r="X459" s="36" t="str">
        <f>IFERROR(IF(W459=0,"",ROUNDUP(W459/H459,0)*0.02175),"")</f>
        <v/>
      </c>
      <c r="Y459" s="56"/>
      <c r="Z459" s="57"/>
      <c r="AD459" s="58"/>
      <c r="BA459" s="302" t="s">
        <v>1</v>
      </c>
    </row>
    <row r="460" spans="1:53" ht="27" hidden="1" customHeight="1" x14ac:dyDescent="0.25">
      <c r="A460" s="54" t="s">
        <v>644</v>
      </c>
      <c r="B460" s="54" t="s">
        <v>645</v>
      </c>
      <c r="C460" s="31">
        <v>4301051510</v>
      </c>
      <c r="D460" s="320">
        <v>4640242180540</v>
      </c>
      <c r="E460" s="321"/>
      <c r="F460" s="311">
        <v>1.3</v>
      </c>
      <c r="G460" s="32">
        <v>6</v>
      </c>
      <c r="H460" s="311">
        <v>7.8</v>
      </c>
      <c r="I460" s="311">
        <v>8.3640000000000008</v>
      </c>
      <c r="J460" s="32">
        <v>56</v>
      </c>
      <c r="K460" s="32" t="s">
        <v>101</v>
      </c>
      <c r="L460" s="33" t="s">
        <v>64</v>
      </c>
      <c r="M460" s="32">
        <v>30</v>
      </c>
      <c r="N460" s="630" t="s">
        <v>646</v>
      </c>
      <c r="O460" s="326"/>
      <c r="P460" s="326"/>
      <c r="Q460" s="326"/>
      <c r="R460" s="321"/>
      <c r="S460" s="34"/>
      <c r="T460" s="34"/>
      <c r="U460" s="35" t="s">
        <v>65</v>
      </c>
      <c r="V460" s="312">
        <v>0</v>
      </c>
      <c r="W460" s="313">
        <f>IFERROR(IF(V460="",0,CEILING((V460/$H460),1)*$H460),"")</f>
        <v>0</v>
      </c>
      <c r="X460" s="36" t="str">
        <f>IFERROR(IF(W460=0,"",ROUNDUP(W460/H460,0)*0.02175),"")</f>
        <v/>
      </c>
      <c r="Y460" s="56"/>
      <c r="Z460" s="57"/>
      <c r="AD460" s="58"/>
      <c r="BA460" s="303" t="s">
        <v>1</v>
      </c>
    </row>
    <row r="461" spans="1:53" ht="27" hidden="1" customHeight="1" x14ac:dyDescent="0.25">
      <c r="A461" s="54" t="s">
        <v>647</v>
      </c>
      <c r="B461" s="54" t="s">
        <v>648</v>
      </c>
      <c r="C461" s="31">
        <v>4301051508</v>
      </c>
      <c r="D461" s="320">
        <v>4640242180557</v>
      </c>
      <c r="E461" s="321"/>
      <c r="F461" s="311">
        <v>0.5</v>
      </c>
      <c r="G461" s="32">
        <v>6</v>
      </c>
      <c r="H461" s="311">
        <v>3</v>
      </c>
      <c r="I461" s="311">
        <v>3.2839999999999998</v>
      </c>
      <c r="J461" s="32">
        <v>156</v>
      </c>
      <c r="K461" s="32" t="s">
        <v>63</v>
      </c>
      <c r="L461" s="33" t="s">
        <v>64</v>
      </c>
      <c r="M461" s="32">
        <v>30</v>
      </c>
      <c r="N461" s="438" t="s">
        <v>649</v>
      </c>
      <c r="O461" s="326"/>
      <c r="P461" s="326"/>
      <c r="Q461" s="326"/>
      <c r="R461" s="321"/>
      <c r="S461" s="34"/>
      <c r="T461" s="34"/>
      <c r="U461" s="35" t="s">
        <v>65</v>
      </c>
      <c r="V461" s="312">
        <v>0</v>
      </c>
      <c r="W461" s="313">
        <f>IFERROR(IF(V461="",0,CEILING((V461/$H461),1)*$H461),"")</f>
        <v>0</v>
      </c>
      <c r="X461" s="36" t="str">
        <f>IFERROR(IF(W461=0,"",ROUNDUP(W461/H461,0)*0.00753),"")</f>
        <v/>
      </c>
      <c r="Y461" s="56"/>
      <c r="Z461" s="57"/>
      <c r="AD461" s="58"/>
      <c r="BA461" s="304" t="s">
        <v>1</v>
      </c>
    </row>
    <row r="462" spans="1:53" hidden="1" x14ac:dyDescent="0.2">
      <c r="A462" s="322"/>
      <c r="B462" s="323"/>
      <c r="C462" s="323"/>
      <c r="D462" s="323"/>
      <c r="E462" s="323"/>
      <c r="F462" s="323"/>
      <c r="G462" s="323"/>
      <c r="H462" s="323"/>
      <c r="I462" s="323"/>
      <c r="J462" s="323"/>
      <c r="K462" s="323"/>
      <c r="L462" s="323"/>
      <c r="M462" s="324"/>
      <c r="N462" s="340" t="s">
        <v>66</v>
      </c>
      <c r="O462" s="341"/>
      <c r="P462" s="341"/>
      <c r="Q462" s="341"/>
      <c r="R462" s="341"/>
      <c r="S462" s="341"/>
      <c r="T462" s="342"/>
      <c r="U462" s="37" t="s">
        <v>67</v>
      </c>
      <c r="V462" s="314">
        <f>IFERROR(V459/H459,"0")+IFERROR(V460/H460,"0")+IFERROR(V461/H461,"0")</f>
        <v>0</v>
      </c>
      <c r="W462" s="314">
        <f>IFERROR(W459/H459,"0")+IFERROR(W460/H460,"0")+IFERROR(W461/H461,"0")</f>
        <v>0</v>
      </c>
      <c r="X462" s="314">
        <f>IFERROR(IF(X459="",0,X459),"0")+IFERROR(IF(X460="",0,X460),"0")+IFERROR(IF(X461="",0,X461),"0")</f>
        <v>0</v>
      </c>
      <c r="Y462" s="315"/>
      <c r="Z462" s="315"/>
    </row>
    <row r="463" spans="1:53" hidden="1" x14ac:dyDescent="0.2">
      <c r="A463" s="323"/>
      <c r="B463" s="323"/>
      <c r="C463" s="323"/>
      <c r="D463" s="323"/>
      <c r="E463" s="323"/>
      <c r="F463" s="323"/>
      <c r="G463" s="323"/>
      <c r="H463" s="323"/>
      <c r="I463" s="323"/>
      <c r="J463" s="323"/>
      <c r="K463" s="323"/>
      <c r="L463" s="323"/>
      <c r="M463" s="324"/>
      <c r="N463" s="340" t="s">
        <v>66</v>
      </c>
      <c r="O463" s="341"/>
      <c r="P463" s="341"/>
      <c r="Q463" s="341"/>
      <c r="R463" s="341"/>
      <c r="S463" s="341"/>
      <c r="T463" s="342"/>
      <c r="U463" s="37" t="s">
        <v>65</v>
      </c>
      <c r="V463" s="314">
        <f>IFERROR(SUM(V459:V461),"0")</f>
        <v>0</v>
      </c>
      <c r="W463" s="314">
        <f>IFERROR(SUM(W459:W461),"0")</f>
        <v>0</v>
      </c>
      <c r="X463" s="37"/>
      <c r="Y463" s="315"/>
      <c r="Z463" s="315"/>
    </row>
    <row r="464" spans="1:53" ht="15" customHeight="1" x14ac:dyDescent="0.2">
      <c r="A464" s="616"/>
      <c r="B464" s="323"/>
      <c r="C464" s="323"/>
      <c r="D464" s="323"/>
      <c r="E464" s="323"/>
      <c r="F464" s="323"/>
      <c r="G464" s="323"/>
      <c r="H464" s="323"/>
      <c r="I464" s="323"/>
      <c r="J464" s="323"/>
      <c r="K464" s="323"/>
      <c r="L464" s="323"/>
      <c r="M464" s="356"/>
      <c r="N464" s="336" t="s">
        <v>650</v>
      </c>
      <c r="O464" s="337"/>
      <c r="P464" s="337"/>
      <c r="Q464" s="337"/>
      <c r="R464" s="337"/>
      <c r="S464" s="337"/>
      <c r="T464" s="338"/>
      <c r="U464" s="37" t="s">
        <v>65</v>
      </c>
      <c r="V464" s="314">
        <f>IFERROR(V24+V34+V38+V42+V46+V53+V61+V82+V92+V103+V115+V124+V131+V139+V152+V158+V163+V170+V190+V197+V202+V221+V225+V231+V243+V249+V255+V261+V272+V277+V282+V286+V290+V294+V307+V313+V317+V321+V329+V334+V341+V345+V352+V368+V375+V379+V386+V392+V402+V406+V420+V425+V434+V440+V447+V452+V457+V463,"0")</f>
        <v>900</v>
      </c>
      <c r="W464" s="314">
        <f>IFERROR(W24+W34+W38+W42+W46+W53+W61+W82+W92+W103+W115+W124+W131+W139+W152+W158+W163+W170+W190+W197+W202+W221+W225+W231+W243+W249+W255+W261+W272+W277+W282+W286+W290+W294+W307+W313+W317+W321+W329+W334+W341+W345+W352+W368+W375+W379+W386+W392+W402+W406+W420+W425+W434+W440+W447+W452+W457+W463,"0")</f>
        <v>900</v>
      </c>
      <c r="X464" s="37"/>
      <c r="Y464" s="315"/>
      <c r="Z464" s="315"/>
    </row>
    <row r="465" spans="1:29" x14ac:dyDescent="0.2">
      <c r="A465" s="323"/>
      <c r="B465" s="323"/>
      <c r="C465" s="323"/>
      <c r="D465" s="323"/>
      <c r="E465" s="323"/>
      <c r="F465" s="323"/>
      <c r="G465" s="323"/>
      <c r="H465" s="323"/>
      <c r="I465" s="323"/>
      <c r="J465" s="323"/>
      <c r="K465" s="323"/>
      <c r="L465" s="323"/>
      <c r="M465" s="356"/>
      <c r="N465" s="336" t="s">
        <v>651</v>
      </c>
      <c r="O465" s="337"/>
      <c r="P465" s="337"/>
      <c r="Q465" s="337"/>
      <c r="R465" s="337"/>
      <c r="S465" s="337"/>
      <c r="T465" s="338"/>
      <c r="U465" s="37" t="s">
        <v>65</v>
      </c>
      <c r="V465" s="31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122*I122/H122,"0")+IFERROR(V127*I127/H127,"0")+IFERROR(V128*I128/H128,"0")+IFERROR(V129*I129/H129,"0")+IFERROR(V135*I135/H135,"0")+IFERROR(V136*I136/H136,"0")+IFERROR(V137*I137/H137,"0")+IFERROR(V142*I142/H142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194*I194/H194,"0")+IFERROR(V195*I195/H195,"0")+IFERROR(V200*I200/H200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223*I223/H223,"0")+IFERROR(V227*I227/H227,"0")+IFERROR(V228*I228/H228,"0")+IFERROR(V229*I229/H229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246*I246/H246,"0")+IFERROR(V247*I247/H247,"0")+IFERROR(V251*I251/H251,"0")+IFERROR(V252*I252/H252,"0")+IFERROR(V253*I253/H253,"0")+IFERROR(V257*I257/H257,"0")+IFERROR(V258*I258/H258,"0")+IFERROR(V259*I259/H259,"0")+IFERROR(V264*I264/H264,"0")+IFERROR(V265*I265/H265,"0")+IFERROR(V266*I266/H266,"0")+IFERROR(V267*I267/H267,"0")+IFERROR(V268*I268/H268,"0")+IFERROR(V269*I269/H269,"0")+IFERROR(V270*I270/H270,"0")+IFERROR(V274*I274/H274,"0")+IFERROR(V275*I275/H275,"0")+IFERROR(V280*I280/H280,"0")+IFERROR(V284*I284/H284,"0")+IFERROR(V288*I288/H288,"0")+IFERROR(V292*I292/H292,"0")+IFERROR(V298*I298/H298,"0")+IFERROR(V299*I299/H299,"0")+IFERROR(V300*I300/H300,"0")+IFERROR(V301*I301/H301,"0")+IFERROR(V302*I302/H302,"0")+IFERROR(V303*I303/H303,"0")+IFERROR(V304*I304/H304,"0")+IFERROR(V305*I305/H305,"0")+IFERROR(V309*I309/H309,"0")+IFERROR(V310*I310/H310,"0")+IFERROR(V311*I311/H311,"0")+IFERROR(V315*I315/H315,"0")+IFERROR(V319*I319/H319,"0")+IFERROR(V324*I324/H324,"0")+IFERROR(V325*I325/H325,"0")+IFERROR(V326*I326/H326,"0")+IFERROR(V327*I327/H327,"0")+IFERROR(V331*I331/H331,"0")+IFERROR(V332*I332/H332,"0")+IFERROR(V336*I336/H336,"0")+IFERROR(V337*I337/H337,"0")+IFERROR(V338*I338/H338,"0")+IFERROR(V339*I339/H339,"0")+IFERROR(V343*I343/H343,"0")+IFERROR(V349*I349/H349,"0")+IFERROR(V350*I350/H350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370*I370/H370,"0")+IFERROR(V371*I371/H371,"0")+IFERROR(V372*I372/H372,"0")+IFERROR(V373*I373/H373,"0")+IFERROR(V377*I377/H377,"0")+IFERROR(V381*I381/H381,"0")+IFERROR(V382*I382/H382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438*I438/H438,"0")+IFERROR(V444*I444/H444,"0")+IFERROR(V445*I445/H445,"0")+IFERROR(V449*I449/H449,"0")+IFERROR(V450*I450/H450,"0")+IFERROR(V454*I454/H454,"0")+IFERROR(V455*I455/H455,"0")+IFERROR(V459*I459/H459,"0")+IFERROR(V460*I460/H460,"0")+IFERROR(V461*I461/H461,"0"),"0")</f>
        <v>928.8</v>
      </c>
      <c r="W465" s="31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122*I122/H122,"0")+IFERROR(W127*I127/H127,"0")+IFERROR(W128*I128/H128,"0")+IFERROR(W129*I129/H129,"0")+IFERROR(W135*I135/H135,"0")+IFERROR(W136*I136/H136,"0")+IFERROR(W137*I137/H137,"0")+IFERROR(W142*I142/H142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194*I194/H194,"0")+IFERROR(W195*I195/H195,"0")+IFERROR(W200*I200/H200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223*I223/H223,"0")+IFERROR(W227*I227/H227,"0")+IFERROR(W228*I228/H228,"0")+IFERROR(W229*I229/H229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246*I246/H246,"0")+IFERROR(W247*I247/H247,"0")+IFERROR(W251*I251/H251,"0")+IFERROR(W252*I252/H252,"0")+IFERROR(W253*I253/H253,"0")+IFERROR(W257*I257/H257,"0")+IFERROR(W258*I258/H258,"0")+IFERROR(W259*I259/H259,"0")+IFERROR(W264*I264/H264,"0")+IFERROR(W265*I265/H265,"0")+IFERROR(W266*I266/H266,"0")+IFERROR(W267*I267/H267,"0")+IFERROR(W268*I268/H268,"0")+IFERROR(W269*I269/H269,"0")+IFERROR(W270*I270/H270,"0")+IFERROR(W274*I274/H274,"0")+IFERROR(W275*I275/H275,"0")+IFERROR(W280*I280/H280,"0")+IFERROR(W284*I284/H284,"0")+IFERROR(W288*I288/H288,"0")+IFERROR(W292*I292/H292,"0")+IFERROR(W298*I298/H298,"0")+IFERROR(W299*I299/H299,"0")+IFERROR(W300*I300/H300,"0")+IFERROR(W301*I301/H301,"0")+IFERROR(W302*I302/H302,"0")+IFERROR(W303*I303/H303,"0")+IFERROR(W304*I304/H304,"0")+IFERROR(W305*I305/H305,"0")+IFERROR(W309*I309/H309,"0")+IFERROR(W310*I310/H310,"0")+IFERROR(W311*I311/H311,"0")+IFERROR(W315*I315/H315,"0")+IFERROR(W319*I319/H319,"0")+IFERROR(W324*I324/H324,"0")+IFERROR(W325*I325/H325,"0")+IFERROR(W326*I326/H326,"0")+IFERROR(W327*I327/H327,"0")+IFERROR(W331*I331/H331,"0")+IFERROR(W332*I332/H332,"0")+IFERROR(W336*I336/H336,"0")+IFERROR(W337*I337/H337,"0")+IFERROR(W338*I338/H338,"0")+IFERROR(W339*I339/H339,"0")+IFERROR(W343*I343/H343,"0")+IFERROR(W349*I349/H349,"0")+IFERROR(W350*I350/H350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370*I370/H370,"0")+IFERROR(W371*I371/H371,"0")+IFERROR(W372*I372/H372,"0")+IFERROR(W373*I373/H373,"0")+IFERROR(W377*I377/H377,"0")+IFERROR(W381*I381/H381,"0")+IFERROR(W382*I382/H382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438*I438/H438,"0")+IFERROR(W444*I444/H444,"0")+IFERROR(W445*I445/H445,"0")+IFERROR(W449*I449/H449,"0")+IFERROR(W450*I450/H450,"0")+IFERROR(W454*I454/H454,"0")+IFERROR(W455*I455/H455,"0")+IFERROR(W459*I459/H459,"0")+IFERROR(W460*I460/H460,"0")+IFERROR(W461*I461/H461,"0"),"0")</f>
        <v>928.8</v>
      </c>
      <c r="X465" s="37"/>
      <c r="Y465" s="315"/>
      <c r="Z465" s="315"/>
    </row>
    <row r="466" spans="1:29" x14ac:dyDescent="0.2">
      <c r="A466" s="323"/>
      <c r="B466" s="323"/>
      <c r="C466" s="323"/>
      <c r="D466" s="323"/>
      <c r="E466" s="323"/>
      <c r="F466" s="323"/>
      <c r="G466" s="323"/>
      <c r="H466" s="323"/>
      <c r="I466" s="323"/>
      <c r="J466" s="323"/>
      <c r="K466" s="323"/>
      <c r="L466" s="323"/>
      <c r="M466" s="356"/>
      <c r="N466" s="336" t="s">
        <v>652</v>
      </c>
      <c r="O466" s="337"/>
      <c r="P466" s="337"/>
      <c r="Q466" s="337"/>
      <c r="R466" s="337"/>
      <c r="S466" s="337"/>
      <c r="T466" s="338"/>
      <c r="U466" s="37" t="s">
        <v>653</v>
      </c>
      <c r="V466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80*(V64:V80/H64:H80)),"0")+IFERROR(SUMPRODUCT(1/J84:J90*(V84:V90/H84:H90)),"0")+IFERROR(SUMPRODUCT(1/J94:J101*(V94:V101/H94:H101)),"0")+IFERROR(SUMPRODUCT(1/J105:J113*(V105:V113/H105:H113)),"0")+IFERROR(SUMPRODUCT(1/J117:J122*(V117:V122/H117:H122)),"0")+IFERROR(SUMPRODUCT(1/J127:J129*(V127:V129/H127:H129)),"0")+IFERROR(SUMPRODUCT(1/J135:J137*(V135:V137/H135:H137)),"0")+IFERROR(SUMPRODUCT(1/J142:J150*(V142:V150/H142:H150)),"0")+IFERROR(SUMPRODUCT(1/J155:J156*(V155:V156/H155:H156)),"0")+IFERROR(SUMPRODUCT(1/J160:J161*(V160:V161/H160:H161)),"0")+IFERROR(SUMPRODUCT(1/J165:J168*(V165:V168/H165:H168)),"0")+IFERROR(SUMPRODUCT(1/J172:J188*(V172:V188/H172:H188)),"0")+IFERROR(SUMPRODUCT(1/J192:J195*(V192:V195/H192:H195)),"0")+IFERROR(SUMPRODUCT(1/J200:J200*(V200:V200/H200:H200)),"0")+IFERROR(SUMPRODUCT(1/J205:J219*(V205:V219/H205:H219)),"0")+IFERROR(SUMPRODUCT(1/J223:J223*(V223:V223/H223:H223)),"0")+IFERROR(SUMPRODUCT(1/J227:J229*(V227:V229/H227:H229)),"0")+IFERROR(SUMPRODUCT(1/J233:J241*(V233:V241/H233:H241)),"0")+IFERROR(SUMPRODUCT(1/J245:J247*(V245:V247/H245:H247)),"0")+IFERROR(SUMPRODUCT(1/J251:J253*(V251:V253/H251:H253)),"0")+IFERROR(SUMPRODUCT(1/J257:J259*(V257:V259/H257:H259)),"0")+IFERROR(SUMPRODUCT(1/J264:J270*(V264:V270/H264:H270)),"0")+IFERROR(SUMPRODUCT(1/J274:J275*(V274:V275/H274:H275)),"0")+IFERROR(SUMPRODUCT(1/J280:J280*(V280:V280/H280:H280)),"0")+IFERROR(SUMPRODUCT(1/J284:J284*(V284:V284/H284:H284)),"0")+IFERROR(SUMPRODUCT(1/J288:J288*(V288:V288/H288:H288)),"0")+IFERROR(SUMPRODUCT(1/J292:J292*(V292:V292/H292:H292)),"0")+IFERROR(SUMPRODUCT(1/J298:J305*(V298:V305/H298:H305)),"0")+IFERROR(SUMPRODUCT(1/J309:J311*(V309:V311/H309:H311)),"0")+IFERROR(SUMPRODUCT(1/J315:J315*(V315:V315/H315:H315)),"0")+IFERROR(SUMPRODUCT(1/J319:J319*(V319:V319/H319:H319)),"0")+IFERROR(SUMPRODUCT(1/J324:J327*(V324:V327/H324:H327)),"0")+IFERROR(SUMPRODUCT(1/J331:J332*(V331:V332/H331:H332)),"0")+IFERROR(SUMPRODUCT(1/J336:J339*(V336:V339/H336:H339)),"0")+IFERROR(SUMPRODUCT(1/J343:J343*(V343:V343/H343:H343)),"0")+IFERROR(SUMPRODUCT(1/J349:J350*(V349:V350/H349:H350)),"0")+IFERROR(SUMPRODUCT(1/J354:J366*(V354:V366/H354:H366)),"0")+IFERROR(SUMPRODUCT(1/J370:J373*(V370:V373/H370:H373)),"0")+IFERROR(SUMPRODUCT(1/J377:J377*(V377:V377/H377:H377)),"0")+IFERROR(SUMPRODUCT(1/J381:J384*(V381:V384/H381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438*(V436:V438/H436:H438)),"0")+IFERROR(SUMPRODUCT(1/J444:J445*(V444:V445/H444:H445)),"0")+IFERROR(SUMPRODUCT(1/J449:J450*(V449:V450/H449:H450)),"0")+IFERROR(SUMPRODUCT(1/J454:J455*(V454:V455/H454:H455)),"0")+IFERROR(SUMPRODUCT(1/J459:J461*(V459:V461/H459:H461)),"0"),0)</f>
        <v>2</v>
      </c>
      <c r="W466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80*(W64:W80/H64:H80)),"0")+IFERROR(SUMPRODUCT(1/J84:J90*(W84:W90/H84:H90)),"0")+IFERROR(SUMPRODUCT(1/J94:J101*(W94:W101/H94:H101)),"0")+IFERROR(SUMPRODUCT(1/J105:J113*(W105:W113/H105:H113)),"0")+IFERROR(SUMPRODUCT(1/J117:J122*(W117:W122/H117:H122)),"0")+IFERROR(SUMPRODUCT(1/J127:J129*(W127:W129/H127:H129)),"0")+IFERROR(SUMPRODUCT(1/J135:J137*(W135:W137/H135:H137)),"0")+IFERROR(SUMPRODUCT(1/J142:J150*(W142:W150/H142:H150)),"0")+IFERROR(SUMPRODUCT(1/J155:J156*(W155:W156/H155:H156)),"0")+IFERROR(SUMPRODUCT(1/J160:J161*(W160:W161/H160:H161)),"0")+IFERROR(SUMPRODUCT(1/J165:J168*(W165:W168/H165:H168)),"0")+IFERROR(SUMPRODUCT(1/J172:J188*(W172:W188/H172:H188)),"0")+IFERROR(SUMPRODUCT(1/J192:J195*(W192:W195/H192:H195)),"0")+IFERROR(SUMPRODUCT(1/J200:J200*(W200:W200/H200:H200)),"0")+IFERROR(SUMPRODUCT(1/J205:J219*(W205:W219/H205:H219)),"0")+IFERROR(SUMPRODUCT(1/J223:J223*(W223:W223/H223:H223)),"0")+IFERROR(SUMPRODUCT(1/J227:J229*(W227:W229/H227:H229)),"0")+IFERROR(SUMPRODUCT(1/J233:J241*(W233:W241/H233:H241)),"0")+IFERROR(SUMPRODUCT(1/J245:J247*(W245:W247/H245:H247)),"0")+IFERROR(SUMPRODUCT(1/J251:J253*(W251:W253/H251:H253)),"0")+IFERROR(SUMPRODUCT(1/J257:J259*(W257:W259/H257:H259)),"0")+IFERROR(SUMPRODUCT(1/J264:J270*(W264:W270/H264:H270)),"0")+IFERROR(SUMPRODUCT(1/J274:J275*(W274:W275/H274:H275)),"0")+IFERROR(SUMPRODUCT(1/J280:J280*(W280:W280/H280:H280)),"0")+IFERROR(SUMPRODUCT(1/J284:J284*(W284:W284/H284:H284)),"0")+IFERROR(SUMPRODUCT(1/J288:J288*(W288:W288/H288:H288)),"0")+IFERROR(SUMPRODUCT(1/J292:J292*(W292:W292/H292:H292)),"0")+IFERROR(SUMPRODUCT(1/J298:J305*(W298:W305/H298:H305)),"0")+IFERROR(SUMPRODUCT(1/J309:J311*(W309:W311/H309:H311)),"0")+IFERROR(SUMPRODUCT(1/J315:J315*(W315:W315/H315:H315)),"0")+IFERROR(SUMPRODUCT(1/J319:J319*(W319:W319/H319:H319)),"0")+IFERROR(SUMPRODUCT(1/J324:J327*(W324:W327/H324:H327)),"0")+IFERROR(SUMPRODUCT(1/J331:J332*(W331:W332/H331:H332)),"0")+IFERROR(SUMPRODUCT(1/J336:J339*(W336:W339/H336:H339)),"0")+IFERROR(SUMPRODUCT(1/J343:J343*(W343:W343/H343:H343)),"0")+IFERROR(SUMPRODUCT(1/J349:J350*(W349:W350/H349:H350)),"0")+IFERROR(SUMPRODUCT(1/J354:J366*(W354:W366/H354:H366)),"0")+IFERROR(SUMPRODUCT(1/J370:J373*(W370:W373/H370:H373)),"0")+IFERROR(SUMPRODUCT(1/J377:J377*(W377:W377/H377:H377)),"0")+IFERROR(SUMPRODUCT(1/J381:J384*(W381:W384/H381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438*(W436:W438/H436:H438)),"0")+IFERROR(SUMPRODUCT(1/J444:J445*(W444:W445/H444:H445)),"0")+IFERROR(SUMPRODUCT(1/J449:J450*(W449:W450/H449:H450)),"0")+IFERROR(SUMPRODUCT(1/J454:J455*(W454:W455/H454:H455)),"0")+IFERROR(SUMPRODUCT(1/J459:J461*(W459:W461/H459:H461)),"0"),0)</f>
        <v>2</v>
      </c>
      <c r="X466" s="37"/>
      <c r="Y466" s="315"/>
      <c r="Z466" s="315"/>
    </row>
    <row r="467" spans="1:29" x14ac:dyDescent="0.2">
      <c r="A467" s="323"/>
      <c r="B467" s="323"/>
      <c r="C467" s="323"/>
      <c r="D467" s="323"/>
      <c r="E467" s="323"/>
      <c r="F467" s="323"/>
      <c r="G467" s="323"/>
      <c r="H467" s="323"/>
      <c r="I467" s="323"/>
      <c r="J467" s="323"/>
      <c r="K467" s="323"/>
      <c r="L467" s="323"/>
      <c r="M467" s="356"/>
      <c r="N467" s="336" t="s">
        <v>654</v>
      </c>
      <c r="O467" s="337"/>
      <c r="P467" s="337"/>
      <c r="Q467" s="337"/>
      <c r="R467" s="337"/>
      <c r="S467" s="337"/>
      <c r="T467" s="338"/>
      <c r="U467" s="37" t="s">
        <v>65</v>
      </c>
      <c r="V467" s="314">
        <f>GrossWeightTotal+PalletQtyTotal*25</f>
        <v>978.8</v>
      </c>
      <c r="W467" s="314">
        <f>GrossWeightTotalR+PalletQtyTotalR*25</f>
        <v>978.8</v>
      </c>
      <c r="X467" s="37"/>
      <c r="Y467" s="315"/>
      <c r="Z467" s="315"/>
    </row>
    <row r="468" spans="1:29" x14ac:dyDescent="0.2">
      <c r="A468" s="323"/>
      <c r="B468" s="323"/>
      <c r="C468" s="323"/>
      <c r="D468" s="323"/>
      <c r="E468" s="323"/>
      <c r="F468" s="323"/>
      <c r="G468" s="323"/>
      <c r="H468" s="323"/>
      <c r="I468" s="323"/>
      <c r="J468" s="323"/>
      <c r="K468" s="323"/>
      <c r="L468" s="323"/>
      <c r="M468" s="356"/>
      <c r="N468" s="336" t="s">
        <v>655</v>
      </c>
      <c r="O468" s="337"/>
      <c r="P468" s="337"/>
      <c r="Q468" s="337"/>
      <c r="R468" s="337"/>
      <c r="S468" s="337"/>
      <c r="T468" s="338"/>
      <c r="U468" s="37" t="s">
        <v>653</v>
      </c>
      <c r="V468" s="314">
        <f>IFERROR(V23+V33+V37+V41+V45+V52+V60+V81+V91+V102+V114+V123+V130+V138+V151+V157+V162+V169+V189+V196+V201+V220+V224+V230+V242+V248+V254+V260+V271+V276+V281+V285+V289+V293+V306+V312+V316+V320+V328+V333+V340+V344+V351+V367+V374+V378+V385+V391+V401+V405+V419+V424+V433+V439+V446+V451+V456+V462,"0")</f>
        <v>60</v>
      </c>
      <c r="W468" s="314">
        <f>IFERROR(W23+W33+W37+W41+W45+W52+W60+W81+W91+W102+W114+W123+W130+W138+W151+W157+W162+W169+W189+W196+W201+W220+W224+W230+W242+W248+W254+W260+W271+W276+W281+W285+W289+W293+W306+W312+W316+W320+W328+W333+W340+W344+W351+W367+W374+W378+W385+W391+W401+W405+W419+W424+W433+W439+W446+W451+W456+W462,"0")</f>
        <v>60</v>
      </c>
      <c r="X468" s="37"/>
      <c r="Y468" s="315"/>
      <c r="Z468" s="315"/>
    </row>
    <row r="469" spans="1:29" ht="14.25" hidden="1" customHeight="1" x14ac:dyDescent="0.2">
      <c r="A469" s="323"/>
      <c r="B469" s="323"/>
      <c r="C469" s="323"/>
      <c r="D469" s="323"/>
      <c r="E469" s="323"/>
      <c r="F469" s="323"/>
      <c r="G469" s="323"/>
      <c r="H469" s="323"/>
      <c r="I469" s="323"/>
      <c r="J469" s="323"/>
      <c r="K469" s="323"/>
      <c r="L469" s="323"/>
      <c r="M469" s="356"/>
      <c r="N469" s="336" t="s">
        <v>656</v>
      </c>
      <c r="O469" s="337"/>
      <c r="P469" s="337"/>
      <c r="Q469" s="337"/>
      <c r="R469" s="337"/>
      <c r="S469" s="337"/>
      <c r="T469" s="338"/>
      <c r="U469" s="39" t="s">
        <v>657</v>
      </c>
      <c r="V469" s="37"/>
      <c r="W469" s="37"/>
      <c r="X469" s="37">
        <f>IFERROR(X23+X33+X37+X41+X45+X52+X60+X81+X91+X102+X114+X123+X130+X138+X151+X157+X162+X169+X189+X196+X201+X220+X224+X230+X242+X248+X254+X260+X271+X276+X281+X285+X289+X293+X306+X312+X316+X320+X328+X333+X340+X344+X351+X367+X374+X378+X385+X391+X401+X405+X419+X424+X433+X439+X446+X451+X456+X462,"0")</f>
        <v>1.3049999999999999</v>
      </c>
      <c r="Y469" s="315"/>
      <c r="Z469" s="315"/>
    </row>
    <row r="470" spans="1:29" ht="13.5" customHeight="1" thickBot="1" x14ac:dyDescent="0.25"/>
    <row r="471" spans="1:29" ht="27" customHeight="1" thickTop="1" thickBot="1" x14ac:dyDescent="0.25">
      <c r="A471" s="40" t="s">
        <v>658</v>
      </c>
      <c r="B471" s="305" t="s">
        <v>59</v>
      </c>
      <c r="C471" s="334" t="s">
        <v>96</v>
      </c>
      <c r="D471" s="480"/>
      <c r="E471" s="480"/>
      <c r="F471" s="377"/>
      <c r="G471" s="334" t="s">
        <v>243</v>
      </c>
      <c r="H471" s="480"/>
      <c r="I471" s="480"/>
      <c r="J471" s="480"/>
      <c r="K471" s="480"/>
      <c r="L471" s="480"/>
      <c r="M471" s="480"/>
      <c r="N471" s="377"/>
      <c r="O471" s="334" t="s">
        <v>447</v>
      </c>
      <c r="P471" s="377"/>
      <c r="Q471" s="334" t="s">
        <v>497</v>
      </c>
      <c r="R471" s="377"/>
      <c r="S471" s="305" t="s">
        <v>577</v>
      </c>
      <c r="T471" s="305" t="s">
        <v>622</v>
      </c>
      <c r="U471" s="306"/>
      <c r="Z471" s="52"/>
      <c r="AC471" s="306"/>
    </row>
    <row r="472" spans="1:29" ht="14.25" customHeight="1" thickTop="1" x14ac:dyDescent="0.2">
      <c r="A472" s="573" t="s">
        <v>659</v>
      </c>
      <c r="B472" s="334" t="s">
        <v>59</v>
      </c>
      <c r="C472" s="334" t="s">
        <v>97</v>
      </c>
      <c r="D472" s="334" t="s">
        <v>105</v>
      </c>
      <c r="E472" s="334" t="s">
        <v>96</v>
      </c>
      <c r="F472" s="334" t="s">
        <v>235</v>
      </c>
      <c r="G472" s="334" t="s">
        <v>244</v>
      </c>
      <c r="H472" s="334" t="s">
        <v>251</v>
      </c>
      <c r="I472" s="334" t="s">
        <v>271</v>
      </c>
      <c r="J472" s="334" t="s">
        <v>337</v>
      </c>
      <c r="K472" s="306"/>
      <c r="L472" s="334" t="s">
        <v>340</v>
      </c>
      <c r="M472" s="334" t="s">
        <v>420</v>
      </c>
      <c r="N472" s="334" t="s">
        <v>438</v>
      </c>
      <c r="O472" s="334" t="s">
        <v>448</v>
      </c>
      <c r="P472" s="334" t="s">
        <v>474</v>
      </c>
      <c r="Q472" s="334" t="s">
        <v>498</v>
      </c>
      <c r="R472" s="334" t="s">
        <v>554</v>
      </c>
      <c r="S472" s="334" t="s">
        <v>577</v>
      </c>
      <c r="T472" s="334" t="s">
        <v>623</v>
      </c>
      <c r="U472" s="306"/>
      <c r="Z472" s="52"/>
      <c r="AC472" s="306"/>
    </row>
    <row r="473" spans="1:29" ht="13.5" customHeight="1" thickBot="1" x14ac:dyDescent="0.25">
      <c r="A473" s="574"/>
      <c r="B473" s="335"/>
      <c r="C473" s="335"/>
      <c r="D473" s="335"/>
      <c r="E473" s="335"/>
      <c r="F473" s="335"/>
      <c r="G473" s="335"/>
      <c r="H473" s="335"/>
      <c r="I473" s="335"/>
      <c r="J473" s="335"/>
      <c r="K473" s="306"/>
      <c r="L473" s="335"/>
      <c r="M473" s="335"/>
      <c r="N473" s="335"/>
      <c r="O473" s="335"/>
      <c r="P473" s="335"/>
      <c r="Q473" s="335"/>
      <c r="R473" s="335"/>
      <c r="S473" s="335"/>
      <c r="T473" s="335"/>
      <c r="U473" s="306"/>
      <c r="Z473" s="52"/>
      <c r="AC473" s="306"/>
    </row>
    <row r="474" spans="1:29" ht="18" customHeight="1" thickTop="1" thickBot="1" x14ac:dyDescent="0.25">
      <c r="A474" s="40" t="s">
        <v>660</v>
      </c>
      <c r="B474" s="46">
        <f>IFERROR(W22*1,"0")+IFERROR(W26*1,"0")+IFERROR(W27*1,"0")+IFERROR(W28*1,"0")+IFERROR(W29*1,"0")+IFERROR(W30*1,"0")+IFERROR(W31*1,"0")+IFERROR(W32*1,"0")+IFERROR(W36*1,"0")+IFERROR(W40*1,"0")+IFERROR(W44*1,"0")</f>
        <v>0</v>
      </c>
      <c r="C474" s="46">
        <f>IFERROR(W50*1,"0")+IFERROR(W51*1,"0")</f>
        <v>0</v>
      </c>
      <c r="D474" s="46">
        <f>IFERROR(W56*1,"0")+IFERROR(W57*1,"0")+IFERROR(W58*1,"0")+IFERROR(W59*1,"0")</f>
        <v>0</v>
      </c>
      <c r="E474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+IFERROR(W122*1,"0")</f>
        <v>0</v>
      </c>
      <c r="F474" s="46">
        <f>IFERROR(W127*1,"0")+IFERROR(W128*1,"0")+IFERROR(W129*1,"0")</f>
        <v>0</v>
      </c>
      <c r="G474" s="46">
        <f>IFERROR(W135*1,"0")+IFERROR(W136*1,"0")+IFERROR(W137*1,"0")</f>
        <v>0</v>
      </c>
      <c r="H474" s="46">
        <f>IFERROR(W142*1,"0")+IFERROR(W143*1,"0")+IFERROR(W144*1,"0")+IFERROR(W145*1,"0")+IFERROR(W146*1,"0")+IFERROR(W147*1,"0")+IFERROR(W148*1,"0")+IFERROR(W149*1,"0")+IFERROR(W150*1,"0")</f>
        <v>0</v>
      </c>
      <c r="I474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+IFERROR(W194*1,"0")+IFERROR(W195*1,"0")</f>
        <v>0</v>
      </c>
      <c r="J474" s="46">
        <f>IFERROR(W200*1,"0")</f>
        <v>0</v>
      </c>
      <c r="K474" s="306"/>
      <c r="L474" s="46">
        <f>IFERROR(W205*1,"0")+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223*1,"0")+IFERROR(W227*1,"0")+IFERROR(W228*1,"0")+IFERROR(W229*1,"0")+IFERROR(W233*1,"0")+IFERROR(W234*1,"0")+IFERROR(W235*1,"0")+IFERROR(W236*1,"0")+IFERROR(W237*1,"0")+IFERROR(W238*1,"0")+IFERROR(W239*1,"0")+IFERROR(W240*1,"0")+IFERROR(W241*1,"0")+IFERROR(W245*1,"0")+IFERROR(W246*1,"0")+IFERROR(W247*1,"0")+IFERROR(W251*1,"0")+IFERROR(W252*1,"0")+IFERROR(W253*1,"0")+IFERROR(W257*1,"0")+IFERROR(W258*1,"0")+IFERROR(W259*1,"0")</f>
        <v>0</v>
      </c>
      <c r="M474" s="46">
        <f>IFERROR(W264*1,"0")+IFERROR(W265*1,"0")+IFERROR(W266*1,"0")+IFERROR(W267*1,"0")+IFERROR(W268*1,"0")+IFERROR(W269*1,"0")+IFERROR(W270*1,"0")+IFERROR(W274*1,"0")+IFERROR(W275*1,"0")</f>
        <v>0</v>
      </c>
      <c r="N474" s="46">
        <f>IFERROR(W280*1,"0")+IFERROR(W284*1,"0")+IFERROR(W288*1,"0")+IFERROR(W292*1,"0")</f>
        <v>0</v>
      </c>
      <c r="O474" s="46">
        <f>IFERROR(W298*1,"0")+IFERROR(W299*1,"0")+IFERROR(W300*1,"0")+IFERROR(W301*1,"0")+IFERROR(W302*1,"0")+IFERROR(W303*1,"0")+IFERROR(W304*1,"0")+IFERROR(W305*1,"0")+IFERROR(W309*1,"0")+IFERROR(W310*1,"0")+IFERROR(W311*1,"0")+IFERROR(W315*1,"0")+IFERROR(W319*1,"0")</f>
        <v>900</v>
      </c>
      <c r="P474" s="46">
        <f>IFERROR(W324*1,"0")+IFERROR(W325*1,"0")+IFERROR(W326*1,"0")+IFERROR(W327*1,"0")+IFERROR(W331*1,"0")+IFERROR(W332*1,"0")+IFERROR(W336*1,"0")+IFERROR(W337*1,"0")+IFERROR(W338*1,"0")+IFERROR(W339*1,"0")+IFERROR(W343*1,"0")</f>
        <v>0</v>
      </c>
      <c r="Q474" s="46">
        <f>IFERROR(W349*1,"0")+IFERROR(W350*1,"0")+IFERROR(W354*1,"0")+IFERROR(W355*1,"0")+IFERROR(W356*1,"0")+IFERROR(W357*1,"0")+IFERROR(W358*1,"0")+IFERROR(W359*1,"0")+IFERROR(W360*1,"0")+IFERROR(W361*1,"0")+IFERROR(W362*1,"0")+IFERROR(W363*1,"0")+IFERROR(W364*1,"0")+IFERROR(W365*1,"0")+IFERROR(W366*1,"0")+IFERROR(W370*1,"0")+IFERROR(W371*1,"0")+IFERROR(W372*1,"0")+IFERROR(W373*1,"0")+IFERROR(W377*1,"0")+IFERROR(W381*1,"0")+IFERROR(W382*1,"0")+IFERROR(W383*1,"0")+IFERROR(W384*1,"0")</f>
        <v>0</v>
      </c>
      <c r="R474" s="46">
        <f>IFERROR(W389*1,"0")+IFERROR(W390*1,"0")+IFERROR(W394*1,"0")+IFERROR(W395*1,"0")+IFERROR(W396*1,"0")+IFERROR(W397*1,"0")+IFERROR(W398*1,"0")+IFERROR(W399*1,"0")+IFERROR(W400*1,"0")+IFERROR(W404*1,"0")</f>
        <v>0</v>
      </c>
      <c r="S474" s="46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+IFERROR(W438*1,"0")</f>
        <v>0</v>
      </c>
      <c r="T474" s="46">
        <f>IFERROR(W444*1,"0")+IFERROR(W445*1,"0")+IFERROR(W449*1,"0")+IFERROR(W450*1,"0")+IFERROR(W454*1,"0")+IFERROR(W455*1,"0")+IFERROR(W459*1,"0")+IFERROR(W460*1,"0")+IFERROR(W461*1,"0")</f>
        <v>0</v>
      </c>
      <c r="U474" s="306"/>
      <c r="Z474" s="52"/>
      <c r="AC474" s="306"/>
    </row>
  </sheetData>
  <sheetProtection algorithmName="SHA-512" hashValue="3h5BwS7NzTRhqYjpd2aO/FQrVBV6KSPMFZY36WB/TolUDoLZxPS3I2/xF2kDl+T5Lqcp/s/LWsO4jltZnUaWmQ==" saltValue="vDKaIZwQVunrQcpwDVULcA==" spinCount="100000" sheet="1" objects="1" scenarios="1" sort="0" autoFilter="0" pivotTables="0"/>
  <autoFilter ref="B18:X469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2"/>
        <filter val="60,00"/>
        <filter val="900,00"/>
        <filter val="928,80"/>
        <filter val="978,80"/>
      </filters>
    </filterColumn>
  </autoFilter>
  <mergeCells count="844">
    <mergeCell ref="D174:E174"/>
    <mergeCell ref="D423:E423"/>
    <mergeCell ref="N329:T329"/>
    <mergeCell ref="N360:R360"/>
    <mergeCell ref="N373:R373"/>
    <mergeCell ref="N420:T420"/>
    <mergeCell ref="D337:E337"/>
    <mergeCell ref="A133:X133"/>
    <mergeCell ref="N24:T24"/>
    <mergeCell ref="A198:X198"/>
    <mergeCell ref="A369:X369"/>
    <mergeCell ref="H9:I9"/>
    <mergeCell ref="N260:T260"/>
    <mergeCell ref="N267:R267"/>
    <mergeCell ref="N28:R28"/>
    <mergeCell ref="N42:T42"/>
    <mergeCell ref="N30:R30"/>
    <mergeCell ref="D66:E66"/>
    <mergeCell ref="N181:R181"/>
    <mergeCell ref="D253:E253"/>
    <mergeCell ref="N147:R147"/>
    <mergeCell ref="A199:X199"/>
    <mergeCell ref="R6:S9"/>
    <mergeCell ref="N127:R127"/>
    <mergeCell ref="N176:R176"/>
    <mergeCell ref="N345:T345"/>
    <mergeCell ref="D28:E28"/>
    <mergeCell ref="N315:R315"/>
    <mergeCell ref="N144:R144"/>
    <mergeCell ref="D187:E187"/>
    <mergeCell ref="N302:R302"/>
    <mergeCell ref="N466:T466"/>
    <mergeCell ref="A157:M158"/>
    <mergeCell ref="B17:B18"/>
    <mergeCell ref="A271:M272"/>
    <mergeCell ref="N112:R112"/>
    <mergeCell ref="D258:E258"/>
    <mergeCell ref="N106:R106"/>
    <mergeCell ref="A385:M386"/>
    <mergeCell ref="N404:R404"/>
    <mergeCell ref="N252:R252"/>
    <mergeCell ref="N56:R56"/>
    <mergeCell ref="D195:E195"/>
    <mergeCell ref="A204:X204"/>
    <mergeCell ref="D360:E360"/>
    <mergeCell ref="A378:M379"/>
    <mergeCell ref="D431:E431"/>
    <mergeCell ref="N460:R460"/>
    <mergeCell ref="N197:T197"/>
    <mergeCell ref="N155:R155"/>
    <mergeCell ref="N264:R264"/>
    <mergeCell ref="D70:E70"/>
    <mergeCell ref="N366:R366"/>
    <mergeCell ref="D238:E238"/>
    <mergeCell ref="N405:T405"/>
    <mergeCell ref="J472:J473"/>
    <mergeCell ref="W17:W18"/>
    <mergeCell ref="B472:B473"/>
    <mergeCell ref="A435:X435"/>
    <mergeCell ref="N399:R399"/>
    <mergeCell ref="N59:R59"/>
    <mergeCell ref="A464:M469"/>
    <mergeCell ref="N178:R178"/>
    <mergeCell ref="D110:E110"/>
    <mergeCell ref="N270:R270"/>
    <mergeCell ref="D142:E142"/>
    <mergeCell ref="A391:M392"/>
    <mergeCell ref="A462:M463"/>
    <mergeCell ref="D129:E129"/>
    <mergeCell ref="N359:R359"/>
    <mergeCell ref="D365:E365"/>
    <mergeCell ref="D429:E429"/>
    <mergeCell ref="A448:X448"/>
    <mergeCell ref="D300:E300"/>
    <mergeCell ref="N124:T124"/>
    <mergeCell ref="A154:X154"/>
    <mergeCell ref="N45:T45"/>
    <mergeCell ref="N281:T281"/>
    <mergeCell ref="N424:T424"/>
    <mergeCell ref="N2:U3"/>
    <mergeCell ref="N36:R36"/>
    <mergeCell ref="N207:R207"/>
    <mergeCell ref="D79:E79"/>
    <mergeCell ref="BA17:BA18"/>
    <mergeCell ref="N394:R394"/>
    <mergeCell ref="N123:T123"/>
    <mergeCell ref="D144:E144"/>
    <mergeCell ref="D315:E315"/>
    <mergeCell ref="A153:X153"/>
    <mergeCell ref="N113:R113"/>
    <mergeCell ref="A346:X346"/>
    <mergeCell ref="N173:R173"/>
    <mergeCell ref="D302:E302"/>
    <mergeCell ref="N100:R100"/>
    <mergeCell ref="A54:X54"/>
    <mergeCell ref="N94:R94"/>
    <mergeCell ref="N60:T60"/>
    <mergeCell ref="N336:R336"/>
    <mergeCell ref="D208:E208"/>
    <mergeCell ref="AA17:AC18"/>
    <mergeCell ref="A283:X283"/>
    <mergeCell ref="A388:X388"/>
    <mergeCell ref="D366:E366"/>
    <mergeCell ref="L472:L473"/>
    <mergeCell ref="N412:R412"/>
    <mergeCell ref="D214:E214"/>
    <mergeCell ref="D284:E284"/>
    <mergeCell ref="N64:R64"/>
    <mergeCell ref="N120:R120"/>
    <mergeCell ref="N362:R362"/>
    <mergeCell ref="D259:E259"/>
    <mergeCell ref="N349:R349"/>
    <mergeCell ref="D326:E326"/>
    <mergeCell ref="N128:R128"/>
    <mergeCell ref="A295:X295"/>
    <mergeCell ref="A81:M82"/>
    <mergeCell ref="N364:R364"/>
    <mergeCell ref="D432:E432"/>
    <mergeCell ref="D236:E236"/>
    <mergeCell ref="D117:E117"/>
    <mergeCell ref="N413:R413"/>
    <mergeCell ref="A441:X441"/>
    <mergeCell ref="D361:E361"/>
    <mergeCell ref="D417:E417"/>
    <mergeCell ref="D354:E354"/>
    <mergeCell ref="O471:P471"/>
    <mergeCell ref="D356:E356"/>
    <mergeCell ref="D5:E5"/>
    <mergeCell ref="D303:E303"/>
    <mergeCell ref="N284:R284"/>
    <mergeCell ref="D94:E94"/>
    <mergeCell ref="A296:X296"/>
    <mergeCell ref="D69:E69"/>
    <mergeCell ref="A114:M115"/>
    <mergeCell ref="N162:T162"/>
    <mergeCell ref="O10:P10"/>
    <mergeCell ref="A273:X273"/>
    <mergeCell ref="N75:R75"/>
    <mergeCell ref="N114:T114"/>
    <mergeCell ref="N298:R298"/>
    <mergeCell ref="A242:M243"/>
    <mergeCell ref="A5:C5"/>
    <mergeCell ref="N58:R58"/>
    <mergeCell ref="D179:E179"/>
    <mergeCell ref="D166:E166"/>
    <mergeCell ref="H5:L5"/>
    <mergeCell ref="N190:T190"/>
    <mergeCell ref="A220:M221"/>
    <mergeCell ref="N257:R257"/>
    <mergeCell ref="N275:R275"/>
    <mergeCell ref="N175:R175"/>
    <mergeCell ref="D8:L8"/>
    <mergeCell ref="N166:R166"/>
    <mergeCell ref="N337:R337"/>
    <mergeCell ref="D87:E87"/>
    <mergeCell ref="D209:E209"/>
    <mergeCell ref="D147:E147"/>
    <mergeCell ref="N53:T53"/>
    <mergeCell ref="D245:E245"/>
    <mergeCell ref="D274:E274"/>
    <mergeCell ref="D301:E301"/>
    <mergeCell ref="D122:E122"/>
    <mergeCell ref="A33:M34"/>
    <mergeCell ref="N130:T130"/>
    <mergeCell ref="A93:X93"/>
    <mergeCell ref="D211:E211"/>
    <mergeCell ref="N46:T46"/>
    <mergeCell ref="D30:E30"/>
    <mergeCell ref="N307:T307"/>
    <mergeCell ref="N195:R195"/>
    <mergeCell ref="A232:X232"/>
    <mergeCell ref="D67:E67"/>
    <mergeCell ref="A289:M290"/>
    <mergeCell ref="T10:U10"/>
    <mergeCell ref="D78:E78"/>
    <mergeCell ref="D1:F1"/>
    <mergeCell ref="N339:R339"/>
    <mergeCell ref="D382:E382"/>
    <mergeCell ref="N282:T282"/>
    <mergeCell ref="N210:R210"/>
    <mergeCell ref="J17:J18"/>
    <mergeCell ref="N61:T61"/>
    <mergeCell ref="L17:L18"/>
    <mergeCell ref="A333:M334"/>
    <mergeCell ref="A222:X222"/>
    <mergeCell ref="D240:E240"/>
    <mergeCell ref="N290:T290"/>
    <mergeCell ref="A102:M103"/>
    <mergeCell ref="N65:R65"/>
    <mergeCell ref="N363:R363"/>
    <mergeCell ref="N192:R192"/>
    <mergeCell ref="N78:R78"/>
    <mergeCell ref="O11:P11"/>
    <mergeCell ref="A6:C6"/>
    <mergeCell ref="N92:T92"/>
    <mergeCell ref="D113:E113"/>
    <mergeCell ref="A52:M53"/>
    <mergeCell ref="N118:R118"/>
    <mergeCell ref="D309:E309"/>
    <mergeCell ref="N17:R18"/>
    <mergeCell ref="D100:E100"/>
    <mergeCell ref="N415:R415"/>
    <mergeCell ref="N355:R355"/>
    <mergeCell ref="N129:R129"/>
    <mergeCell ref="O6:P6"/>
    <mergeCell ref="N305:R305"/>
    <mergeCell ref="N365:R365"/>
    <mergeCell ref="N50:R50"/>
    <mergeCell ref="N292:R292"/>
    <mergeCell ref="D31:E31"/>
    <mergeCell ref="N357:R357"/>
    <mergeCell ref="N379:T379"/>
    <mergeCell ref="D229:E229"/>
    <mergeCell ref="D400:E400"/>
    <mergeCell ref="A409:X409"/>
    <mergeCell ref="N236:R236"/>
    <mergeCell ref="D77:E77"/>
    <mergeCell ref="I17:I18"/>
    <mergeCell ref="T12:U12"/>
    <mergeCell ref="D72:E72"/>
    <mergeCell ref="A23:M24"/>
    <mergeCell ref="D145:E145"/>
    <mergeCell ref="N400:R400"/>
    <mergeCell ref="R472:R473"/>
    <mergeCell ref="N350:R350"/>
    <mergeCell ref="T472:T473"/>
    <mergeCell ref="A104:X104"/>
    <mergeCell ref="N201:T201"/>
    <mergeCell ref="N139:T139"/>
    <mergeCell ref="D160:E160"/>
    <mergeCell ref="A297:X297"/>
    <mergeCell ref="N406:T406"/>
    <mergeCell ref="D135:E135"/>
    <mergeCell ref="D377:E377"/>
    <mergeCell ref="A405:M406"/>
    <mergeCell ref="A323:X323"/>
    <mergeCell ref="N276:T276"/>
    <mergeCell ref="D235:E235"/>
    <mergeCell ref="N383:R383"/>
    <mergeCell ref="N149:R149"/>
    <mergeCell ref="N205:R205"/>
    <mergeCell ref="A226:X226"/>
    <mergeCell ref="A344:M345"/>
    <mergeCell ref="N241:R241"/>
    <mergeCell ref="N428:R428"/>
    <mergeCell ref="N228:R228"/>
    <mergeCell ref="A472:A473"/>
    <mergeCell ref="AD17:AD18"/>
    <mergeCell ref="N142:R142"/>
    <mergeCell ref="Q472:Q473"/>
    <mergeCell ref="N80:R80"/>
    <mergeCell ref="D88:E88"/>
    <mergeCell ref="D26:E26"/>
    <mergeCell ref="D148:E148"/>
    <mergeCell ref="D324:E324"/>
    <mergeCell ref="D311:E311"/>
    <mergeCell ref="N218:R218"/>
    <mergeCell ref="N411:R411"/>
    <mergeCell ref="D90:E90"/>
    <mergeCell ref="N196:T196"/>
    <mergeCell ref="A25:X25"/>
    <mergeCell ref="N367:T367"/>
    <mergeCell ref="N158:T158"/>
    <mergeCell ref="N425:T425"/>
    <mergeCell ref="D390:E390"/>
    <mergeCell ref="N225:T225"/>
    <mergeCell ref="N436:R436"/>
    <mergeCell ref="G472:G473"/>
    <mergeCell ref="N71:R71"/>
    <mergeCell ref="N306:T306"/>
    <mergeCell ref="N433:T433"/>
    <mergeCell ref="A17:A18"/>
    <mergeCell ref="K17:K18"/>
    <mergeCell ref="A20:X20"/>
    <mergeCell ref="C17:C18"/>
    <mergeCell ref="A125:X125"/>
    <mergeCell ref="A318:X318"/>
    <mergeCell ref="N358:R358"/>
    <mergeCell ref="N371:R371"/>
    <mergeCell ref="N431:R431"/>
    <mergeCell ref="D168:E168"/>
    <mergeCell ref="D339:E339"/>
    <mergeCell ref="A348:X348"/>
    <mergeCell ref="N137:R137"/>
    <mergeCell ref="A347:X347"/>
    <mergeCell ref="A424:M425"/>
    <mergeCell ref="A342:X342"/>
    <mergeCell ref="D372:E372"/>
    <mergeCell ref="D399:E399"/>
    <mergeCell ref="N38:T38"/>
    <mergeCell ref="D59:E59"/>
    <mergeCell ref="N70:R70"/>
    <mergeCell ref="N266:R266"/>
    <mergeCell ref="N429:R429"/>
    <mergeCell ref="D108:E108"/>
    <mergeCell ref="D9:E9"/>
    <mergeCell ref="D180:E180"/>
    <mergeCell ref="D118:E118"/>
    <mergeCell ref="F9:G9"/>
    <mergeCell ref="N224:T224"/>
    <mergeCell ref="D167:E167"/>
    <mergeCell ref="N189:T189"/>
    <mergeCell ref="D161:E161"/>
    <mergeCell ref="A314:X314"/>
    <mergeCell ref="A60:M61"/>
    <mergeCell ref="D27:E27"/>
    <mergeCell ref="N15:R16"/>
    <mergeCell ref="N194:R194"/>
    <mergeCell ref="A244:X244"/>
    <mergeCell ref="T6:U9"/>
    <mergeCell ref="N29:R29"/>
    <mergeCell ref="N31:R31"/>
    <mergeCell ref="D68:E68"/>
    <mergeCell ref="N245:R245"/>
    <mergeCell ref="D188:E188"/>
    <mergeCell ref="N272:T272"/>
    <mergeCell ref="N168:R168"/>
    <mergeCell ref="A49:X49"/>
    <mergeCell ref="N89:R89"/>
    <mergeCell ref="S472:S473"/>
    <mergeCell ref="A191:X191"/>
    <mergeCell ref="N82:T82"/>
    <mergeCell ref="A123:M124"/>
    <mergeCell ref="N317:T317"/>
    <mergeCell ref="N86:R86"/>
    <mergeCell ref="N213:R213"/>
    <mergeCell ref="N384:R384"/>
    <mergeCell ref="N449:R449"/>
    <mergeCell ref="A453:X453"/>
    <mergeCell ref="N150:R150"/>
    <mergeCell ref="N344:T344"/>
    <mergeCell ref="D96:E96"/>
    <mergeCell ref="N326:R326"/>
    <mergeCell ref="N165:R165"/>
    <mergeCell ref="D350:E350"/>
    <mergeCell ref="A189:M190"/>
    <mergeCell ref="D325:E325"/>
    <mergeCell ref="N375:T375"/>
    <mergeCell ref="D396:E396"/>
    <mergeCell ref="N450:R450"/>
    <mergeCell ref="D414:E414"/>
    <mergeCell ref="N464:T464"/>
    <mergeCell ref="N219:R219"/>
    <mergeCell ref="D460:E460"/>
    <mergeCell ref="D156:E156"/>
    <mergeCell ref="D327:E327"/>
    <mergeCell ref="A35:X35"/>
    <mergeCell ref="A262:X262"/>
    <mergeCell ref="N422:R422"/>
    <mergeCell ref="N37:T37"/>
    <mergeCell ref="A62:X62"/>
    <mergeCell ref="D398:E398"/>
    <mergeCell ref="N427:R427"/>
    <mergeCell ref="D106:E106"/>
    <mergeCell ref="D416:E416"/>
    <mergeCell ref="D454:E454"/>
    <mergeCell ref="N200:R200"/>
    <mergeCell ref="N265:R265"/>
    <mergeCell ref="N385:T385"/>
    <mergeCell ref="D137:E137"/>
    <mergeCell ref="N401:T401"/>
    <mergeCell ref="D422:E422"/>
    <mergeCell ref="N151:T151"/>
    <mergeCell ref="N87:R87"/>
    <mergeCell ref="D74:E74"/>
    <mergeCell ref="N258:R258"/>
    <mergeCell ref="A83:X83"/>
    <mergeCell ref="N469:T469"/>
    <mergeCell ref="A308:X308"/>
    <mergeCell ref="D264:E264"/>
    <mergeCell ref="G471:N471"/>
    <mergeCell ref="A39:X39"/>
    <mergeCell ref="D251:E251"/>
    <mergeCell ref="N99:R99"/>
    <mergeCell ref="N397:R397"/>
    <mergeCell ref="D343:E343"/>
    <mergeCell ref="N74:R74"/>
    <mergeCell ref="N145:R145"/>
    <mergeCell ref="N372:R372"/>
    <mergeCell ref="N310:R310"/>
    <mergeCell ref="D182:E182"/>
    <mergeCell ref="A260:M261"/>
    <mergeCell ref="N101:R101"/>
    <mergeCell ref="D109:E109"/>
    <mergeCell ref="D280:E280"/>
    <mergeCell ref="N77:R77"/>
    <mergeCell ref="D185:E185"/>
    <mergeCell ref="N91:T91"/>
    <mergeCell ref="A151:M152"/>
    <mergeCell ref="D371:E371"/>
    <mergeCell ref="N229:R229"/>
    <mergeCell ref="D472:D473"/>
    <mergeCell ref="N76:R76"/>
    <mergeCell ref="F472:F473"/>
    <mergeCell ref="T5:U5"/>
    <mergeCell ref="D119:E119"/>
    <mergeCell ref="N174:R174"/>
    <mergeCell ref="N445:R445"/>
    <mergeCell ref="U17:U18"/>
    <mergeCell ref="D246:E246"/>
    <mergeCell ref="A426:X426"/>
    <mergeCell ref="N361:R361"/>
    <mergeCell ref="D40:E40"/>
    <mergeCell ref="N261:T261"/>
    <mergeCell ref="D111:E111"/>
    <mergeCell ref="D233:E233"/>
    <mergeCell ref="D338:E338"/>
    <mergeCell ref="N311:R311"/>
    <mergeCell ref="D183:E183"/>
    <mergeCell ref="A21:X21"/>
    <mergeCell ref="D444:E444"/>
    <mergeCell ref="D219:E219"/>
    <mergeCell ref="N254:T254"/>
    <mergeCell ref="D275:E275"/>
    <mergeCell ref="N439:T439"/>
    <mergeCell ref="H472:H473"/>
    <mergeCell ref="D178:E178"/>
    <mergeCell ref="N467:T467"/>
    <mergeCell ref="N26:R26"/>
    <mergeCell ref="D172:E172"/>
    <mergeCell ref="N249:T249"/>
    <mergeCell ref="N234:R234"/>
    <mergeCell ref="D36:E36"/>
    <mergeCell ref="A45:M46"/>
    <mergeCell ref="N313:T313"/>
    <mergeCell ref="N184:R184"/>
    <mergeCell ref="N391:T391"/>
    <mergeCell ref="D412:E412"/>
    <mergeCell ref="N462:T462"/>
    <mergeCell ref="C471:F471"/>
    <mergeCell ref="D362:E362"/>
    <mergeCell ref="E472:E473"/>
    <mergeCell ref="D51:E51"/>
    <mergeCell ref="N157:T157"/>
    <mergeCell ref="N328:T328"/>
    <mergeCell ref="D349:E349"/>
    <mergeCell ref="N108:R108"/>
    <mergeCell ref="N392:T392"/>
    <mergeCell ref="N95:R95"/>
    <mergeCell ref="D7:L7"/>
    <mergeCell ref="A281:M282"/>
    <mergeCell ref="A55:X55"/>
    <mergeCell ref="N340:T340"/>
    <mergeCell ref="N121:R121"/>
    <mergeCell ref="A351:M352"/>
    <mergeCell ref="A316:M317"/>
    <mergeCell ref="N382:R382"/>
    <mergeCell ref="N238:R238"/>
    <mergeCell ref="A263:X263"/>
    <mergeCell ref="N148:R148"/>
    <mergeCell ref="N179:R179"/>
    <mergeCell ref="A374:M375"/>
    <mergeCell ref="N240:R240"/>
    <mergeCell ref="N44:R44"/>
    <mergeCell ref="N215:R215"/>
    <mergeCell ref="D112:E112"/>
    <mergeCell ref="D56:E56"/>
    <mergeCell ref="D193:E193"/>
    <mergeCell ref="D127:E127"/>
    <mergeCell ref="N304:R304"/>
    <mergeCell ref="D176:E176"/>
    <mergeCell ref="D64:E64"/>
    <mergeCell ref="N170:T170"/>
    <mergeCell ref="N32:R32"/>
    <mergeCell ref="N97:R97"/>
    <mergeCell ref="N268:R268"/>
    <mergeCell ref="N395:R395"/>
    <mergeCell ref="A41:M42"/>
    <mergeCell ref="D267:E267"/>
    <mergeCell ref="D438:E438"/>
    <mergeCell ref="N96:R96"/>
    <mergeCell ref="D359:E359"/>
    <mergeCell ref="N432:R432"/>
    <mergeCell ref="N117:R117"/>
    <mergeCell ref="A91:M92"/>
    <mergeCell ref="D101:E101"/>
    <mergeCell ref="D76:E76"/>
    <mergeCell ref="N72:R72"/>
    <mergeCell ref="N274:R274"/>
    <mergeCell ref="N84:R84"/>
    <mergeCell ref="N169:T169"/>
    <mergeCell ref="N73:R73"/>
    <mergeCell ref="N437:R437"/>
    <mergeCell ref="N223:R223"/>
    <mergeCell ref="D210:E210"/>
    <mergeCell ref="D381:E381"/>
    <mergeCell ref="N351:T351"/>
    <mergeCell ref="D75:E75"/>
    <mergeCell ref="D206:E206"/>
    <mergeCell ref="N41:T41"/>
    <mergeCell ref="D89:E89"/>
    <mergeCell ref="D128:E128"/>
    <mergeCell ref="N109:R109"/>
    <mergeCell ref="N188:R188"/>
    <mergeCell ref="A376:X376"/>
    <mergeCell ref="A162:M163"/>
    <mergeCell ref="D288:E288"/>
    <mergeCell ref="N68:R68"/>
    <mergeCell ref="D136:E136"/>
    <mergeCell ref="N331:R331"/>
    <mergeCell ref="D205:E205"/>
    <mergeCell ref="D363:E363"/>
    <mergeCell ref="N172:R172"/>
    <mergeCell ref="D357:E357"/>
    <mergeCell ref="D71:E71"/>
    <mergeCell ref="N186:R186"/>
    <mergeCell ref="N115:T115"/>
    <mergeCell ref="D332:E332"/>
    <mergeCell ref="N102:T102"/>
    <mergeCell ref="D98:E98"/>
    <mergeCell ref="D73:E73"/>
    <mergeCell ref="N161:R161"/>
    <mergeCell ref="N332:R332"/>
    <mergeCell ref="N459:R459"/>
    <mergeCell ref="N419:T419"/>
    <mergeCell ref="D269:E269"/>
    <mergeCell ref="A306:M307"/>
    <mergeCell ref="D427:E427"/>
    <mergeCell ref="N98:R98"/>
    <mergeCell ref="N396:R396"/>
    <mergeCell ref="N416:R416"/>
    <mergeCell ref="D459:E459"/>
    <mergeCell ref="N457:T457"/>
    <mergeCell ref="A456:M457"/>
    <mergeCell ref="N440:T440"/>
    <mergeCell ref="N456:T456"/>
    <mergeCell ref="N454:R454"/>
    <mergeCell ref="N444:R444"/>
    <mergeCell ref="D445:E445"/>
    <mergeCell ref="N402:T402"/>
    <mergeCell ref="N455:R455"/>
    <mergeCell ref="N446:T446"/>
    <mergeCell ref="A276:M277"/>
    <mergeCell ref="A141:X141"/>
    <mergeCell ref="N451:T451"/>
    <mergeCell ref="N461:R461"/>
    <mergeCell ref="N277:T277"/>
    <mergeCell ref="D298:E298"/>
    <mergeCell ref="D181:E181"/>
    <mergeCell ref="A451:M452"/>
    <mergeCell ref="N341:T341"/>
    <mergeCell ref="A224:M225"/>
    <mergeCell ref="N187:R187"/>
    <mergeCell ref="N472:N473"/>
    <mergeCell ref="P472:P473"/>
    <mergeCell ref="N423:R423"/>
    <mergeCell ref="N410:R410"/>
    <mergeCell ref="D418:E418"/>
    <mergeCell ref="A291:X291"/>
    <mergeCell ref="N216:R216"/>
    <mergeCell ref="A446:M447"/>
    <mergeCell ref="N343:R343"/>
    <mergeCell ref="N230:T230"/>
    <mergeCell ref="N463:T463"/>
    <mergeCell ref="A443:X443"/>
    <mergeCell ref="D428:E428"/>
    <mergeCell ref="D415:E415"/>
    <mergeCell ref="M472:M473"/>
    <mergeCell ref="N414:R414"/>
    <mergeCell ref="H1:O1"/>
    <mergeCell ref="N34:T34"/>
    <mergeCell ref="N280:R280"/>
    <mergeCell ref="A330:X330"/>
    <mergeCell ref="D364:E364"/>
    <mergeCell ref="D186:E186"/>
    <mergeCell ref="D413:E413"/>
    <mergeCell ref="O9:P9"/>
    <mergeCell ref="D217:E217"/>
    <mergeCell ref="N22:R22"/>
    <mergeCell ref="N193:R193"/>
    <mergeCell ref="D65:E65"/>
    <mergeCell ref="N334:T334"/>
    <mergeCell ref="D194:E194"/>
    <mergeCell ref="D299:E299"/>
    <mergeCell ref="D370:E370"/>
    <mergeCell ref="N206:R206"/>
    <mergeCell ref="G17:G18"/>
    <mergeCell ref="N293:T293"/>
    <mergeCell ref="N220:T220"/>
    <mergeCell ref="H10:L10"/>
    <mergeCell ref="A169:M170"/>
    <mergeCell ref="D80:E80"/>
    <mergeCell ref="N66:R66"/>
    <mergeCell ref="Z17:Z18"/>
    <mergeCell ref="O472:O473"/>
    <mergeCell ref="N271:T271"/>
    <mergeCell ref="N167:R167"/>
    <mergeCell ref="A140:X140"/>
    <mergeCell ref="N111:R111"/>
    <mergeCell ref="D212:E212"/>
    <mergeCell ref="D146:E146"/>
    <mergeCell ref="A401:M402"/>
    <mergeCell ref="N119:R119"/>
    <mergeCell ref="D304:E304"/>
    <mergeCell ref="N211:R211"/>
    <mergeCell ref="D143:E143"/>
    <mergeCell ref="N398:R398"/>
    <mergeCell ref="D319:E319"/>
    <mergeCell ref="A279:X279"/>
    <mergeCell ref="N177:R177"/>
    <mergeCell ref="N269:R269"/>
    <mergeCell ref="D85:E85"/>
    <mergeCell ref="D207:E207"/>
    <mergeCell ref="A387:X387"/>
    <mergeCell ref="D383:E383"/>
    <mergeCell ref="A287:X287"/>
    <mergeCell ref="A458:X458"/>
    <mergeCell ref="D461:E461"/>
    <mergeCell ref="D200:E200"/>
    <mergeCell ref="A380:X380"/>
    <mergeCell ref="D436:E436"/>
    <mergeCell ref="D292:E292"/>
    <mergeCell ref="N417:R417"/>
    <mergeCell ref="A171:X171"/>
    <mergeCell ref="D227:E227"/>
    <mergeCell ref="A407:X407"/>
    <mergeCell ref="A393:X393"/>
    <mergeCell ref="N434:T434"/>
    <mergeCell ref="D449:E449"/>
    <mergeCell ref="N430:R430"/>
    <mergeCell ref="D397:E397"/>
    <mergeCell ref="N447:T447"/>
    <mergeCell ref="D310:E310"/>
    <mergeCell ref="N209:R209"/>
    <mergeCell ref="N378:T378"/>
    <mergeCell ref="D455:E455"/>
    <mergeCell ref="D430:E430"/>
    <mergeCell ref="A433:M434"/>
    <mergeCell ref="N386:T386"/>
    <mergeCell ref="A353:X353"/>
    <mergeCell ref="N324:R324"/>
    <mergeCell ref="A9:C9"/>
    <mergeCell ref="A293:M294"/>
    <mergeCell ref="D373:E373"/>
    <mergeCell ref="D58:E58"/>
    <mergeCell ref="N248:T248"/>
    <mergeCell ref="O12:P12"/>
    <mergeCell ref="N52:T52"/>
    <mergeCell ref="N312:T312"/>
    <mergeCell ref="D358:E358"/>
    <mergeCell ref="N208:R208"/>
    <mergeCell ref="N300:R300"/>
    <mergeCell ref="N183:R183"/>
    <mergeCell ref="A159:X159"/>
    <mergeCell ref="N243:T243"/>
    <mergeCell ref="D215:E215"/>
    <mergeCell ref="N221:T221"/>
    <mergeCell ref="N286:T286"/>
    <mergeCell ref="M17:M18"/>
    <mergeCell ref="N67:R67"/>
    <mergeCell ref="N131:T131"/>
    <mergeCell ref="N303:R303"/>
    <mergeCell ref="D270:E270"/>
    <mergeCell ref="N320:T320"/>
    <mergeCell ref="A12:L12"/>
    <mergeCell ref="N103:T103"/>
    <mergeCell ref="N352:T352"/>
    <mergeCell ref="O13:P13"/>
    <mergeCell ref="D389:E389"/>
    <mergeCell ref="N237:R237"/>
    <mergeCell ref="N212:R212"/>
    <mergeCell ref="D84:E84"/>
    <mergeCell ref="D22:E22"/>
    <mergeCell ref="D155:E155"/>
    <mergeCell ref="D149:E149"/>
    <mergeCell ref="N301:R301"/>
    <mergeCell ref="N51:R51"/>
    <mergeCell ref="N239:R239"/>
    <mergeCell ref="N122:R122"/>
    <mergeCell ref="N105:R105"/>
    <mergeCell ref="N214:R214"/>
    <mergeCell ref="D86:E86"/>
    <mergeCell ref="D257:E257"/>
    <mergeCell ref="D213:E213"/>
    <mergeCell ref="D384:E384"/>
    <mergeCell ref="N107:R107"/>
    <mergeCell ref="D150:E150"/>
    <mergeCell ref="A37:M38"/>
    <mergeCell ref="H17:H18"/>
    <mergeCell ref="N438:R438"/>
    <mergeCell ref="D177:E177"/>
    <mergeCell ref="N354:R354"/>
    <mergeCell ref="N288:R288"/>
    <mergeCell ref="N368:T368"/>
    <mergeCell ref="A328:M329"/>
    <mergeCell ref="D437:E437"/>
    <mergeCell ref="D241:E241"/>
    <mergeCell ref="N418:R418"/>
    <mergeCell ref="A250:X250"/>
    <mergeCell ref="N356:R356"/>
    <mergeCell ref="D228:E228"/>
    <mergeCell ref="A408:X408"/>
    <mergeCell ref="D404:E404"/>
    <mergeCell ref="D305:E305"/>
    <mergeCell ref="N227:R227"/>
    <mergeCell ref="D410:E410"/>
    <mergeCell ref="N381:R381"/>
    <mergeCell ref="D411:E411"/>
    <mergeCell ref="A256:X256"/>
    <mergeCell ref="N202:T202"/>
    <mergeCell ref="N251:R251"/>
    <mergeCell ref="A248:M249"/>
    <mergeCell ref="A419:M420"/>
    <mergeCell ref="N309:R309"/>
    <mergeCell ref="D175:E175"/>
    <mergeCell ref="N253:R253"/>
    <mergeCell ref="A312:M313"/>
    <mergeCell ref="T11:U11"/>
    <mergeCell ref="A134:X134"/>
    <mergeCell ref="N57:R57"/>
    <mergeCell ref="D29:E29"/>
    <mergeCell ref="N246:R246"/>
    <mergeCell ref="A335:X335"/>
    <mergeCell ref="A340:M341"/>
    <mergeCell ref="N377:R377"/>
    <mergeCell ref="A196:M197"/>
    <mergeCell ref="N233:R233"/>
    <mergeCell ref="A367:M368"/>
    <mergeCell ref="D105:E105"/>
    <mergeCell ref="N69:R69"/>
    <mergeCell ref="A130:M131"/>
    <mergeCell ref="N135:R135"/>
    <mergeCell ref="N110:R110"/>
    <mergeCell ref="D99:E99"/>
    <mergeCell ref="Q471:R471"/>
    <mergeCell ref="D165:E165"/>
    <mergeCell ref="N146:R146"/>
    <mergeCell ref="D223:E223"/>
    <mergeCell ref="D394:E394"/>
    <mergeCell ref="N33:T33"/>
    <mergeCell ref="A403:X403"/>
    <mergeCell ref="D450:E450"/>
    <mergeCell ref="N294:T294"/>
    <mergeCell ref="N465:T465"/>
    <mergeCell ref="A421:X421"/>
    <mergeCell ref="N319:R319"/>
    <mergeCell ref="D216:E216"/>
    <mergeCell ref="D265:E265"/>
    <mergeCell ref="N231:T231"/>
    <mergeCell ref="A201:M202"/>
    <mergeCell ref="D252:E252"/>
    <mergeCell ref="N333:T333"/>
    <mergeCell ref="D218:E218"/>
    <mergeCell ref="A138:M139"/>
    <mergeCell ref="D247:E247"/>
    <mergeCell ref="N289:T289"/>
    <mergeCell ref="N160:R160"/>
    <mergeCell ref="A164:X164"/>
    <mergeCell ref="N370:R370"/>
    <mergeCell ref="F17:F18"/>
    <mergeCell ref="D120:E120"/>
    <mergeCell ref="N235:R235"/>
    <mergeCell ref="A322:X322"/>
    <mergeCell ref="D107:E107"/>
    <mergeCell ref="A116:X116"/>
    <mergeCell ref="D234:E234"/>
    <mergeCell ref="N136:R136"/>
    <mergeCell ref="N185:R185"/>
    <mergeCell ref="A126:X126"/>
    <mergeCell ref="N299:R299"/>
    <mergeCell ref="N321:T321"/>
    <mergeCell ref="N255:T255"/>
    <mergeCell ref="D336:E336"/>
    <mergeCell ref="N242:T242"/>
    <mergeCell ref="A19:X19"/>
    <mergeCell ref="N81:T81"/>
    <mergeCell ref="N88:R88"/>
    <mergeCell ref="N152:T152"/>
    <mergeCell ref="N259:R259"/>
    <mergeCell ref="A278:X278"/>
    <mergeCell ref="A254:M255"/>
    <mergeCell ref="A47:X47"/>
    <mergeCell ref="Y17:Y18"/>
    <mergeCell ref="D331:E331"/>
    <mergeCell ref="D57:E57"/>
    <mergeCell ref="N163:T163"/>
    <mergeCell ref="D355:E355"/>
    <mergeCell ref="D32:E32"/>
    <mergeCell ref="N138:T138"/>
    <mergeCell ref="D97:E97"/>
    <mergeCell ref="D268:E268"/>
    <mergeCell ref="N180:R180"/>
    <mergeCell ref="A203:X203"/>
    <mergeCell ref="A43:X43"/>
    <mergeCell ref="N247:R247"/>
    <mergeCell ref="A285:M286"/>
    <mergeCell ref="N182:R182"/>
    <mergeCell ref="N23:T23"/>
    <mergeCell ref="A48:X48"/>
    <mergeCell ref="N90:R90"/>
    <mergeCell ref="A320:M321"/>
    <mergeCell ref="N217:R217"/>
    <mergeCell ref="N27:R27"/>
    <mergeCell ref="N325:R325"/>
    <mergeCell ref="N285:T285"/>
    <mergeCell ref="D237:E237"/>
    <mergeCell ref="N338:R338"/>
    <mergeCell ref="D17:E18"/>
    <mergeCell ref="D173:E173"/>
    <mergeCell ref="I472:I473"/>
    <mergeCell ref="V17:V18"/>
    <mergeCell ref="C472:C473"/>
    <mergeCell ref="N468:T468"/>
    <mergeCell ref="D239:E239"/>
    <mergeCell ref="D95:E95"/>
    <mergeCell ref="S17:T17"/>
    <mergeCell ref="D266:E266"/>
    <mergeCell ref="N316:T316"/>
    <mergeCell ref="N374:T374"/>
    <mergeCell ref="D395:E395"/>
    <mergeCell ref="N452:T452"/>
    <mergeCell ref="N390:R390"/>
    <mergeCell ref="A442:X442"/>
    <mergeCell ref="N85:R85"/>
    <mergeCell ref="N389:R389"/>
    <mergeCell ref="N156:R156"/>
    <mergeCell ref="N327:R327"/>
    <mergeCell ref="A439:M440"/>
    <mergeCell ref="D184:E184"/>
    <mergeCell ref="A63:X63"/>
    <mergeCell ref="X17:X18"/>
    <mergeCell ref="A132:X132"/>
    <mergeCell ref="D50:E50"/>
    <mergeCell ref="A230:M231"/>
    <mergeCell ref="D44:E44"/>
    <mergeCell ref="N79:R79"/>
    <mergeCell ref="D121:E121"/>
    <mergeCell ref="D192:E192"/>
    <mergeCell ref="P1:R1"/>
    <mergeCell ref="N40:R40"/>
    <mergeCell ref="A15:L15"/>
    <mergeCell ref="J9:L9"/>
    <mergeCell ref="R5:S5"/>
    <mergeCell ref="A8:C8"/>
    <mergeCell ref="A10:C10"/>
    <mergeCell ref="O5:P5"/>
    <mergeCell ref="N143:R143"/>
    <mergeCell ref="A13:L13"/>
    <mergeCell ref="F5:G5"/>
    <mergeCell ref="A14:L14"/>
    <mergeCell ref="O8:P8"/>
    <mergeCell ref="D10:E10"/>
    <mergeCell ref="F10:G10"/>
    <mergeCell ref="D6:L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661</v>
      </c>
      <c r="H1" s="52"/>
    </row>
    <row r="3" spans="2:8" x14ac:dyDescent="0.2">
      <c r="B3" s="47" t="s">
        <v>662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663</v>
      </c>
      <c r="D6" s="47" t="s">
        <v>664</v>
      </c>
      <c r="E6" s="47"/>
    </row>
    <row r="7" spans="2:8" x14ac:dyDescent="0.2">
      <c r="B7" s="47" t="s">
        <v>665</v>
      </c>
      <c r="C7" s="47" t="s">
        <v>666</v>
      </c>
      <c r="D7" s="47" t="s">
        <v>667</v>
      </c>
      <c r="E7" s="47"/>
    </row>
    <row r="8" spans="2:8" x14ac:dyDescent="0.2">
      <c r="B8" s="47" t="s">
        <v>668</v>
      </c>
      <c r="C8" s="47" t="s">
        <v>669</v>
      </c>
      <c r="D8" s="47" t="s">
        <v>670</v>
      </c>
      <c r="E8" s="47"/>
    </row>
    <row r="10" spans="2:8" x14ac:dyDescent="0.2">
      <c r="B10" s="47" t="s">
        <v>671</v>
      </c>
      <c r="C10" s="47" t="s">
        <v>663</v>
      </c>
      <c r="D10" s="47"/>
      <c r="E10" s="47"/>
    </row>
    <row r="12" spans="2:8" x14ac:dyDescent="0.2">
      <c r="B12" s="47" t="s">
        <v>672</v>
      </c>
      <c r="C12" s="47" t="s">
        <v>666</v>
      </c>
      <c r="D12" s="47"/>
      <c r="E12" s="47"/>
    </row>
    <row r="14" spans="2:8" x14ac:dyDescent="0.2">
      <c r="B14" s="47" t="s">
        <v>673</v>
      </c>
      <c r="C14" s="47" t="s">
        <v>669</v>
      </c>
      <c r="D14" s="47"/>
      <c r="E14" s="47"/>
    </row>
    <row r="16" spans="2:8" x14ac:dyDescent="0.2">
      <c r="B16" s="47" t="s">
        <v>674</v>
      </c>
      <c r="C16" s="47"/>
      <c r="D16" s="47"/>
      <c r="E16" s="47"/>
    </row>
    <row r="17" spans="2:5" x14ac:dyDescent="0.2">
      <c r="B17" s="47" t="s">
        <v>675</v>
      </c>
      <c r="C17" s="47"/>
      <c r="D17" s="47"/>
      <c r="E17" s="47"/>
    </row>
    <row r="18" spans="2:5" x14ac:dyDescent="0.2">
      <c r="B18" s="47" t="s">
        <v>676</v>
      </c>
      <c r="C18" s="47"/>
      <c r="D18" s="47"/>
      <c r="E18" s="47"/>
    </row>
    <row r="19" spans="2:5" x14ac:dyDescent="0.2">
      <c r="B19" s="47" t="s">
        <v>677</v>
      </c>
      <c r="C19" s="47"/>
      <c r="D19" s="47"/>
      <c r="E19" s="47"/>
    </row>
    <row r="20" spans="2:5" x14ac:dyDescent="0.2">
      <c r="B20" s="47" t="s">
        <v>678</v>
      </c>
      <c r="C20" s="47"/>
      <c r="D20" s="47"/>
      <c r="E20" s="47"/>
    </row>
    <row r="21" spans="2:5" x14ac:dyDescent="0.2">
      <c r="B21" s="47" t="s">
        <v>679</v>
      </c>
      <c r="C21" s="47"/>
      <c r="D21" s="47"/>
      <c r="E21" s="47"/>
    </row>
    <row r="22" spans="2:5" x14ac:dyDescent="0.2">
      <c r="B22" s="47" t="s">
        <v>680</v>
      </c>
      <c r="C22" s="47"/>
      <c r="D22" s="47"/>
      <c r="E22" s="47"/>
    </row>
    <row r="23" spans="2:5" x14ac:dyDescent="0.2">
      <c r="B23" s="47" t="s">
        <v>681</v>
      </c>
      <c r="C23" s="47"/>
      <c r="D23" s="47"/>
      <c r="E23" s="47"/>
    </row>
    <row r="24" spans="2:5" x14ac:dyDescent="0.2">
      <c r="B24" s="47" t="s">
        <v>682</v>
      </c>
      <c r="C24" s="47"/>
      <c r="D24" s="47"/>
      <c r="E24" s="47"/>
    </row>
    <row r="25" spans="2:5" x14ac:dyDescent="0.2">
      <c r="B25" s="47" t="s">
        <v>683</v>
      </c>
      <c r="C25" s="47"/>
      <c r="D25" s="47"/>
      <c r="E25" s="47"/>
    </row>
    <row r="26" spans="2:5" x14ac:dyDescent="0.2">
      <c r="B26" s="47" t="s">
        <v>684</v>
      </c>
      <c r="C26" s="47"/>
      <c r="D26" s="47"/>
      <c r="E26" s="47"/>
    </row>
  </sheetData>
  <sheetProtection algorithmName="SHA-512" hashValue="DqP8zwiBwE0KWtRBI+Tm0hstlTRtvFFDuPdMSaLqoHZTSJNXsWUNdTxMgtwgFbMWYAUkDCKPUiIYfBuHH3ruVA==" saltValue="gRJs3vGMHFDZYBJff2moN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1029</vt:i4>
      </vt:variant>
    </vt:vector>
  </HeadingPairs>
  <TitlesOfParts>
    <vt:vector size="10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2023-12-21T11:48:19Z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